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PROF\profile$\510\デスクトップ\"/>
    </mc:Choice>
  </mc:AlternateContent>
  <bookViews>
    <workbookView xWindow="0" yWindow="0" windowWidth="21180" windowHeight="12045" tabRatio="845" activeTab="10"/>
  </bookViews>
  <sheets>
    <sheet name="表紙" sheetId="30" r:id="rId1"/>
    <sheet name="建築内訳" sheetId="26" r:id="rId2"/>
    <sheet name="共通費の算定01" sheetId="33" state="hidden" r:id="rId3"/>
    <sheet name="経費率計算表" sheetId="40" state="hidden" r:id="rId4"/>
    <sheet name="建築科目別" sheetId="46" r:id="rId5"/>
    <sheet name="建築内訳中" sheetId="4" r:id="rId6"/>
    <sheet name="別紙明細" sheetId="39" state="hidden" r:id="rId7"/>
    <sheet name="共通仮設(積上)" sheetId="37" state="hidden" r:id="rId8"/>
    <sheet name="代価" sheetId="29" state="hidden" r:id="rId9"/>
    <sheet name="建築細目 " sheetId="45" r:id="rId10"/>
    <sheet name="電気設備" sheetId="63" r:id="rId11"/>
    <sheet name="機械設備" sheetId="64" r:id="rId12"/>
    <sheet name="外構科目別" sheetId="50" r:id="rId13"/>
    <sheet name="外構内訳中" sheetId="49" r:id="rId14"/>
    <sheet name="外構" sheetId="47" r:id="rId15"/>
    <sheet name="共通仮設（積上げ）" sheetId="58" r:id="rId16"/>
    <sheet name="建築別紙明細" sheetId="44" r:id="rId17"/>
    <sheet name="産廃処分費" sheetId="25" state="hidden" r:id="rId18"/>
    <sheet name="単価比較表(建築)" sheetId="38" state="hidden" r:id="rId19"/>
    <sheet name="採用単価" sheetId="28" state="hidden" r:id="rId20"/>
  </sheets>
  <externalReferences>
    <externalReference r:id="rId21"/>
    <externalReference r:id="rId22"/>
    <externalReference r:id="rId23"/>
    <externalReference r:id="rId24"/>
  </externalReferences>
  <definedNames>
    <definedName name="______ｔｖ2" hidden="1">{"'電灯ｺﾝｾﾝﾄ'!$C$88"}</definedName>
    <definedName name="______ｔｖ3" hidden="1">{"'電灯ｺﾝｾﾝﾄ'!$C$88"}</definedName>
    <definedName name="____TAN12">#REF!</definedName>
    <definedName name="____ｔｖ2" hidden="1">{"'電灯ｺﾝｾﾝﾄ'!$C$88"}</definedName>
    <definedName name="____ｔｖ3" hidden="1">{"'電灯ｺﾝｾﾝﾄ'!$C$88"}</definedName>
    <definedName name="___1">#REF!</definedName>
    <definedName name="___C300200">[1]資材単価!$G$9</definedName>
    <definedName name="___C303800">[1]資材単価!$G$25</definedName>
    <definedName name="___C370003">[1]資材単価!$G$46</definedName>
    <definedName name="___C370135">[1]資材単価!$G$47</definedName>
    <definedName name="___C370240">[1]資材単価!$G$48</definedName>
    <definedName name="___C370500">[1]資材単価!$G$51</definedName>
    <definedName name="___C370600">[1]資材単価!$G$52</definedName>
    <definedName name="___C371625">[1]資材単価!$G$57</definedName>
    <definedName name="___C371630">[1]資材単価!$G$58</definedName>
    <definedName name="___C371640">[1]資材単価!$G$59</definedName>
    <definedName name="___C371650">[1]資材単価!$G$60</definedName>
    <definedName name="___C371725">[1]資材単価!$G$61</definedName>
    <definedName name="___C371730">[1]資材単価!$G$62</definedName>
    <definedName name="___C371740">[1]資材単価!$G$63</definedName>
    <definedName name="___C371750">[1]資材単価!$G$64</definedName>
    <definedName name="___C460211">[1]資材単価!$G$107</definedName>
    <definedName name="___C480900">[1]資材単価!$G$114</definedName>
    <definedName name="___C481000">[1]資材単価!$G$115</definedName>
    <definedName name="___H1">#REF!</definedName>
    <definedName name="___T1">#REF!</definedName>
    <definedName name="___T2">#REF!</definedName>
    <definedName name="___T3">#REF!</definedName>
    <definedName name="___T4">#REF!</definedName>
    <definedName name="___T5">#REF!</definedName>
    <definedName name="___TAN1">#REF!</definedName>
    <definedName name="___TAN10">#REF!</definedName>
    <definedName name="___TAN11">#REF!</definedName>
    <definedName name="___TAN12">#REF!</definedName>
    <definedName name="___TAN2">#REF!</definedName>
    <definedName name="___TAN3">#REF!</definedName>
    <definedName name="___TAN4">#REF!</definedName>
    <definedName name="___TAN5">#REF!</definedName>
    <definedName name="___TAN6">#REF!</definedName>
    <definedName name="___TAN7">#REF!</definedName>
    <definedName name="___TAN8">#REF!</definedName>
    <definedName name="___TAN9">#REF!</definedName>
    <definedName name="___ｔｖ2" hidden="1">{"'電灯ｺﾝｾﾝﾄ'!$C$88"}</definedName>
    <definedName name="___ｔｖ3" hidden="1">{"'電灯ｺﾝｾﾝﾄ'!$C$88"}</definedName>
    <definedName name="__1">#REF!</definedName>
    <definedName name="__C300200">[1]資材単価!$G$9</definedName>
    <definedName name="__C303800">[1]資材単価!$G$25</definedName>
    <definedName name="__C370003">[1]資材単価!$G$46</definedName>
    <definedName name="__C370135">[1]資材単価!$G$47</definedName>
    <definedName name="__C370240">[1]資材単価!$G$48</definedName>
    <definedName name="__C370500">[1]資材単価!$G$51</definedName>
    <definedName name="__C370600">[1]資材単価!$G$52</definedName>
    <definedName name="__C371625">[1]資材単価!$G$57</definedName>
    <definedName name="__C371630">[1]資材単価!$G$58</definedName>
    <definedName name="__C371640">[1]資材単価!$G$59</definedName>
    <definedName name="__C371650">[1]資材単価!$G$60</definedName>
    <definedName name="__C371725">[1]資材単価!$G$61</definedName>
    <definedName name="__C371730">[1]資材単価!$G$62</definedName>
    <definedName name="__C371740">[1]資材単価!$G$63</definedName>
    <definedName name="__C371750">[1]資材単価!$G$64</definedName>
    <definedName name="__C460211">[1]資材単価!$G$107</definedName>
    <definedName name="__C480900">[1]資材単価!$G$114</definedName>
    <definedName name="__C481000">[1]資材単価!$G$115</definedName>
    <definedName name="__H1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AN1">#REF!</definedName>
    <definedName name="__TAN10">#REF!</definedName>
    <definedName name="__TAN11">#REF!</definedName>
    <definedName name="__TAN12">#REF!</definedName>
    <definedName name="__TAN2">#REF!</definedName>
    <definedName name="__TAN3">#REF!</definedName>
    <definedName name="__TAN4">#REF!</definedName>
    <definedName name="__TAN5">#REF!</definedName>
    <definedName name="__TAN6">#REF!</definedName>
    <definedName name="__TAN7">#REF!</definedName>
    <definedName name="__TAN8">#REF!</definedName>
    <definedName name="__TAN9">#REF!</definedName>
    <definedName name="__ｔｖ2" hidden="1">{"'電灯ｺﾝｾﾝﾄ'!$C$88"}</definedName>
    <definedName name="__ｔｖ3" hidden="1">{"'電灯ｺﾝｾﾝﾄ'!$C$88"}</definedName>
    <definedName name="_1">#REF!</definedName>
    <definedName name="_100φ以上" localSheetId="11">#REF!</definedName>
    <definedName name="_100φ以上">#REF!</definedName>
    <definedName name="_2H1_" localSheetId="7">#REF!</definedName>
    <definedName name="_3H1_" localSheetId="8">#REF!</definedName>
    <definedName name="_5H1_" localSheetId="6">#REF!</definedName>
    <definedName name="_75φ以下" localSheetId="11">#REF!</definedName>
    <definedName name="_75φ以下">#REF!</definedName>
    <definedName name="_C300200">[1]資材単価!$G$9</definedName>
    <definedName name="_C303800">[1]資材単価!$G$25</definedName>
    <definedName name="_C370003">[1]資材単価!$G$46</definedName>
    <definedName name="_C370135">[1]資材単価!$G$47</definedName>
    <definedName name="_C370240">[1]資材単価!$G$48</definedName>
    <definedName name="_C370500">[1]資材単価!$G$51</definedName>
    <definedName name="_C370600">[1]資材単価!$G$52</definedName>
    <definedName name="_C371625">[1]資材単価!$G$57</definedName>
    <definedName name="_C371630">[1]資材単価!$G$58</definedName>
    <definedName name="_C371640">[1]資材単価!$G$59</definedName>
    <definedName name="_C371650">[1]資材単価!$G$60</definedName>
    <definedName name="_C371725">[1]資材単価!$G$61</definedName>
    <definedName name="_C371730">[1]資材単価!$G$62</definedName>
    <definedName name="_C371740">[1]資材単価!$G$63</definedName>
    <definedName name="_C371750">[1]資材単価!$G$64</definedName>
    <definedName name="_C460211">[1]資材単価!$G$107</definedName>
    <definedName name="_C480900">[1]資材単価!$G$114</definedName>
    <definedName name="_C481000">[1]資材単価!$G$115</definedName>
    <definedName name="_Dist_Values" localSheetId="14" hidden="1">#REF!</definedName>
    <definedName name="_Dist_Values" localSheetId="12" hidden="1">#REF!</definedName>
    <definedName name="_Dist_Values" localSheetId="13" hidden="1">#REF!</definedName>
    <definedName name="_Dist_Values" localSheetId="15" hidden="1">#REF!</definedName>
    <definedName name="_Dist_Values" localSheetId="4" hidden="1">#REF!</definedName>
    <definedName name="_Dist_Values" localSheetId="9" hidden="1">#REF!</definedName>
    <definedName name="_Dist_Values" hidden="1">#REF!</definedName>
    <definedName name="_Fill" localSheetId="14" hidden="1">#REF!</definedName>
    <definedName name="_Fill" localSheetId="12" hidden="1">#REF!</definedName>
    <definedName name="_Fill" localSheetId="13" hidden="1">#REF!</definedName>
    <definedName name="_Fill" localSheetId="11" hidden="1">#REF!</definedName>
    <definedName name="_Fill" localSheetId="15" hidden="1">#REF!</definedName>
    <definedName name="_Fill" localSheetId="4" hidden="1">#REF!</definedName>
    <definedName name="_Fill" localSheetId="9" hidden="1">#REF!</definedName>
    <definedName name="_Fill" localSheetId="16" hidden="1">#REF!</definedName>
    <definedName name="_Fill" localSheetId="0" hidden="1">#REF!</definedName>
    <definedName name="_Fill" hidden="1">#REF!</definedName>
    <definedName name="_xlnm._FilterDatabase" localSheetId="18" hidden="1">'単価比較表(建築)'!$B$1:$E$1615</definedName>
    <definedName name="_H1">#REF!</definedName>
    <definedName name="_Key1" localSheetId="14" hidden="1">#REF!</definedName>
    <definedName name="_Key1" localSheetId="12" hidden="1">#REF!</definedName>
    <definedName name="_Key1" localSheetId="13" hidden="1">#REF!</definedName>
    <definedName name="_Key1" localSheetId="11" hidden="1">#REF!</definedName>
    <definedName name="_Key1" localSheetId="15" hidden="1">#REF!</definedName>
    <definedName name="_Key1" localSheetId="4" hidden="1">#REF!</definedName>
    <definedName name="_Key1" localSheetId="9" hidden="1">#REF!</definedName>
    <definedName name="_Key1" localSheetId="16" hidden="1">#REF!</definedName>
    <definedName name="_Key1" localSheetId="10" hidden="1">#REF!</definedName>
    <definedName name="_Key1" hidden="1">#REF!</definedName>
    <definedName name="_Key2" localSheetId="14" hidden="1">#REF!</definedName>
    <definedName name="_Key2" localSheetId="12" hidden="1">#REF!</definedName>
    <definedName name="_Key2" localSheetId="13" hidden="1">#REF!</definedName>
    <definedName name="_Key2" localSheetId="15" hidden="1">#REF!</definedName>
    <definedName name="_Key2" localSheetId="4" hidden="1">#REF!</definedName>
    <definedName name="_Key2" localSheetId="9" hidden="1">#REF!</definedName>
    <definedName name="_Key2" hidden="1">#REF!</definedName>
    <definedName name="_Order1" hidden="1">255</definedName>
    <definedName name="_Order2" hidden="1">255</definedName>
    <definedName name="_Parse_In" localSheetId="14" hidden="1">#REF!</definedName>
    <definedName name="_Parse_In" localSheetId="12" hidden="1">#REF!</definedName>
    <definedName name="_Parse_In" localSheetId="13" hidden="1">#REF!</definedName>
    <definedName name="_Parse_In" localSheetId="15" hidden="1">#REF!</definedName>
    <definedName name="_Parse_In" localSheetId="4" hidden="1">#REF!</definedName>
    <definedName name="_Parse_In" localSheetId="9" hidden="1">#REF!</definedName>
    <definedName name="_Parse_In" hidden="1">#REF!</definedName>
    <definedName name="_Regression_Int" hidden="1">1</definedName>
    <definedName name="_Sort" localSheetId="14" hidden="1">#REF!</definedName>
    <definedName name="_Sort" localSheetId="12" hidden="1">#REF!</definedName>
    <definedName name="_Sort" localSheetId="13" hidden="1">#REF!</definedName>
    <definedName name="_Sort" localSheetId="11" hidden="1">#REF!</definedName>
    <definedName name="_Sort" localSheetId="15" hidden="1">#REF!</definedName>
    <definedName name="_Sort" localSheetId="4" hidden="1">#REF!</definedName>
    <definedName name="_Sort" localSheetId="9" hidden="1">#REF!</definedName>
    <definedName name="_Sort" localSheetId="16" hidden="1">#REF!</definedName>
    <definedName name="_Sort" localSheetId="10" hidden="1">#REF!</definedName>
    <definedName name="_Sort" hidden="1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able2_In1" localSheetId="14" hidden="1">#REF!</definedName>
    <definedName name="_Table2_In1" localSheetId="12" hidden="1">#REF!</definedName>
    <definedName name="_Table2_In1" localSheetId="13" hidden="1">#REF!</definedName>
    <definedName name="_Table2_In1" localSheetId="15" hidden="1">#REF!</definedName>
    <definedName name="_Table2_In1" localSheetId="4" hidden="1">#REF!</definedName>
    <definedName name="_Table2_In1" localSheetId="9" hidden="1">#REF!</definedName>
    <definedName name="_Table2_In1" hidden="1">#REF!</definedName>
    <definedName name="_TAN1">#REF!</definedName>
    <definedName name="_TAN10">#REF!</definedName>
    <definedName name="_TAN11">#REF!</definedName>
    <definedName name="_TAN12" localSheetId="7">#REF!</definedName>
    <definedName name="_TAN12" localSheetId="6">#REF!</definedName>
    <definedName name="_TAN2">#REF!</definedName>
    <definedName name="_TAN3">#REF!</definedName>
    <definedName name="_TAN4">#REF!</definedName>
    <definedName name="_TAN5">#REF!</definedName>
    <definedName name="_TAN6">#REF!</definedName>
    <definedName name="_TAN7">#REF!</definedName>
    <definedName name="_TAN8">#REF!</definedName>
    <definedName name="_TAN9">#REF!</definedName>
    <definedName name="\0" localSheetId="11">#REF!</definedName>
    <definedName name="\0">#REF!</definedName>
    <definedName name="\A" localSheetId="11">#REF!</definedName>
    <definedName name="\A" localSheetId="7">#REF!</definedName>
    <definedName name="\A" localSheetId="6">#REF!</definedName>
    <definedName name="\A">#REF!</definedName>
    <definedName name="\b" localSheetId="11">#REF!</definedName>
    <definedName name="\b">#REF!</definedName>
    <definedName name="\c" localSheetId="11">#REF!</definedName>
    <definedName name="\c">#REF!</definedName>
    <definedName name="\D" localSheetId="11">#REF!</definedName>
    <definedName name="\D" localSheetId="7">#REF!</definedName>
    <definedName name="\D" localSheetId="8">#REF!</definedName>
    <definedName name="\D" localSheetId="6">#REF!</definedName>
    <definedName name="\D">#REF!</definedName>
    <definedName name="\e" localSheetId="11">#REF!</definedName>
    <definedName name="\e">#REF!</definedName>
    <definedName name="\f" localSheetId="11">#REF!</definedName>
    <definedName name="\f">#REF!</definedName>
    <definedName name="\g" localSheetId="11">#REF!</definedName>
    <definedName name="\g">#REF!</definedName>
    <definedName name="\H" localSheetId="11">#REF!</definedName>
    <definedName name="\H" localSheetId="7">#REF!</definedName>
    <definedName name="\H" localSheetId="6">#REF!</definedName>
    <definedName name="\H">#REF!</definedName>
    <definedName name="\i" localSheetId="11">#REF!</definedName>
    <definedName name="\i">#REF!</definedName>
    <definedName name="\J" localSheetId="11">#REF!</definedName>
    <definedName name="\J">#REF!</definedName>
    <definedName name="\k" localSheetId="11">#REF!</definedName>
    <definedName name="\k">#REF!</definedName>
    <definedName name="\l" localSheetId="11">#REF!</definedName>
    <definedName name="\l">#REF!</definedName>
    <definedName name="\m" localSheetId="11">#REF!</definedName>
    <definedName name="\m">#REF!</definedName>
    <definedName name="\n" localSheetId="11">#REF!</definedName>
    <definedName name="\n">#REF!</definedName>
    <definedName name="\o" localSheetId="11">#REF!</definedName>
    <definedName name="\o">#REF!</definedName>
    <definedName name="\P" localSheetId="11">#REF!</definedName>
    <definedName name="\P">#REF!</definedName>
    <definedName name="\Q" localSheetId="11">#REF!</definedName>
    <definedName name="\Q" localSheetId="7">#REF!</definedName>
    <definedName name="\Q" localSheetId="6">#REF!</definedName>
    <definedName name="\Q">#REF!</definedName>
    <definedName name="\r" localSheetId="11">#REF!</definedName>
    <definedName name="\r">#REF!</definedName>
    <definedName name="\s" localSheetId="11">#REF!</definedName>
    <definedName name="\s">#REF!</definedName>
    <definedName name="\t" localSheetId="11">#REF!</definedName>
    <definedName name="\t">#REF!</definedName>
    <definedName name="\u" localSheetId="11">#REF!</definedName>
    <definedName name="\u">#REF!</definedName>
    <definedName name="\z" localSheetId="11">#REF!</definedName>
    <definedName name="\z">#REF!</definedName>
    <definedName name="─" localSheetId="11">#REF!</definedName>
    <definedName name="─">#REF!</definedName>
    <definedName name="A" localSheetId="11">#REF!</definedName>
    <definedName name="A">#REF!</definedName>
    <definedName name="A_直接仮設" localSheetId="11">#REF!</definedName>
    <definedName name="A_直接仮設">#REF!</definedName>
    <definedName name="AA" localSheetId="11">#REF!</definedName>
    <definedName name="AA">#REF!</definedName>
    <definedName name="aaa" localSheetId="14" hidden="1">#REF!</definedName>
    <definedName name="aaa" localSheetId="12" hidden="1">#REF!</definedName>
    <definedName name="aaa" localSheetId="13" hidden="1">#REF!</definedName>
    <definedName name="aaa" localSheetId="15" hidden="1">#REF!</definedName>
    <definedName name="aaa" localSheetId="4" hidden="1">#REF!</definedName>
    <definedName name="aaa" localSheetId="9" hidden="1">#REF!</definedName>
    <definedName name="aaa" hidden="1">#REF!</definedName>
    <definedName name="aaaa" hidden="1">{"'電灯ｺﾝｾﾝﾄ'!$C$88"}</definedName>
    <definedName name="aaaaa" localSheetId="14" hidden="1">#REF!</definedName>
    <definedName name="aaaaa" localSheetId="12" hidden="1">#REF!</definedName>
    <definedName name="aaaaa" localSheetId="13" hidden="1">#REF!</definedName>
    <definedName name="aaaaa" localSheetId="15" hidden="1">#REF!</definedName>
    <definedName name="aaaaa" localSheetId="4" hidden="1">#REF!</definedName>
    <definedName name="aaaaa" localSheetId="9" hidden="1">#REF!</definedName>
    <definedName name="aaaaa" hidden="1">#REF!</definedName>
    <definedName name="ＡＢ" hidden="1">{"'電灯ｺﾝｾﾝﾄ'!$C$88"}</definedName>
    <definedName name="AUTOEXEC" localSheetId="11">#REF!</definedName>
    <definedName name="AUTOEXEC">#REF!</definedName>
    <definedName name="ax" localSheetId="14" hidden="1">#REF!</definedName>
    <definedName name="ax" localSheetId="12" hidden="1">#REF!</definedName>
    <definedName name="ax" localSheetId="13" hidden="1">#REF!</definedName>
    <definedName name="ax" localSheetId="15" hidden="1">#REF!</definedName>
    <definedName name="ax" localSheetId="4" hidden="1">#REF!</definedName>
    <definedName name="ax" localSheetId="9" hidden="1">#REF!</definedName>
    <definedName name="ax" hidden="1">#REF!</definedName>
    <definedName name="az" localSheetId="14" hidden="1">#REF!</definedName>
    <definedName name="az" localSheetId="12" hidden="1">#REF!</definedName>
    <definedName name="az" localSheetId="13" hidden="1">#REF!</definedName>
    <definedName name="az" localSheetId="15" hidden="1">#REF!</definedName>
    <definedName name="az" localSheetId="4" hidden="1">#REF!</definedName>
    <definedName name="az" localSheetId="9" hidden="1">#REF!</definedName>
    <definedName name="az" hidden="1">#REF!</definedName>
    <definedName name="B" localSheetId="11">#REF!</definedName>
    <definedName name="B">#REF!</definedName>
    <definedName name="B_荷揚運搬" localSheetId="11">#REF!</definedName>
    <definedName name="B_荷揚運搬">#REF!</definedName>
    <definedName name="COUNT" localSheetId="11">#REF!</definedName>
    <definedName name="COUNT">#REF!</definedName>
    <definedName name="COUNT1" localSheetId="11">#REF!</definedName>
    <definedName name="COUNT1">#REF!</definedName>
    <definedName name="_xlnm.Criteria" localSheetId="11">#REF!</definedName>
    <definedName name="_xlnm.Criteria">#REF!</definedName>
    <definedName name="Criteria_MI" localSheetId="11">#REF!</definedName>
    <definedName name="Criteria_MI">#REF!</definedName>
    <definedName name="D" localSheetId="11">#REF!</definedName>
    <definedName name="D" localSheetId="16" hidden="1">{"'電灯ｺﾝｾﾝﾄ'!$C$88"}</definedName>
    <definedName name="D" hidden="1">{"'電灯ｺﾝｾﾝﾄ'!$C$88"}</definedName>
    <definedName name="data1" localSheetId="11">#REF!</definedName>
    <definedName name="data1">#REF!</definedName>
    <definedName name="data10" localSheetId="11">#REF!</definedName>
    <definedName name="data10">#REF!</definedName>
    <definedName name="data11" localSheetId="11">#REF!</definedName>
    <definedName name="data11">#REF!</definedName>
    <definedName name="data12" localSheetId="11">#REF!</definedName>
    <definedName name="data12">#REF!</definedName>
    <definedName name="data13" localSheetId="11">#REF!</definedName>
    <definedName name="data13">#REF!</definedName>
    <definedName name="data14" localSheetId="11">#REF!</definedName>
    <definedName name="data14">#REF!</definedName>
    <definedName name="data15" localSheetId="11">#REF!</definedName>
    <definedName name="data15">#REF!</definedName>
    <definedName name="data16" localSheetId="11">#REF!</definedName>
    <definedName name="data16">#REF!</definedName>
    <definedName name="data17" localSheetId="11">#REF!</definedName>
    <definedName name="data17">#REF!</definedName>
    <definedName name="data18" localSheetId="11">#REF!</definedName>
    <definedName name="data18">#REF!</definedName>
    <definedName name="data19" localSheetId="11">#REF!</definedName>
    <definedName name="data19">#REF!</definedName>
    <definedName name="data2" localSheetId="11">#REF!</definedName>
    <definedName name="data2">#REF!</definedName>
    <definedName name="data20" localSheetId="11">#REF!</definedName>
    <definedName name="data20">#REF!</definedName>
    <definedName name="data3" localSheetId="11">#REF!</definedName>
    <definedName name="data3">#REF!</definedName>
    <definedName name="data4" localSheetId="11">#REF!</definedName>
    <definedName name="data4">#REF!</definedName>
    <definedName name="data5" localSheetId="11">#REF!</definedName>
    <definedName name="data5">#REF!</definedName>
    <definedName name="data6" localSheetId="11">#REF!</definedName>
    <definedName name="data6">#REF!</definedName>
    <definedName name="data7" localSheetId="11">#REF!</definedName>
    <definedName name="data7">#REF!</definedName>
    <definedName name="data8" localSheetId="11">#REF!</definedName>
    <definedName name="data8">#REF!</definedName>
    <definedName name="data9" localSheetId="11">#REF!</definedName>
    <definedName name="data9">#REF!</definedName>
    <definedName name="_xlnm.Database" localSheetId="11">#REF!</definedName>
    <definedName name="_xlnm.Database">#REF!</definedName>
    <definedName name="Database_MI" localSheetId="11">#REF!</definedName>
    <definedName name="Database_MI">#REF!</definedName>
    <definedName name="date18" localSheetId="11">#REF!</definedName>
    <definedName name="date18">#REF!</definedName>
    <definedName name="ｄｄｄ" hidden="1">{"'電灯ｺﾝｾﾝﾄ'!$C$88"}</definedName>
    <definedName name="EN" localSheetId="11">#REF!</definedName>
    <definedName name="EN">#REF!</definedName>
    <definedName name="_xlnm.Extract" localSheetId="11">#REF!</definedName>
    <definedName name="_xlnm.Extract">#REF!</definedName>
    <definedName name="Extract_MI" localSheetId="11">#REF!</definedName>
    <definedName name="Extract_MI">#REF!</definedName>
    <definedName name="G" localSheetId="11">#REF!</definedName>
    <definedName name="G">#REF!</definedName>
    <definedName name="ｇしゃ" hidden="1">{"'電灯ｺﾝｾﾝﾄ'!$C$88"}</definedName>
    <definedName name="ｈ" localSheetId="11">#REF!</definedName>
    <definedName name="ｈ" localSheetId="7">#REF!</definedName>
    <definedName name="ｈ" localSheetId="8">#REF!</definedName>
    <definedName name="ｈ" localSheetId="6">#REF!</definedName>
    <definedName name="ｈ">#REF!</definedName>
    <definedName name="H.01" localSheetId="11">#REF!</definedName>
    <definedName name="H.01">#REF!</definedName>
    <definedName name="H.02" localSheetId="11">#REF!</definedName>
    <definedName name="H.02">#REF!</definedName>
    <definedName name="H.03" localSheetId="11">#REF!</definedName>
    <definedName name="H.03">#REF!</definedName>
    <definedName name="H.04" localSheetId="11">#REF!</definedName>
    <definedName name="H.04">#REF!</definedName>
    <definedName name="H.05" localSheetId="11">#REF!</definedName>
    <definedName name="H.05">#REF!</definedName>
    <definedName name="H.06" localSheetId="11">#REF!</definedName>
    <definedName name="H.06">#REF!</definedName>
    <definedName name="H.07" localSheetId="11">#REF!</definedName>
    <definedName name="H.07">#REF!</definedName>
    <definedName name="H.08" localSheetId="11">#REF!</definedName>
    <definedName name="H.08">#REF!</definedName>
    <definedName name="H.09" localSheetId="11">#REF!</definedName>
    <definedName name="H.09">#REF!</definedName>
    <definedName name="H.10" localSheetId="11">#REF!</definedName>
    <definedName name="H.10">#REF!</definedName>
    <definedName name="H.11" localSheetId="11">#REF!</definedName>
    <definedName name="H.11">#REF!</definedName>
    <definedName name="H.12" localSheetId="11">#REF!</definedName>
    <definedName name="H.12">#REF!</definedName>
    <definedName name="H.13" localSheetId="11">#REF!</definedName>
    <definedName name="H.13">#REF!</definedName>
    <definedName name="H.14" localSheetId="11">#REF!</definedName>
    <definedName name="H.14">#REF!</definedName>
    <definedName name="H.15" localSheetId="11">#REF!</definedName>
    <definedName name="H.15">#REF!</definedName>
    <definedName name="H.16" localSheetId="11">#REF!</definedName>
    <definedName name="H.16">#REF!</definedName>
    <definedName name="H.17" localSheetId="11">#REF!</definedName>
    <definedName name="H.17">#REF!</definedName>
    <definedName name="H1305資材単価" localSheetId="11">#REF!</definedName>
    <definedName name="H1305資材単価">#REF!</definedName>
    <definedName name="HAJIME" localSheetId="11">#REF!</definedName>
    <definedName name="HAJIME">#REF!</definedName>
    <definedName name="HAJIME1" localSheetId="11">#REF!</definedName>
    <definedName name="HAJIME1">#REF!</definedName>
    <definedName name="HH" hidden="1">{"'電灯ｺﾝｾﾝﾄ'!$C$88"}</definedName>
    <definedName name="HIVP" localSheetId="11">#REF!</definedName>
    <definedName name="HIVP">#REF!</definedName>
    <definedName name="ｈｊ" localSheetId="11">[2]細目内訳!#REF!</definedName>
    <definedName name="ｈｊ" localSheetId="7">[2]細目内訳!#REF!</definedName>
    <definedName name="ｈｊ" localSheetId="8">[2]細目内訳!#REF!</definedName>
    <definedName name="ｈｊ" localSheetId="6">[2]細目内訳!#REF!</definedName>
    <definedName name="ｈｊ">[2]細目内訳!#REF!</definedName>
    <definedName name="ＨＬ" hidden="1">{"'電灯ｺﾝｾﾝﾄ'!$C$88"}</definedName>
    <definedName name="HTML_CodePage" hidden="1">932</definedName>
    <definedName name="HTML_Control" hidden="1">{"'電灯ｺﾝｾﾝﾄ'!$C$88"}</definedName>
    <definedName name="HTML_Description" hidden="1">""</definedName>
    <definedName name="HTML_Email" hidden="1">""</definedName>
    <definedName name="HTML_Header" hidden="1">"電灯ｺﾝｾﾝﾄ"</definedName>
    <definedName name="HTML_LastUpdate" hidden="1">"01/09/12"</definedName>
    <definedName name="HTML_LineAfter" hidden="1">FALSE</definedName>
    <definedName name="HTML_LineBefore" hidden="1">FALSE</definedName>
    <definedName name="HTML_Name" hidden="1">"沢村宣明"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"予算概算書作成H13"</definedName>
    <definedName name="I" localSheetId="11">#REF!</definedName>
    <definedName name="I">#REF!</definedName>
    <definedName name="II" hidden="1">{"'電灯ｺﾝｾﾝﾄ'!$C$88"}</definedName>
    <definedName name="io" hidden="1">{"'電灯ｺﾝｾﾝﾄ'!$C$88"}</definedName>
    <definedName name="ＪＡ" hidden="1">{"'電灯ｺﾝｾﾝﾄ'!$C$88"}</definedName>
    <definedName name="JJ" hidden="1">{"'電灯ｺﾝｾﾝﾄ'!$C$88"}</definedName>
    <definedName name="ｋ" localSheetId="11">[2]細目内訳!#REF!</definedName>
    <definedName name="ｋ" localSheetId="7">[2]細目内訳!#REF!</definedName>
    <definedName name="K" localSheetId="16" hidden="1">{"'電灯ｺﾝｾﾝﾄ'!$C$88"}</definedName>
    <definedName name="ｋ" localSheetId="8">[2]細目内訳!#REF!</definedName>
    <definedName name="ｋ" localSheetId="18">#REF!</definedName>
    <definedName name="ｋ" localSheetId="6">[2]細目内訳!#REF!</definedName>
    <definedName name="K" hidden="1">{"'電灯ｺﾝｾﾝﾄ'!$C$88"}</definedName>
    <definedName name="KA" hidden="1">{"'電灯ｺﾝｾﾝﾄ'!$C$88"}</definedName>
    <definedName name="KAA" hidden="1">{"'電灯ｺﾝｾﾝﾄ'!$C$88"}</definedName>
    <definedName name="KANKAKU" localSheetId="11">#REF!</definedName>
    <definedName name="KANKAKU">#REF!</definedName>
    <definedName name="KANKAKU1" localSheetId="11">#REF!</definedName>
    <definedName name="KANKAKU1">#REF!</definedName>
    <definedName name="kann" hidden="1">{"'電灯ｺﾝｾﾝﾄ'!$C$88"}</definedName>
    <definedName name="KAWAHRA" hidden="1">{"'電灯ｺﾝｾﾝﾄ'!$C$88"}</definedName>
    <definedName name="KEI" localSheetId="11">#REF!</definedName>
    <definedName name="KEI">#REF!</definedName>
    <definedName name="KEY" localSheetId="11">#REF!</definedName>
    <definedName name="KEY">#REF!</definedName>
    <definedName name="kk" localSheetId="14" hidden="1">#REF!</definedName>
    <definedName name="kk" localSheetId="12" hidden="1">#REF!</definedName>
    <definedName name="kk" localSheetId="13" hidden="1">#REF!</definedName>
    <definedName name="kk" localSheetId="15" hidden="1">#REF!</definedName>
    <definedName name="kk" localSheetId="4" hidden="1">#REF!</definedName>
    <definedName name="kk" localSheetId="9" hidden="1">#REF!</definedName>
    <definedName name="kk" hidden="1">#REF!</definedName>
    <definedName name="kyusyoku" localSheetId="11">#REF!</definedName>
    <definedName name="kyusyoku">#REF!</definedName>
    <definedName name="ｌ" localSheetId="11">#REF!</definedName>
    <definedName name="ｌ" localSheetId="7">#REF!</definedName>
    <definedName name="L" localSheetId="16" hidden="1">{"'電灯ｺﾝｾﾝﾄ'!$C$88"}</definedName>
    <definedName name="ｌ" localSheetId="8">#REF!</definedName>
    <definedName name="ｌ" localSheetId="6">#REF!</definedName>
    <definedName name="L" hidden="1">{"'電灯ｺﾝｾﾝﾄ'!$C$88"}</definedName>
    <definedName name="LIST1" localSheetId="11">#REF!</definedName>
    <definedName name="LIST1">#REF!</definedName>
    <definedName name="LIST2" localSheetId="11">#REF!</definedName>
    <definedName name="LIST2">#REF!</definedName>
    <definedName name="LIST3" localSheetId="11">#REF!</definedName>
    <definedName name="LIST3">#REF!</definedName>
    <definedName name="LIST4" localSheetId="11">#REF!</definedName>
    <definedName name="LIST4">#REF!</definedName>
    <definedName name="LIST5" localSheetId="11">#REF!</definedName>
    <definedName name="LIST5">#REF!</definedName>
    <definedName name="LIST6" localSheetId="11">#REF!</definedName>
    <definedName name="LIST6">#REF!</definedName>
    <definedName name="LIST7" localSheetId="11">#REF!</definedName>
    <definedName name="LIST7">#REF!</definedName>
    <definedName name="ＬＬＬ" hidden="1">{"'電灯ｺﾝｾﾝﾄ'!$C$88"}</definedName>
    <definedName name="M" hidden="1">{"'電灯ｺﾝｾﾝﾄ'!$C$88"}</definedName>
    <definedName name="naka" localSheetId="11">#REF!</definedName>
    <definedName name="naka">#REF!</definedName>
    <definedName name="NAUTOEXECTBR111C1TBYRTTSC消音ｴﾙ" localSheetId="11">#REF!</definedName>
    <definedName name="NAUTOEXECTBR111C1TBYRTTSC消音ｴﾙ">#REF!</definedName>
    <definedName name="NN" localSheetId="11">#REF!</definedName>
    <definedName name="NN" localSheetId="16" hidden="1">{"'電灯ｺﾝｾﾝﾄ'!$C$88"}</definedName>
    <definedName name="NN" hidden="1">{"'電灯ｺﾝｾﾝﾄ'!$C$88"}</definedName>
    <definedName name="O" localSheetId="11">#REF!</definedName>
    <definedName name="o" localSheetId="16" hidden="1">{"'電灯ｺﾝｾﾝﾄ'!$C$88"}</definedName>
    <definedName name="o" hidden="1">{"'電灯ｺﾝｾﾝﾄ'!$C$88"}</definedName>
    <definedName name="ONE" localSheetId="11">#REF!</definedName>
    <definedName name="ONE">#REF!</definedName>
    <definedName name="OO" hidden="1">{"'電灯ｺﾝｾﾝﾄ'!$C$88"}</definedName>
    <definedName name="OWARI" localSheetId="11">#REF!</definedName>
    <definedName name="OWARI">#REF!</definedName>
    <definedName name="OWARI1" localSheetId="11">#REF!</definedName>
    <definedName name="OWARI1">#REF!</definedName>
    <definedName name="P" localSheetId="11">#REF!</definedName>
    <definedName name="P">#REF!</definedName>
    <definedName name="P.01" localSheetId="11">#REF!</definedName>
    <definedName name="P.01" localSheetId="7">#REF!</definedName>
    <definedName name="P.01" localSheetId="6">#REF!</definedName>
    <definedName name="P.01">#REF!</definedName>
    <definedName name="P.02" localSheetId="11">#REF!</definedName>
    <definedName name="P.02">#REF!</definedName>
    <definedName name="P.03" localSheetId="11">#REF!</definedName>
    <definedName name="P.03">#REF!</definedName>
    <definedName name="P.04" localSheetId="11">#REF!</definedName>
    <definedName name="P.04">#REF!</definedName>
    <definedName name="P.05" localSheetId="11">#REF!</definedName>
    <definedName name="P.05">#REF!</definedName>
    <definedName name="P.06" localSheetId="11">#REF!</definedName>
    <definedName name="P.06">#REF!</definedName>
    <definedName name="P.07" localSheetId="11">#REF!</definedName>
    <definedName name="P.07">#REF!</definedName>
    <definedName name="P.08" localSheetId="11">#REF!</definedName>
    <definedName name="P.08">#REF!</definedName>
    <definedName name="P.09" localSheetId="11">#REF!</definedName>
    <definedName name="P.09">#REF!</definedName>
    <definedName name="P.10" localSheetId="11">#REF!</definedName>
    <definedName name="P.10">#REF!</definedName>
    <definedName name="P.11" localSheetId="11">#REF!</definedName>
    <definedName name="P.11">#REF!</definedName>
    <definedName name="P.12" localSheetId="11">#REF!</definedName>
    <definedName name="P.12">#REF!</definedName>
    <definedName name="P.13" localSheetId="11">#REF!</definedName>
    <definedName name="P.13">#REF!</definedName>
    <definedName name="P.14" localSheetId="11">#REF!</definedName>
    <definedName name="P.14">#REF!</definedName>
    <definedName name="P.15" localSheetId="11">#REF!</definedName>
    <definedName name="P.15">#REF!</definedName>
    <definedName name="P.16" localSheetId="11">#REF!</definedName>
    <definedName name="P.16">#REF!</definedName>
    <definedName name="P.17" localSheetId="11">#REF!</definedName>
    <definedName name="P.17">#REF!</definedName>
    <definedName name="P.18" localSheetId="11">#REF!</definedName>
    <definedName name="P.18">#REF!</definedName>
    <definedName name="P.19" localSheetId="11">#REF!</definedName>
    <definedName name="P.19">#REF!</definedName>
    <definedName name="P.20" localSheetId="11">#REF!</definedName>
    <definedName name="P.20">#REF!</definedName>
    <definedName name="P.21" localSheetId="11">#REF!</definedName>
    <definedName name="P.21">#REF!</definedName>
    <definedName name="PRINT" localSheetId="11">#REF!</definedName>
    <definedName name="PRINT" localSheetId="7">#REF!</definedName>
    <definedName name="PRINT" localSheetId="6">#REF!</definedName>
    <definedName name="PRINT">#REF!</definedName>
    <definedName name="_xlnm.Print_Area" localSheetId="14">外構!$A$1:$L$440</definedName>
    <definedName name="_xlnm.Print_Area" localSheetId="12">外構科目別!$A$1:$L$40</definedName>
    <definedName name="_xlnm.Print_Area" localSheetId="13">外構内訳中!$A$1:$L$40</definedName>
    <definedName name="_xlnm.Print_Area" localSheetId="11">機械設備!$A$1:$L$720</definedName>
    <definedName name="_xlnm.Print_Area" localSheetId="7">'共通仮設(積上)'!$A$1:$L$40</definedName>
    <definedName name="_xlnm.Print_Area" localSheetId="15">'共通仮設（積上げ）'!$A$1:$L$40</definedName>
    <definedName name="_xlnm.Print_Area" localSheetId="2">共通費の算定01!$A$1:$Y$60</definedName>
    <definedName name="_xlnm.Print_Area" localSheetId="3">経費率計算表!$A$1:$F$54</definedName>
    <definedName name="_xlnm.Print_Area" localSheetId="4">建築科目別!$A$1:$L$40</definedName>
    <definedName name="_xlnm.Print_Area" localSheetId="9">'建築細目 '!$A$1:$L$1800</definedName>
    <definedName name="_xlnm.Print_Area" localSheetId="1">建築内訳!$A$1:$L$40</definedName>
    <definedName name="_xlnm.Print_Area" localSheetId="5">建築内訳中!$A$1:$L$80</definedName>
    <definedName name="_xlnm.Print_Area" localSheetId="16">建築別紙明細!$A$1:$L$400</definedName>
    <definedName name="_xlnm.Print_Area" localSheetId="19">採用単価!$A$1:$L$40</definedName>
    <definedName name="_xlnm.Print_Area" localSheetId="17">産廃処分費!$A$1:$L$80</definedName>
    <definedName name="_xlnm.Print_Area" localSheetId="8">代価!$A$1:$L$1400</definedName>
    <definedName name="_xlnm.Print_Area" localSheetId="18">'単価比較表(建築)'!$A$1:$Y$1614</definedName>
    <definedName name="_xlnm.Print_Area" localSheetId="10">電気設備!$A$1:$L$1520</definedName>
    <definedName name="_xlnm.Print_Area" localSheetId="0">表紙!$A$1:$P$42</definedName>
    <definedName name="_xlnm.Print_Area" localSheetId="6">別紙明細!$A$1:$L$40</definedName>
    <definedName name="_xlnm.Print_Area">#REF!</definedName>
    <definedName name="PRINT_AREA_MI" localSheetId="11">#REF!</definedName>
    <definedName name="PRINT_AREA_MI">#REF!</definedName>
    <definedName name="_xlnm.Print_Titles" localSheetId="18">'単価比較表(建築)'!$1:$2</definedName>
    <definedName name="_xlnm.Print_Titles">#N/A</definedName>
    <definedName name="QQ" hidden="1">{"'電灯ｺﾝｾﾝﾄ'!$C$88"}</definedName>
    <definedName name="qr" localSheetId="14" hidden="1">#REF!</definedName>
    <definedName name="qr" localSheetId="12" hidden="1">#REF!</definedName>
    <definedName name="qr" localSheetId="13" hidden="1">#REF!</definedName>
    <definedName name="qr" localSheetId="15" hidden="1">#REF!</definedName>
    <definedName name="qr" localSheetId="4" hidden="1">#REF!</definedName>
    <definedName name="qr" localSheetId="9" hidden="1">#REF!</definedName>
    <definedName name="qr" hidden="1">#REF!</definedName>
    <definedName name="qt" localSheetId="14" hidden="1">#REF!</definedName>
    <definedName name="qt" localSheetId="12" hidden="1">#REF!</definedName>
    <definedName name="qt" localSheetId="13" hidden="1">#REF!</definedName>
    <definedName name="qt" localSheetId="15" hidden="1">#REF!</definedName>
    <definedName name="qt" localSheetId="4" hidden="1">#REF!</definedName>
    <definedName name="qt" localSheetId="9" hidden="1">#REF!</definedName>
    <definedName name="qt" hidden="1">#REF!</definedName>
    <definedName name="RR" hidden="1">{"'電灯ｺﾝｾﾝﾄ'!$C$88"}</definedName>
    <definedName name="S" localSheetId="11">#REF!</definedName>
    <definedName name="S">#REF!</definedName>
    <definedName name="SGPVD" localSheetId="11">#REF!</definedName>
    <definedName name="SGPVD">#REF!</definedName>
    <definedName name="sheet" hidden="1">{"'電灯ｺﾝｾﾝﾄ'!$C$88"}</definedName>
    <definedName name="sheet1" hidden="1">{"'電灯ｺﾝｾﾝﾄ'!$C$88"}</definedName>
    <definedName name="ｓｈｓｒｇｄ" hidden="1">{"'電灯ｺﾝｾﾝﾄ'!$C$88"}</definedName>
    <definedName name="SONO" localSheetId="11">#REF!</definedName>
    <definedName name="SONO">#REF!</definedName>
    <definedName name="SS" hidden="1">{"'電灯ｺﾝｾﾝﾄ'!$C$88"}</definedName>
    <definedName name="ＳＵ" hidden="1">{"'電灯ｺﾝｾﾝﾄ'!$C$88"}</definedName>
    <definedName name="ＳＵＳＡＫＩ" hidden="1">{"'電灯ｺﾝｾﾝﾄ'!$C$88"}</definedName>
    <definedName name="T" hidden="1">{"'電灯ｺﾝｾﾝﾄ'!$C$88"}</definedName>
    <definedName name="TABLE2" localSheetId="11">#REF!</definedName>
    <definedName name="TABLE2">#REF!</definedName>
    <definedName name="TS" localSheetId="11">#REF!</definedName>
    <definedName name="TS">#REF!</definedName>
    <definedName name="TT" hidden="1">{"'電灯ｺﾝｾﾝﾄ'!$C$88"}</definedName>
    <definedName name="ｔｖ" hidden="1">{"'電灯ｺﾝｾﾝﾄ'!$C$88"}</definedName>
    <definedName name="ｔｖ2" hidden="1">{"'電灯ｺﾝｾﾝﾄ'!$C$88"}</definedName>
    <definedName name="ｔｖ3" hidden="1">{"'電灯ｺﾝｾﾝﾄ'!$C$88"}</definedName>
    <definedName name="ｔｙｖ" hidden="1">{"'電灯ｺﾝｾﾝﾄ'!$C$88"}</definedName>
    <definedName name="u" hidden="1">{"'電灯ｺﾝｾﾝﾄ'!$C$88"}</definedName>
    <definedName name="UU" hidden="1">{"'電灯ｺﾝｾﾝﾄ'!$C$88"}</definedName>
    <definedName name="V" hidden="1">{"'電灯ｺﾝｾﾝﾄ'!$C$88"}</definedName>
    <definedName name="VB" localSheetId="11">#REF!</definedName>
    <definedName name="VB">#REF!</definedName>
    <definedName name="VV" hidden="1">{"'電灯ｺﾝｾﾝﾄ'!$C$88"}</definedName>
    <definedName name="W" localSheetId="11">#REF!</definedName>
    <definedName name="W">#REF!</definedName>
    <definedName name="wrn.TEST001." hidden="1">{#N/A,#N/A,FALSE,"EDIT_W"}</definedName>
    <definedName name="wrn.妙円寺_8." hidden="1">{#N/A,#N/A,FALSE,"内訳書";#N/A,#N/A,FALSE,"見積比較表";#N/A,#N/A,FALSE,"複合単価";#N/A,#N/A,FALSE,"拾出表"}</definedName>
    <definedName name="xc" localSheetId="14" hidden="1">#REF!</definedName>
    <definedName name="xc" localSheetId="12" hidden="1">#REF!</definedName>
    <definedName name="xc" localSheetId="13" hidden="1">#REF!</definedName>
    <definedName name="xc" localSheetId="15" hidden="1">#REF!</definedName>
    <definedName name="xc" localSheetId="4" hidden="1">#REF!</definedName>
    <definedName name="xc" localSheetId="9" hidden="1">#REF!</definedName>
    <definedName name="xc" hidden="1">#REF!</definedName>
    <definedName name="xx" localSheetId="14" hidden="1">#REF!</definedName>
    <definedName name="xx" localSheetId="12" hidden="1">#REF!</definedName>
    <definedName name="xx" localSheetId="13" hidden="1">#REF!</definedName>
    <definedName name="xx" localSheetId="15" hidden="1">#REF!</definedName>
    <definedName name="xx" localSheetId="4" hidden="1">#REF!</definedName>
    <definedName name="xx" localSheetId="9" hidden="1">#REF!</definedName>
    <definedName name="xx" hidden="1">#REF!</definedName>
    <definedName name="ｘｘｘｘｘ" hidden="1">{"'電灯ｺﾝｾﾝﾄ'!$C$88"}</definedName>
    <definedName name="Y" localSheetId="11">#REF!</definedName>
    <definedName name="Y" localSheetId="16" hidden="1">{"'電灯ｺﾝｾﾝﾄ'!$C$88"}</definedName>
    <definedName name="Y" hidden="1">{"'電灯ｺﾝｾﾝﾄ'!$C$88"}</definedName>
    <definedName name="YD" localSheetId="11">#REF!</definedName>
    <definedName name="YD">#REF!</definedName>
    <definedName name="Z_1017F3C0_A0E0_11D3_B386_000039AC8715_.wvu.PrintArea" localSheetId="14" hidden="1">#REF!</definedName>
    <definedName name="Z_1017F3C0_A0E0_11D3_B386_000039AC8715_.wvu.PrintArea" localSheetId="12" hidden="1">#REF!</definedName>
    <definedName name="Z_1017F3C0_A0E0_11D3_B386_000039AC8715_.wvu.PrintArea" localSheetId="13" hidden="1">#REF!</definedName>
    <definedName name="Z_1017F3C0_A0E0_11D3_B386_000039AC8715_.wvu.PrintArea" localSheetId="15" hidden="1">#REF!</definedName>
    <definedName name="Z_1017F3C0_A0E0_11D3_B386_000039AC8715_.wvu.PrintArea" localSheetId="4" hidden="1">#REF!</definedName>
    <definedName name="Z_1017F3C0_A0E0_11D3_B386_000039AC8715_.wvu.PrintArea" localSheetId="9" hidden="1">#REF!</definedName>
    <definedName name="Z_1017F3C0_A0E0_11D3_B386_000039AC8715_.wvu.PrintArea" hidden="1">#REF!</definedName>
    <definedName name="Z_78198781_9C1D_11D3_B227_00507000D327_.wvu.PrintArea" localSheetId="14" hidden="1">#REF!</definedName>
    <definedName name="Z_78198781_9C1D_11D3_B227_00507000D327_.wvu.PrintArea" localSheetId="12" hidden="1">#REF!</definedName>
    <definedName name="Z_78198781_9C1D_11D3_B227_00507000D327_.wvu.PrintArea" localSheetId="13" hidden="1">#REF!</definedName>
    <definedName name="Z_78198781_9C1D_11D3_B227_00507000D327_.wvu.PrintArea" localSheetId="15" hidden="1">#REF!</definedName>
    <definedName name="Z_78198781_9C1D_11D3_B227_00507000D327_.wvu.PrintArea" localSheetId="4" hidden="1">#REF!</definedName>
    <definedName name="Z_78198781_9C1D_11D3_B227_00507000D327_.wvu.PrintArea" localSheetId="9" hidden="1">#REF!</definedName>
    <definedName name="Z_78198781_9C1D_11D3_B227_00507000D327_.wvu.PrintArea" hidden="1">#REF!</definedName>
    <definedName name="Z_CA13CC60_A0BB_11D3_B227_00507000D327_.wvu.PrintArea" localSheetId="14" hidden="1">#REF!</definedName>
    <definedName name="Z_CA13CC60_A0BB_11D3_B227_00507000D327_.wvu.PrintArea" localSheetId="12" hidden="1">#REF!</definedName>
    <definedName name="Z_CA13CC60_A0BB_11D3_B227_00507000D327_.wvu.PrintArea" localSheetId="13" hidden="1">#REF!</definedName>
    <definedName name="Z_CA13CC60_A0BB_11D3_B227_00507000D327_.wvu.PrintArea" localSheetId="15" hidden="1">#REF!</definedName>
    <definedName name="Z_CA13CC60_A0BB_11D3_B227_00507000D327_.wvu.PrintArea" localSheetId="4" hidden="1">#REF!</definedName>
    <definedName name="Z_CA13CC60_A0BB_11D3_B227_00507000D327_.wvu.PrintArea" localSheetId="9" hidden="1">#REF!</definedName>
    <definedName name="Z_CA13CC60_A0BB_11D3_B227_00507000D327_.wvu.PrintArea" hidden="1">#REF!</definedName>
    <definedName name="ZAI" localSheetId="11">#REF!</definedName>
    <definedName name="ZAI">#REF!</definedName>
    <definedName name="zc" localSheetId="14" hidden="1">#REF!</definedName>
    <definedName name="zc" localSheetId="12" hidden="1">#REF!</definedName>
    <definedName name="zc" localSheetId="13" hidden="1">#REF!</definedName>
    <definedName name="zc" localSheetId="15" hidden="1">#REF!</definedName>
    <definedName name="zc" localSheetId="4" hidden="1">#REF!</definedName>
    <definedName name="zc" localSheetId="9" hidden="1">#REF!</definedName>
    <definedName name="zc" hidden="1">#REF!</definedName>
    <definedName name="zjj" localSheetId="14" hidden="1">#REF!</definedName>
    <definedName name="zjj" localSheetId="12" hidden="1">#REF!</definedName>
    <definedName name="zjj" localSheetId="13" hidden="1">#REF!</definedName>
    <definedName name="zjj" localSheetId="15" hidden="1">#REF!</definedName>
    <definedName name="zjj" localSheetId="4" hidden="1">#REF!</definedName>
    <definedName name="zjj" localSheetId="9" hidden="1">#REF!</definedName>
    <definedName name="zjj" hidden="1">#REF!</definedName>
    <definedName name="zx" localSheetId="14" hidden="1">#REF!</definedName>
    <definedName name="zx" localSheetId="12" hidden="1">#REF!</definedName>
    <definedName name="zx" localSheetId="13" hidden="1">#REF!</definedName>
    <definedName name="zx" localSheetId="15" hidden="1">#REF!</definedName>
    <definedName name="zx" localSheetId="4" hidden="1">#REF!</definedName>
    <definedName name="zx" localSheetId="9" hidden="1">#REF!</definedName>
    <definedName name="zx" hidden="1">#REF!</definedName>
    <definedName name="ＺＺ" hidden="1">{"'電灯ｺﾝｾﾝﾄ'!$C$88"}</definedName>
    <definedName name="あ１" localSheetId="11">#REF!</definedName>
    <definedName name="あ１">#REF!</definedName>
    <definedName name="あｓ" hidden="1">{"'電灯ｺﾝｾﾝﾄ'!$C$88"}</definedName>
    <definedName name="あああ" localSheetId="14" hidden="1">#REF!</definedName>
    <definedName name="あああ" localSheetId="12" hidden="1">#REF!</definedName>
    <definedName name="あああ" localSheetId="13" hidden="1">#REF!</definedName>
    <definedName name="あああ" localSheetId="15" hidden="1">#REF!</definedName>
    <definedName name="あああ" localSheetId="4" hidden="1">#REF!</definedName>
    <definedName name="あああ" localSheetId="9" hidden="1">#REF!</definedName>
    <definedName name="あああ" hidden="1">#REF!</definedName>
    <definedName name="あえｚｄｆ" hidden="1">{"'電灯ｺﾝｾﾝﾄ'!$C$88"}</definedName>
    <definedName name="あだ" hidden="1">{"'電灯ｺﾝｾﾝﾄ'!$C$88"}</definedName>
    <definedName name="ｲ" localSheetId="11">#REF!</definedName>
    <definedName name="ｲ">#REF!</definedName>
    <definedName name="い" hidden="1">{"'電灯ｺﾝｾﾝﾄ'!$C$88"}</definedName>
    <definedName name="インバート" localSheetId="11">#REF!</definedName>
    <definedName name="インバート">#REF!</definedName>
    <definedName name="ｲﾝﾊﾞｰﾄﾓﾙﾀﾙ" localSheetId="11">#REF!</definedName>
    <definedName name="ｲﾝﾊﾞｰﾄﾓﾙﾀﾙ">#REF!</definedName>
    <definedName name="う" hidden="1">{"'電灯ｺﾝｾﾝﾄ'!$C$88"}</definedName>
    <definedName name="ガ" localSheetId="11">#REF!</definedName>
    <definedName name="ガ">#REF!</definedName>
    <definedName name="かん" hidden="1">{"'電灯ｺﾝｾﾝﾄ'!$C$88"}</definedName>
    <definedName name="キロ" localSheetId="11">#REF!</definedName>
    <definedName name="キロ">#REF!</definedName>
    <definedName name="ぐ" hidden="1">{"'電灯ｺﾝｾﾝﾄ'!$C$88"}</definedName>
    <definedName name="コ" localSheetId="11">#REF!</definedName>
    <definedName name="コ">#REF!</definedName>
    <definedName name="ｺﾝ「" hidden="1">{"'電灯ｺﾝｾﾝﾄ'!$C$88"}</definedName>
    <definedName name="コンクリート" localSheetId="11">#REF!</definedName>
    <definedName name="コンクリート">#REF!</definedName>
    <definedName name="ｺﾝｾﾝﾄ" hidden="1">{"'電灯ｺﾝｾﾝﾄ'!$C$88"}</definedName>
    <definedName name="ﾀｲﾄﾙ行" localSheetId="11">#REF!</definedName>
    <definedName name="ﾀｲﾄﾙ行" localSheetId="7">#REF!</definedName>
    <definedName name="ﾀｲﾄﾙ行" localSheetId="8">#REF!</definedName>
    <definedName name="ﾀｲﾄﾙ行" localSheetId="6">#REF!</definedName>
    <definedName name="ﾀｲﾄﾙ行">#REF!</definedName>
    <definedName name="ダクト工" localSheetId="11">#REF!</definedName>
    <definedName name="ダクト工">#REF!</definedName>
    <definedName name="だだ" hidden="1">{"'電灯ｺﾝｾﾝﾄ'!$C$88"}</definedName>
    <definedName name="っｄ" localSheetId="14" hidden="1">#REF!</definedName>
    <definedName name="っｄ" localSheetId="12" hidden="1">#REF!</definedName>
    <definedName name="っｄ" localSheetId="13" hidden="1">#REF!</definedName>
    <definedName name="っｄ" localSheetId="15" hidden="1">#REF!</definedName>
    <definedName name="っｄ" localSheetId="4" hidden="1">#REF!</definedName>
    <definedName name="っｄ" localSheetId="9" hidden="1">#REF!</definedName>
    <definedName name="っｄ" hidden="1">#REF!</definedName>
    <definedName name="データエリア" localSheetId="11">#REF!</definedName>
    <definedName name="データエリア">#REF!</definedName>
    <definedName name="テレビ" hidden="1">{"'電灯ｺﾝｾﾝﾄ'!$C$88"}</definedName>
    <definedName name="てれび" localSheetId="11">[2]細目内訳!#REF!</definedName>
    <definedName name="てれび" localSheetId="7">[2]細目内訳!#REF!</definedName>
    <definedName name="てれび" localSheetId="8">[2]細目内訳!#REF!</definedName>
    <definedName name="てれび" localSheetId="6">[2]細目内訳!#REF!</definedName>
    <definedName name="てれび">[2]細目内訳!#REF!</definedName>
    <definedName name="ド" localSheetId="11">#REF!</definedName>
    <definedName name="ド">#REF!</definedName>
    <definedName name="とび工" localSheetId="11">#REF!</definedName>
    <definedName name="とび工">#REF!</definedName>
    <definedName name="はつり工" localSheetId="11">#REF!</definedName>
    <definedName name="はつり工">#REF!</definedName>
    <definedName name="ピ" localSheetId="11">#REF!</definedName>
    <definedName name="ピ">#REF!</definedName>
    <definedName name="ﾌﾟﾘﾝﾄ1" localSheetId="11">#REF!</definedName>
    <definedName name="ﾌﾟﾘﾝﾄ1">#REF!</definedName>
    <definedName name="ﾌﾟﾘﾝﾄ2" localSheetId="11">#REF!</definedName>
    <definedName name="ﾌﾟﾘﾝﾄ2">#REF!</definedName>
    <definedName name="ブロック工" localSheetId="11">#REF!</definedName>
    <definedName name="ブロック工">#REF!</definedName>
    <definedName name="ペ" localSheetId="11">#REF!</definedName>
    <definedName name="ペ">#REF!</definedName>
    <definedName name="ぼH難" hidden="1">{"'電灯ｺﾝｾﾝﾄ'!$C$88"}</definedName>
    <definedName name="ﾏｲ" hidden="1">{"'電灯ｺﾝｾﾝﾄ'!$C$88"}</definedName>
    <definedName name="ﾒﾆｭ_3" localSheetId="11">#REF!</definedName>
    <definedName name="ﾒﾆｭ_3">#REF!</definedName>
    <definedName name="ﾒﾆｭｰ" localSheetId="11">#REF!</definedName>
    <definedName name="ﾒﾆｭｰ">#REF!</definedName>
    <definedName name="ﾒﾆｭｰ1" localSheetId="11">#REF!</definedName>
    <definedName name="ﾒﾆｭｰ1">#REF!</definedName>
    <definedName name="ﾒﾆｭｰ10" localSheetId="11">#REF!</definedName>
    <definedName name="ﾒﾆｭｰ10">#REF!</definedName>
    <definedName name="ﾒﾆｭｰ2" localSheetId="11">#REF!</definedName>
    <definedName name="ﾒﾆｭｰ2">#REF!</definedName>
    <definedName name="ﾒﾆｭｰ4" localSheetId="11">#REF!</definedName>
    <definedName name="ﾒﾆｭｰ4">#REF!</definedName>
    <definedName name="ﾒﾆｭｰ5" localSheetId="11">#REF!</definedName>
    <definedName name="ﾒﾆｭｰ5">#REF!</definedName>
    <definedName name="ﾒﾆｭｰ6" localSheetId="11">#REF!</definedName>
    <definedName name="ﾒﾆｭｰ6">#REF!</definedName>
    <definedName name="ﾒﾆｭｰ7" localSheetId="11">#REF!</definedName>
    <definedName name="ﾒﾆｭｰ7">#REF!</definedName>
    <definedName name="ﾒﾆｭｰ8" localSheetId="11">#REF!</definedName>
    <definedName name="ﾒﾆｭｰ8">#REF!</definedName>
    <definedName name="ﾒﾆｭｰ9" localSheetId="11">#REF!</definedName>
    <definedName name="ﾒﾆｭｰ9">#REF!</definedName>
    <definedName name="モルタル" localSheetId="11">#REF!</definedName>
    <definedName name="モルタル">#REF!</definedName>
    <definedName name="モルタル無筋" localSheetId="11">#REF!</definedName>
    <definedName name="モルタル無筋">#REF!</definedName>
    <definedName name="モルタル有筋" localSheetId="11">#REF!</definedName>
    <definedName name="モルタル有筋">#REF!</definedName>
    <definedName name="ユ" localSheetId="11">#REF!</definedName>
    <definedName name="ユ">#REF!</definedName>
    <definedName name="ラ" localSheetId="11">#REF!</definedName>
    <definedName name="ラ">#REF!</definedName>
    <definedName name="ロ" localSheetId="11">#REF!</definedName>
    <definedName name="ロ">#REF!</definedName>
    <definedName name="一ぉ木" hidden="1">{"'電灯ｺﾝｾﾝﾄ'!$C$88"}</definedName>
    <definedName name="印刷範囲" localSheetId="11">#REF!</definedName>
    <definedName name="印刷範囲">#REF!</definedName>
    <definedName name="印刷範囲_小計_" localSheetId="11">#REF!</definedName>
    <definedName name="印刷範囲_小計_">#REF!</definedName>
    <definedName name="運転手_特殊" localSheetId="11">#REF!</definedName>
    <definedName name="運転手_特殊">#REF!</definedName>
    <definedName name="運搬費" localSheetId="11">#REF!</definedName>
    <definedName name="運搬費">#REF!</definedName>
    <definedName name="屋外" localSheetId="11">#REF!</definedName>
    <definedName name="屋外">#REF!</definedName>
    <definedName name="改修" localSheetId="11">[2]細目内訳!#REF!</definedName>
    <definedName name="改修" localSheetId="7">[2]細目内訳!#REF!</definedName>
    <definedName name="改修" localSheetId="8">[2]細目内訳!#REF!</definedName>
    <definedName name="改修" localSheetId="6">[2]細目内訳!#REF!</definedName>
    <definedName name="改修">[2]細目内訳!#REF!</definedName>
    <definedName name="基礎無筋" localSheetId="11">#REF!</definedName>
    <definedName name="基礎無筋">#REF!</definedName>
    <definedName name="基礎有筋" localSheetId="11">#REF!</definedName>
    <definedName name="基礎有筋">#REF!</definedName>
    <definedName name="機械" localSheetId="11">#REF!</definedName>
    <definedName name="機械">#REF!</definedName>
    <definedName name="機器元拾い・集計4" hidden="1">{"'電灯ｺﾝｾﾝﾄ'!$C$88"}</definedName>
    <definedName name="機器類元拾い・集計" hidden="1">{"'電灯ｺﾝｾﾝﾄ'!$C$88"}</definedName>
    <definedName name="機器類元拾い･集計4" hidden="1">{"'電灯ｺﾝｾﾝﾄ'!$C$88"}</definedName>
    <definedName name="機器類拾い・集計3" hidden="1">{"'電灯ｺﾝｾﾝﾄ'!$C$88"}</definedName>
    <definedName name="機器類集計4" hidden="1">{"'電灯ｺﾝｾﾝﾄ'!$C$88"}</definedName>
    <definedName name="議事録" localSheetId="14" hidden="1">#REF!</definedName>
    <definedName name="議事録" localSheetId="12" hidden="1">#REF!</definedName>
    <definedName name="議事録" localSheetId="13" hidden="1">#REF!</definedName>
    <definedName name="議事録" localSheetId="15" hidden="1">#REF!</definedName>
    <definedName name="議事録" localSheetId="4" hidden="1">#REF!</definedName>
    <definedName name="議事録" localSheetId="9" hidden="1">#REF!</definedName>
    <definedName name="議事録" hidden="1">#REF!</definedName>
    <definedName name="休養室" hidden="1">[3]建築まとめ!$C$7:$G$7</definedName>
    <definedName name="宮本" hidden="1">{"'電灯ｺﾝｾﾝﾄ'!$C$88"}</definedName>
    <definedName name="給食室" localSheetId="11">#REF!</definedName>
    <definedName name="給食室">#REF!</definedName>
    <definedName name="給水" localSheetId="11">#REF!</definedName>
    <definedName name="給水">#REF!</definedName>
    <definedName name="給水消火" localSheetId="11">#REF!</definedName>
    <definedName name="給水消火">#REF!</definedName>
    <definedName name="鏡" localSheetId="11">#REF!</definedName>
    <definedName name="鏡">#REF!</definedName>
    <definedName name="空調機複合単価" hidden="1">{#N/A,#N/A,FALSE,"EDIT_W"}</definedName>
    <definedName name="型枠" localSheetId="11">#REF!</definedName>
    <definedName name="型枠">#REF!</definedName>
    <definedName name="型枠工" localSheetId="11">#REF!</definedName>
    <definedName name="型枠工">#REF!</definedName>
    <definedName name="計算書3" hidden="1">{"'電灯ｺﾝｾﾝﾄ'!$C$88"}</definedName>
    <definedName name="軽作業員" localSheetId="11">#REF!</definedName>
    <definedName name="軽作業員">#REF!</definedName>
    <definedName name="穴埋め" localSheetId="11">#REF!</definedName>
    <definedName name="穴埋め">#REF!</definedName>
    <definedName name="建築" localSheetId="11">#REF!</definedName>
    <definedName name="建築">#REF!</definedName>
    <definedName name="県" localSheetId="11">#REF!</definedName>
    <definedName name="県">#REF!</definedName>
    <definedName name="県庁内" localSheetId="11">#REF!</definedName>
    <definedName name="県庁内">#REF!</definedName>
    <definedName name="見積もり" hidden="1">{"'電灯ｺﾝｾﾝﾄ'!$C$88"}</definedName>
    <definedName name="見積比較表" localSheetId="11">#REF!</definedName>
    <definedName name="見積比較表">#REF!</definedName>
    <definedName name="根切り_機械" localSheetId="11">#REF!</definedName>
    <definedName name="根切り_機械">#REF!</definedName>
    <definedName name="根切り_人力" localSheetId="11">#REF!</definedName>
    <definedName name="根切り_人力">#REF!</definedName>
    <definedName name="根切り人力" localSheetId="11">#REF!</definedName>
    <definedName name="根切り人力">#REF!</definedName>
    <definedName name="左官" localSheetId="11">#REF!</definedName>
    <definedName name="左官">#REF!</definedName>
    <definedName name="砂利地業" localSheetId="11">#REF!</definedName>
    <definedName name="砂利地業">#REF!</definedName>
    <definedName name="最低補償" localSheetId="11">#REF!</definedName>
    <definedName name="最低補償">#REF!</definedName>
    <definedName name="残土処分" localSheetId="11">#REF!</definedName>
    <definedName name="残土処分">#REF!</definedName>
    <definedName name="自火報" localSheetId="11">#REF!</definedName>
    <definedName name="自火報" localSheetId="7">#REF!</definedName>
    <definedName name="自火報" localSheetId="8">#REF!</definedName>
    <definedName name="自火報" localSheetId="6">#REF!</definedName>
    <definedName name="自火報">#REF!</definedName>
    <definedName name="自火報2" localSheetId="11">[2]細目内訳!#REF!</definedName>
    <definedName name="自火報2" localSheetId="7">[2]細目内訳!#REF!</definedName>
    <definedName name="自火報2" localSheetId="8">[2]細目内訳!#REF!</definedName>
    <definedName name="自火報2" localSheetId="6">[2]細目内訳!#REF!</definedName>
    <definedName name="自火報2">[2]細目内訳!#REF!</definedName>
    <definedName name="自動" hidden="1">{"'電灯ｺﾝｾﾝﾄ'!$C$88"}</definedName>
    <definedName name="自動1" hidden="1">{"'電灯ｺﾝｾﾝﾄ'!$C$88"}</definedName>
    <definedName name="自動かめれ" hidden="1">{"'電灯ｺﾝｾﾝﾄ'!$C$88"}</definedName>
    <definedName name="受変電設備" hidden="1">{"'電灯ｺﾝｾﾝﾄ'!$C$88"}</definedName>
    <definedName name="州消え2" hidden="1">{"'電灯ｺﾝｾﾝﾄ'!$C$88"}</definedName>
    <definedName name="拾い自火報" localSheetId="11">#REF!</definedName>
    <definedName name="拾い自火報" localSheetId="7">#REF!</definedName>
    <definedName name="拾い自火報" localSheetId="8">#REF!</definedName>
    <definedName name="拾い自火報" localSheetId="6">#REF!</definedName>
    <definedName name="拾い自火報">#REF!</definedName>
    <definedName name="集計２" hidden="1">{"'電灯ｺﾝｾﾝﾄ'!$C$88"}</definedName>
    <definedName name="集計３" hidden="1">{"'電灯ｺﾝｾﾝﾄ'!$C$88"}</definedName>
    <definedName name="集計4」" hidden="1">{"'電灯ｺﾝｾﾝﾄ'!$C$88"}</definedName>
    <definedName name="集計5" hidden="1">{"'電灯ｺﾝｾﾝﾄ'!$C$88"}</definedName>
    <definedName name="集計6" hidden="1">{"'電灯ｺﾝｾﾝﾄ'!$C$88"}</definedName>
    <definedName name="集計7" hidden="1">{"'電灯ｺﾝｾﾝﾄ'!$C$88"}</definedName>
    <definedName name="情報通信" hidden="1">{"'電灯ｺﾝｾﾝﾄ'!$C$88"}</definedName>
    <definedName name="新" hidden="1">{"'電灯ｺﾝｾﾝﾄ'!$C$88"}</definedName>
    <definedName name="人研無筋" localSheetId="11">#REF!</definedName>
    <definedName name="人研無筋">#REF!</definedName>
    <definedName name="人研有筋" localSheetId="11">#REF!</definedName>
    <definedName name="人研有筋">#REF!</definedName>
    <definedName name="接続h" localSheetId="11">#REF!</definedName>
    <definedName name="接続h">#REF!</definedName>
    <definedName name="接続v" localSheetId="11">#REF!</definedName>
    <definedName name="接続v">#REF!</definedName>
    <definedName name="設備機械工" localSheetId="11">#REF!</definedName>
    <definedName name="設備機械工">#REF!</definedName>
    <definedName name="足掛け" localSheetId="11">#REF!</definedName>
    <definedName name="足掛け">#REF!</definedName>
    <definedName name="代価１" localSheetId="11">#REF!</definedName>
    <definedName name="代価１" localSheetId="7">#REF!</definedName>
    <definedName name="代価１" localSheetId="6">#REF!</definedName>
    <definedName name="代価１">#REF!</definedName>
    <definedName name="代価２" localSheetId="11">#REF!</definedName>
    <definedName name="代価２" localSheetId="7">#REF!</definedName>
    <definedName name="代価２" localSheetId="6">#REF!</definedName>
    <definedName name="代価２">#REF!</definedName>
    <definedName name="代価表" localSheetId="11">#REF!</definedName>
    <definedName name="代価表">#REF!</definedName>
    <definedName name="単価比較" localSheetId="11">#REF!</definedName>
    <definedName name="単価比較">#REF!</definedName>
    <definedName name="地域" localSheetId="11">#REF!</definedName>
    <definedName name="地域" localSheetId="7">#REF!</definedName>
    <definedName name="地域" localSheetId="8">#REF!</definedName>
    <definedName name="地域" localSheetId="6">#REF!</definedName>
    <definedName name="地域">#REF!</definedName>
    <definedName name="低減率" localSheetId="11">#REF!</definedName>
    <definedName name="低減率" localSheetId="7">#REF!</definedName>
    <definedName name="低減率" localSheetId="8">#REF!</definedName>
    <definedName name="低減率" localSheetId="6">#REF!</definedName>
    <definedName name="低減率">#REF!</definedName>
    <definedName name="鉄筋" localSheetId="11">#REF!</definedName>
    <definedName name="鉄筋">#REF!</definedName>
    <definedName name="鉄筋工" localSheetId="11">#REF!</definedName>
    <definedName name="鉄筋工">#REF!</definedName>
    <definedName name="電気解体" hidden="1">{"'電灯ｺﾝｾﾝﾄ'!$C$88"}</definedName>
    <definedName name="電気時計設備" hidden="1">{"'電灯ｺﾝｾﾝﾄ'!$C$88"}</definedName>
    <definedName name="電工" localSheetId="11">#REF!</definedName>
    <definedName name="電工">#REF!</definedName>
    <definedName name="電灯ｺﾝｾﾝﾄ設備" hidden="1">{"'電灯ｺﾝｾﾝﾄ'!$C$88"}</definedName>
    <definedName name="電話設備" hidden="1">{"'電灯ｺﾝｾﾝﾄ'!$C$88"}</definedName>
    <definedName name="塗装h" localSheetId="11">#REF!</definedName>
    <definedName name="塗装h">#REF!</definedName>
    <definedName name="塗装v" localSheetId="11">#REF!</definedName>
    <definedName name="塗装v">#REF!</definedName>
    <definedName name="塗装工" localSheetId="11">#REF!</definedName>
    <definedName name="塗装工">#REF!</definedName>
    <definedName name="土木一般世話役" localSheetId="11">#REF!</definedName>
    <definedName name="土木一般世話役">#REF!</definedName>
    <definedName name="動力分岐設備" hidden="1">{"'電灯ｺﾝｾﾝﾄ'!$C$88"}</definedName>
    <definedName name="特殊作業員" localSheetId="11">#REF!</definedName>
    <definedName name="特殊作業員">#REF!</definedName>
    <definedName name="特例加算計算書" localSheetId="11">#REF!</definedName>
    <definedName name="特例加算計算書">#REF!</definedName>
    <definedName name="内S" hidden="1">{"'電灯ｺﾝｾﾝﾄ'!$C$88"}</definedName>
    <definedName name="内訳" localSheetId="11">#REF!</definedName>
    <definedName name="内訳">#REF!</definedName>
    <definedName name="内訳明細" localSheetId="11">#REF!</definedName>
    <definedName name="内訳明細">#REF!</definedName>
    <definedName name="入力エリア" localSheetId="11">#REF!</definedName>
    <definedName name="入力エリア">#REF!</definedName>
    <definedName name="入力欄" localSheetId="11">#REF!</definedName>
    <definedName name="入力欄">#REF!</definedName>
    <definedName name="配管工" localSheetId="11">#REF!</definedName>
    <definedName name="配管工">#REF!</definedName>
    <definedName name="配管集計" hidden="1">{"'電灯ｺﾝｾﾝﾄ'!$C$88"}</definedName>
    <definedName name="配膳室" localSheetId="11">#REF!</definedName>
    <definedName name="配膳室">#REF!</definedName>
    <definedName name="八代" hidden="1">{"'電灯ｺﾝｾﾝﾄ'!$C$88"}</definedName>
    <definedName name="発電気設備" hidden="1">{"'電灯ｺﾝｾﾝﾄ'!$C$88"}</definedName>
    <definedName name="搬入費" localSheetId="11">#REF!</definedName>
    <definedName name="搬入費">#REF!</definedName>
    <definedName name="表13" localSheetId="11">[4]外壁内訳!#REF!</definedName>
    <definedName name="表13">[4]外壁内訳!#REF!</definedName>
    <definedName name="表14" localSheetId="11">[4]外壁内訳!#REF!</definedName>
    <definedName name="表14">[4]外壁内訳!#REF!</definedName>
    <definedName name="表15" localSheetId="11">[4]外壁内訳!#REF!</definedName>
    <definedName name="表15">[4]外壁内訳!#REF!</definedName>
    <definedName name="表16" localSheetId="11">[4]外壁内訳!#REF!</definedName>
    <definedName name="表16">[4]外壁内訳!#REF!</definedName>
    <definedName name="表17" localSheetId="11">[4]外壁内訳!#REF!</definedName>
    <definedName name="表17">[4]外壁内訳!#REF!</definedName>
    <definedName name="表18" localSheetId="11">[4]外壁内訳!#REF!</definedName>
    <definedName name="表18">[4]外壁内訳!#REF!</definedName>
    <definedName name="普通" hidden="1">{"'電灯ｺﾝｾﾝﾄ'!$C$88"}</definedName>
    <definedName name="普通」" hidden="1">{"'電灯ｺﾝｾﾝﾄ'!$C$88"}</definedName>
    <definedName name="普通教室" hidden="1">{"'電灯ｺﾝｾﾝﾄ'!$C$88"}</definedName>
    <definedName name="普通作業員" localSheetId="11">#REF!</definedName>
    <definedName name="普通作業員">#REF!</definedName>
    <definedName name="舞台照明" hidden="1">{"'電灯ｺﾝｾﾝﾄ'!$C$88"}</definedName>
    <definedName name="風雨" hidden="1">{"'電灯ｺﾝｾﾝﾄ'!$C$88"}</definedName>
    <definedName name="複合" localSheetId="11">#REF!</definedName>
    <definedName name="複合" localSheetId="16" hidden="1">{"'電灯ｺﾝｾﾝﾄ'!$C$88"}</definedName>
    <definedName name="複合" hidden="1">{"'電灯ｺﾝｾﾝﾄ'!$C$88"}</definedName>
    <definedName name="複合1" localSheetId="11">#REF!</definedName>
    <definedName name="複合1">#REF!</definedName>
    <definedName name="複合2" localSheetId="11">#REF!</definedName>
    <definedName name="複合2">#REF!</definedName>
    <definedName name="複合3" localSheetId="11">#REF!</definedName>
    <definedName name="複合3">#REF!</definedName>
    <definedName name="複合4" localSheetId="11">#REF!</definedName>
    <definedName name="複合4">#REF!</definedName>
    <definedName name="複合単価表9ﾃﾚﾋﾞ" hidden="1">{"'電灯ｺﾝｾﾝﾄ'!$C$88"}</definedName>
    <definedName name="保温" localSheetId="11">#REF!</definedName>
    <definedName name="保温">#REF!</definedName>
    <definedName name="保温ｵﾌｾｯﾄ" localSheetId="11">#REF!</definedName>
    <definedName name="保温ｵﾌｾｯﾄ">#REF!</definedName>
    <definedName name="保温工" localSheetId="11">#REF!</definedName>
    <definedName name="保温工">#REF!</definedName>
    <definedName name="放送" hidden="1">{"'電灯ｺﾝｾﾝﾄ'!$C$88"}</definedName>
    <definedName name="放送機器" hidden="1">{"'電灯ｺﾝｾﾝﾄ'!$C$88"}</definedName>
    <definedName name="棒はmm" hidden="1">{"'電灯ｺﾝｾﾝﾄ'!$C$88"}</definedName>
    <definedName name="防錆h" localSheetId="11">#REF!</definedName>
    <definedName name="防錆h">#REF!</definedName>
    <definedName name="防錆v" localSheetId="11">#REF!</definedName>
    <definedName name="防錆v">#REF!</definedName>
    <definedName name="防水ﾓﾙﾀﾙ" localSheetId="11">#REF!</definedName>
    <definedName name="防水ﾓﾙﾀﾙ">#REF!</definedName>
    <definedName name="防犯" hidden="1">{"'電灯ｺﾝｾﾝﾄ'!$C$88"}</definedName>
    <definedName name="防犯4" hidden="1">{"'電灯ｺﾝｾﾝﾄ'!$C$88"}</definedName>
    <definedName name="防犯ITV" hidden="1">{"'電灯ｺﾝｾﾝﾄ'!$C$88"}</definedName>
    <definedName name="防犯ITV設備" hidden="1">{"'電灯ｺﾝｾﾝﾄ'!$C$88"}</definedName>
    <definedName name="埋止h" localSheetId="11">#REF!</definedName>
    <definedName name="埋止h">#REF!</definedName>
    <definedName name="埋止v" localSheetId="11">#REF!</definedName>
    <definedName name="埋止v">#REF!</definedName>
    <definedName name="埋分h" localSheetId="11">#REF!</definedName>
    <definedName name="埋分h">#REF!</definedName>
    <definedName name="埋分v" localSheetId="11">#REF!</definedName>
    <definedName name="埋分v">#REF!</definedName>
    <definedName name="埋戻し_機械" localSheetId="11">#REF!</definedName>
    <definedName name="埋戻し_機械">#REF!</definedName>
    <definedName name="埋戻し_人力" localSheetId="11">#REF!</definedName>
    <definedName name="埋戻し_人力">#REF!</definedName>
    <definedName name="無筋・1㎡以下" localSheetId="11">#REF!</definedName>
    <definedName name="無筋・1㎡以下">#REF!</definedName>
    <definedName name="有筋・1㎡以下" localSheetId="11">#REF!</definedName>
    <definedName name="有筋・1㎡以下">#REF!</definedName>
    <definedName name="誘導" hidden="1">{"'電灯ｺﾝｾﾝﾄ'!$C$88"}</definedName>
    <definedName name="誘導放送設備" hidden="1">{"'電灯ｺﾝｾﾝﾄ'!$C$88"}</definedName>
    <definedName name="溶接工" localSheetId="11">#REF!</definedName>
    <definedName name="溶接工">#REF!</definedName>
    <definedName name="露止h" localSheetId="11">#REF!</definedName>
    <definedName name="露止h">#REF!</definedName>
    <definedName name="露止v" localSheetId="11">#REF!</definedName>
    <definedName name="露止v">#REF!</definedName>
    <definedName name="露分h" localSheetId="11">#REF!</definedName>
    <definedName name="露分h">#REF!</definedName>
    <definedName name="露分v" localSheetId="11">#REF!</definedName>
    <definedName name="露分v">#REF!</definedName>
    <definedName name="労務単価" localSheetId="11">#REF!</definedName>
    <definedName name="労務単価">#REF!</definedName>
    <definedName name="労務単価入力欄" localSheetId="11">#REF!</definedName>
    <definedName name="労務単価入力欄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0" i="47" l="1"/>
  <c r="K1520" i="63"/>
  <c r="J1698" i="45"/>
  <c r="J1696" i="45"/>
  <c r="J1690" i="45"/>
  <c r="J262" i="45"/>
  <c r="C686" i="64" l="1"/>
  <c r="C606" i="64"/>
  <c r="C486" i="64"/>
  <c r="C406" i="64"/>
  <c r="C326" i="64"/>
  <c r="C206" i="64"/>
  <c r="C126" i="64"/>
  <c r="K80" i="64"/>
  <c r="K120" i="64" s="1"/>
  <c r="K160" i="64" s="1"/>
  <c r="K200" i="64" s="1"/>
  <c r="K240" i="64" s="1"/>
  <c r="K280" i="64" s="1"/>
  <c r="K320" i="64" s="1"/>
  <c r="K360" i="64" s="1"/>
  <c r="K400" i="64" s="1"/>
  <c r="K440" i="64" s="1"/>
  <c r="K480" i="64" s="1"/>
  <c r="K520" i="64" s="1"/>
  <c r="K560" i="64" s="1"/>
  <c r="K600" i="64" s="1"/>
  <c r="K640" i="64" s="1"/>
  <c r="K680" i="64" s="1"/>
  <c r="K720" i="64" s="1"/>
  <c r="C46" i="64"/>
  <c r="C1046" i="63"/>
  <c r="C966" i="63"/>
  <c r="C886" i="63"/>
  <c r="C806" i="63"/>
  <c r="C766" i="63"/>
  <c r="C726" i="63"/>
  <c r="C646" i="63"/>
  <c r="C566" i="63"/>
  <c r="C406" i="63"/>
  <c r="C326" i="63"/>
  <c r="C166" i="63"/>
  <c r="C85" i="63"/>
  <c r="K80" i="63"/>
  <c r="K120" i="63" s="1"/>
  <c r="K160" i="63" s="1"/>
  <c r="K200" i="63" s="1"/>
  <c r="K240" i="63" s="1"/>
  <c r="K280" i="63" s="1"/>
  <c r="K320" i="63" s="1"/>
  <c r="K360" i="63" s="1"/>
  <c r="K400" i="63" s="1"/>
  <c r="K440" i="63" s="1"/>
  <c r="K480" i="63" s="1"/>
  <c r="K520" i="63" s="1"/>
  <c r="K560" i="63" s="1"/>
  <c r="K600" i="63" s="1"/>
  <c r="K640" i="63" s="1"/>
  <c r="K680" i="63" s="1"/>
  <c r="K720" i="63" s="1"/>
  <c r="K760" i="63" s="1"/>
  <c r="K800" i="63" s="1"/>
  <c r="K840" i="63" s="1"/>
  <c r="K880" i="63" s="1"/>
  <c r="K920" i="63" s="1"/>
  <c r="K960" i="63" s="1"/>
  <c r="K1000" i="63" s="1"/>
  <c r="K1040" i="63" s="1"/>
  <c r="K1080" i="63" s="1"/>
  <c r="K1120" i="63" s="1"/>
  <c r="K1160" i="63" s="1"/>
  <c r="K1200" i="63" s="1"/>
  <c r="K1240" i="63" s="1"/>
  <c r="K1280" i="63" s="1"/>
  <c r="K1320" i="63" s="1"/>
  <c r="K1360" i="63" s="1"/>
  <c r="K1400" i="63" s="1"/>
  <c r="K1440" i="63" l="1"/>
  <c r="K1480" i="63" s="1"/>
  <c r="X40" i="58" l="1"/>
  <c r="X240" i="47" l="1"/>
  <c r="X200" i="47"/>
  <c r="K80" i="47"/>
  <c r="K120" i="47" s="1"/>
  <c r="K200" i="47" l="1"/>
  <c r="K240" i="47" s="1"/>
  <c r="K280" i="47" s="1"/>
  <c r="K320" i="47" s="1"/>
  <c r="K360" i="47" s="1"/>
  <c r="K400" i="47" s="1"/>
  <c r="K440" i="47" s="1"/>
  <c r="X403" i="47"/>
  <c r="X163" i="47"/>
  <c r="X120" i="47"/>
  <c r="X80" i="47"/>
  <c r="X40" i="47"/>
  <c r="E326" i="45" l="1"/>
  <c r="C326" i="45"/>
  <c r="A326" i="45"/>
  <c r="J8" i="45"/>
  <c r="K80" i="44"/>
  <c r="K120" i="44" s="1"/>
  <c r="K160" i="44" s="1"/>
  <c r="K200" i="44" s="1"/>
  <c r="K240" i="44" s="1"/>
  <c r="A46" i="44"/>
  <c r="A86" i="44" s="1"/>
  <c r="K280" i="44" l="1"/>
  <c r="K320" i="44" s="1"/>
  <c r="K360" i="44" s="1"/>
  <c r="J10" i="45"/>
  <c r="A126" i="44"/>
  <c r="J12" i="45"/>
  <c r="A166" i="44" l="1"/>
  <c r="J14" i="45"/>
  <c r="E1766" i="45"/>
  <c r="E1726" i="45"/>
  <c r="C1726" i="45"/>
  <c r="A1726" i="45"/>
  <c r="C1766" i="45"/>
  <c r="A1766" i="45"/>
  <c r="E1686" i="45"/>
  <c r="C1686" i="45"/>
  <c r="A1686" i="45"/>
  <c r="E1526" i="45"/>
  <c r="C1526" i="45"/>
  <c r="A1526" i="45"/>
  <c r="E1486" i="45"/>
  <c r="C1486" i="45"/>
  <c r="A1486" i="45"/>
  <c r="E1326" i="45"/>
  <c r="C1326" i="45"/>
  <c r="A1326" i="45"/>
  <c r="E886" i="45"/>
  <c r="C886" i="45"/>
  <c r="A886" i="45"/>
  <c r="E686" i="45"/>
  <c r="C686" i="45"/>
  <c r="A686" i="45"/>
  <c r="E446" i="45"/>
  <c r="C446" i="45"/>
  <c r="A446" i="45"/>
  <c r="E366" i="45"/>
  <c r="C366" i="45"/>
  <c r="A366" i="45"/>
  <c r="E246" i="45"/>
  <c r="C246" i="45"/>
  <c r="A246" i="45"/>
  <c r="C206" i="45"/>
  <c r="A206" i="45"/>
  <c r="E206" i="45"/>
  <c r="E86" i="45"/>
  <c r="C86" i="45"/>
  <c r="A86" i="45"/>
  <c r="E46" i="45"/>
  <c r="C46" i="45"/>
  <c r="C6" i="45"/>
  <c r="A46" i="45"/>
  <c r="A6" i="45"/>
  <c r="K40" i="4"/>
  <c r="K80" i="4" s="1"/>
  <c r="K40" i="45" s="1"/>
  <c r="A206" i="44" l="1"/>
  <c r="A246" i="44" s="1"/>
  <c r="A286" i="44" s="1"/>
  <c r="J16" i="45"/>
  <c r="A326" i="44" l="1"/>
  <c r="J18" i="45"/>
  <c r="A366" i="44" l="1"/>
  <c r="K80" i="45" l="1"/>
  <c r="K120" i="45" l="1"/>
  <c r="K160" i="45" s="1"/>
  <c r="K200" i="45" s="1"/>
  <c r="K240" i="45" s="1"/>
  <c r="K400" i="44"/>
  <c r="K320" i="45" l="1"/>
  <c r="K360" i="45" s="1"/>
  <c r="K400" i="45" s="1"/>
  <c r="K440" i="45" s="1"/>
  <c r="K480" i="45" s="1"/>
  <c r="K520" i="45" s="1"/>
  <c r="K560" i="45" s="1"/>
  <c r="K600" i="45" s="1"/>
  <c r="K280" i="45"/>
  <c r="K640" i="45" l="1"/>
  <c r="K680" i="45" s="1"/>
  <c r="K720" i="45" s="1"/>
  <c r="K760" i="45" s="1"/>
  <c r="K800" i="45" s="1"/>
  <c r="K840" i="45" s="1"/>
  <c r="K880" i="45" s="1"/>
  <c r="A1" i="26"/>
  <c r="D30" i="40"/>
  <c r="E4" i="33"/>
  <c r="E20" i="33" s="1"/>
  <c r="E9" i="33"/>
  <c r="E24" i="33" s="1"/>
  <c r="V9" i="33"/>
  <c r="V11" i="33" s="1"/>
  <c r="L11" i="33"/>
  <c r="C57" i="40" s="1"/>
  <c r="E12" i="33"/>
  <c r="E26" i="33" s="1"/>
  <c r="V12" i="33"/>
  <c r="V13" i="33" s="1"/>
  <c r="L13" i="33"/>
  <c r="E14" i="33"/>
  <c r="E28" i="33" s="1"/>
  <c r="V14" i="33"/>
  <c r="V15" i="33" s="1"/>
  <c r="L15" i="33"/>
  <c r="L35" i="33"/>
  <c r="L36" i="33"/>
  <c r="C29" i="40"/>
  <c r="D29" i="40"/>
  <c r="C30" i="40"/>
  <c r="C31" i="40"/>
  <c r="D31" i="40"/>
  <c r="C36" i="40"/>
  <c r="D36" i="40"/>
  <c r="C37" i="40"/>
  <c r="D37" i="40"/>
  <c r="C38" i="40"/>
  <c r="D38" i="40"/>
  <c r="C44" i="40"/>
  <c r="D44" i="40"/>
  <c r="E44" i="40"/>
  <c r="F44" i="40"/>
  <c r="E67" i="40"/>
  <c r="C83" i="40"/>
  <c r="D83" i="40"/>
  <c r="C84" i="40"/>
  <c r="D84" i="40"/>
  <c r="C85" i="40"/>
  <c r="D85" i="40"/>
  <c r="C90" i="40"/>
  <c r="D90" i="40"/>
  <c r="C91" i="40"/>
  <c r="D91" i="40"/>
  <c r="C92" i="40"/>
  <c r="D92" i="40"/>
  <c r="C98" i="40"/>
  <c r="D98" i="40"/>
  <c r="E98" i="40"/>
  <c r="F98" i="40"/>
  <c r="C111" i="40"/>
  <c r="E114" i="40"/>
  <c r="E121" i="40"/>
  <c r="C137" i="40"/>
  <c r="D137" i="40"/>
  <c r="C138" i="40"/>
  <c r="D138" i="40"/>
  <c r="C139" i="40"/>
  <c r="D139" i="40"/>
  <c r="C144" i="40"/>
  <c r="D144" i="40"/>
  <c r="C145" i="40"/>
  <c r="D145" i="40"/>
  <c r="C146" i="40"/>
  <c r="D146" i="40"/>
  <c r="C152" i="40"/>
  <c r="D152" i="40"/>
  <c r="E152" i="40"/>
  <c r="F152" i="40"/>
  <c r="C169" i="40"/>
  <c r="D169" i="40"/>
  <c r="E169" i="40"/>
  <c r="F169" i="40"/>
  <c r="C175" i="40"/>
  <c r="D175" i="40"/>
  <c r="E175" i="40"/>
  <c r="F175" i="40"/>
  <c r="C181" i="40"/>
  <c r="D181" i="40"/>
  <c r="E181" i="40"/>
  <c r="F181" i="40"/>
  <c r="I10" i="39"/>
  <c r="I12" i="39"/>
  <c r="I14" i="39"/>
  <c r="I16" i="39"/>
  <c r="I12" i="37"/>
  <c r="I10" i="29"/>
  <c r="I12" i="29"/>
  <c r="I14" i="29"/>
  <c r="I18" i="29"/>
  <c r="I50" i="29"/>
  <c r="I52" i="29"/>
  <c r="I54" i="29"/>
  <c r="I58" i="29"/>
  <c r="K80" i="29"/>
  <c r="K120" i="29" s="1"/>
  <c r="K160" i="29" s="1"/>
  <c r="K200" i="29" s="1"/>
  <c r="K240" i="29" s="1"/>
  <c r="K280" i="29" s="1"/>
  <c r="K320" i="29" s="1"/>
  <c r="K360" i="29" s="1"/>
  <c r="K400" i="29" s="1"/>
  <c r="K440" i="29" s="1"/>
  <c r="K480" i="29" s="1"/>
  <c r="K520" i="29" s="1"/>
  <c r="K560" i="29" s="1"/>
  <c r="K600" i="29" s="1"/>
  <c r="K640" i="29" s="1"/>
  <c r="K680" i="29" s="1"/>
  <c r="K720" i="29" s="1"/>
  <c r="K760" i="29" s="1"/>
  <c r="K800" i="29" s="1"/>
  <c r="K840" i="29" s="1"/>
  <c r="K880" i="29" s="1"/>
  <c r="K920" i="29" s="1"/>
  <c r="K960" i="29" s="1"/>
  <c r="K1000" i="29" s="1"/>
  <c r="K1040" i="29" s="1"/>
  <c r="K1080" i="29" s="1"/>
  <c r="K1120" i="29" s="1"/>
  <c r="K1160" i="29" s="1"/>
  <c r="K1200" i="29" s="1"/>
  <c r="K1240" i="29" s="1"/>
  <c r="K1280" i="29" s="1"/>
  <c r="K1320" i="29" s="1"/>
  <c r="K1360" i="29" s="1"/>
  <c r="K1400" i="29" s="1"/>
  <c r="I90" i="29"/>
  <c r="I92" i="29"/>
  <c r="I94" i="29"/>
  <c r="I96" i="29"/>
  <c r="I98" i="29"/>
  <c r="I100" i="29"/>
  <c r="I102" i="29"/>
  <c r="I104" i="29"/>
  <c r="I106" i="29"/>
  <c r="I108" i="29"/>
  <c r="I110" i="29"/>
  <c r="I112" i="29"/>
  <c r="I114" i="29"/>
  <c r="I172" i="29"/>
  <c r="I174" i="29"/>
  <c r="I180" i="29"/>
  <c r="I182" i="29"/>
  <c r="I210" i="29"/>
  <c r="I212" i="29"/>
  <c r="I214" i="29"/>
  <c r="I216" i="29"/>
  <c r="I218" i="29"/>
  <c r="I220" i="29"/>
  <c r="I222" i="29"/>
  <c r="I224" i="29"/>
  <c r="I226" i="29"/>
  <c r="I228" i="29"/>
  <c r="I230" i="29"/>
  <c r="I232" i="29"/>
  <c r="I234" i="29"/>
  <c r="I236" i="29"/>
  <c r="I238" i="29"/>
  <c r="I246" i="29"/>
  <c r="I290" i="29"/>
  <c r="I292" i="29"/>
  <c r="I294" i="29"/>
  <c r="I296" i="29"/>
  <c r="I298" i="29"/>
  <c r="I300" i="29"/>
  <c r="I302" i="29"/>
  <c r="I304" i="29"/>
  <c r="I306" i="29"/>
  <c r="I308" i="29"/>
  <c r="I310" i="29"/>
  <c r="I312" i="29"/>
  <c r="I314" i="29"/>
  <c r="I316" i="29"/>
  <c r="I318" i="29"/>
  <c r="I326" i="29"/>
  <c r="I370" i="29"/>
  <c r="I372" i="29"/>
  <c r="I374" i="29"/>
  <c r="I376" i="29"/>
  <c r="I378" i="29"/>
  <c r="I380" i="29"/>
  <c r="I382" i="29"/>
  <c r="I384" i="29"/>
  <c r="I386" i="29"/>
  <c r="I388" i="29"/>
  <c r="I390" i="29"/>
  <c r="I392" i="29"/>
  <c r="I394" i="29"/>
  <c r="I396" i="29"/>
  <c r="I398" i="29"/>
  <c r="I406" i="29"/>
  <c r="I450" i="29"/>
  <c r="I452" i="29"/>
  <c r="I454" i="29"/>
  <c r="I456" i="29"/>
  <c r="I458" i="29"/>
  <c r="I460" i="29"/>
  <c r="I462" i="29"/>
  <c r="I464" i="29"/>
  <c r="I466" i="29"/>
  <c r="I490" i="29"/>
  <c r="I492" i="29"/>
  <c r="I494" i="29"/>
  <c r="I496" i="29"/>
  <c r="I498" i="29"/>
  <c r="I500" i="29"/>
  <c r="I502" i="29"/>
  <c r="I504" i="29"/>
  <c r="I506" i="29"/>
  <c r="I530" i="29"/>
  <c r="I532" i="29"/>
  <c r="I534" i="29"/>
  <c r="I536" i="29"/>
  <c r="I538" i="29"/>
  <c r="I540" i="29"/>
  <c r="I542" i="29"/>
  <c r="I544" i="29"/>
  <c r="I546" i="29"/>
  <c r="I548" i="29"/>
  <c r="I550" i="29"/>
  <c r="I552" i="29"/>
  <c r="I554" i="29"/>
  <c r="I556" i="29"/>
  <c r="I558" i="29"/>
  <c r="I566" i="29"/>
  <c r="I610" i="29"/>
  <c r="I612" i="29"/>
  <c r="I614" i="29"/>
  <c r="I616" i="29"/>
  <c r="I618" i="29"/>
  <c r="I620" i="29"/>
  <c r="I622" i="29"/>
  <c r="I624" i="29"/>
  <c r="I626" i="29"/>
  <c r="I650" i="29"/>
  <c r="I652" i="29"/>
  <c r="I654" i="29"/>
  <c r="I656" i="29"/>
  <c r="I658" i="29"/>
  <c r="I660" i="29"/>
  <c r="I662" i="29"/>
  <c r="I692" i="29"/>
  <c r="I694" i="29"/>
  <c r="I698" i="29"/>
  <c r="I700" i="29"/>
  <c r="I732" i="29"/>
  <c r="I734" i="29"/>
  <c r="I736" i="29"/>
  <c r="I738" i="29"/>
  <c r="I740" i="29"/>
  <c r="I744" i="29"/>
  <c r="I746" i="29"/>
  <c r="I748" i="29"/>
  <c r="I750" i="29"/>
  <c r="I752" i="29"/>
  <c r="I810" i="29"/>
  <c r="I812" i="29"/>
  <c r="I852" i="29"/>
  <c r="I854" i="29"/>
  <c r="I890" i="29"/>
  <c r="I914" i="29" s="1"/>
  <c r="I916" i="29" s="1"/>
  <c r="I932" i="29"/>
  <c r="I934" i="29"/>
  <c r="I938" i="29"/>
  <c r="I970" i="29"/>
  <c r="I972" i="29"/>
  <c r="I974" i="29"/>
  <c r="I1012" i="29"/>
  <c r="I1014" i="29"/>
  <c r="I1018" i="29"/>
  <c r="I1052" i="29"/>
  <c r="I1054" i="29"/>
  <c r="I1058" i="29"/>
  <c r="I1092" i="29"/>
  <c r="I1094" i="29"/>
  <c r="I1098" i="29"/>
  <c r="I1132" i="29"/>
  <c r="I1134" i="29"/>
  <c r="I1136" i="29"/>
  <c r="I1172" i="29"/>
  <c r="I1174" i="29"/>
  <c r="I1176" i="29"/>
  <c r="I1178" i="29"/>
  <c r="I1180" i="29"/>
  <c r="I1212" i="29"/>
  <c r="I1214" i="29"/>
  <c r="I1252" i="29"/>
  <c r="I1254" i="29"/>
  <c r="I1292" i="29"/>
  <c r="I1314" i="29" s="1"/>
  <c r="I1316" i="29" s="1"/>
  <c r="I1334" i="29"/>
  <c r="I1336" i="29" s="1"/>
  <c r="I1338" i="29" s="1"/>
  <c r="I1370" i="29"/>
  <c r="I1372" i="29"/>
  <c r="I1374" i="29"/>
  <c r="I24" i="25"/>
  <c r="I26" i="25"/>
  <c r="I28" i="25"/>
  <c r="K80" i="25"/>
  <c r="L8" i="38"/>
  <c r="O8" i="38"/>
  <c r="O10" i="38"/>
  <c r="P10" i="38"/>
  <c r="G10" i="38" s="1"/>
  <c r="F10" i="38" s="1"/>
  <c r="L12" i="38"/>
  <c r="M12" i="38"/>
  <c r="O12" i="38" s="1"/>
  <c r="L14" i="38"/>
  <c r="O14" i="38"/>
  <c r="L16" i="38"/>
  <c r="O16" i="38"/>
  <c r="O18" i="38"/>
  <c r="P18" i="38" s="1"/>
  <c r="G18" i="38" s="1"/>
  <c r="F18" i="38" s="1"/>
  <c r="O20" i="38"/>
  <c r="P20" i="38" s="1"/>
  <c r="G20" i="38" s="1"/>
  <c r="F20" i="38" s="1"/>
  <c r="O22" i="38"/>
  <c r="P22" i="38" s="1"/>
  <c r="G22" i="38" s="1"/>
  <c r="F22" i="38" s="1"/>
  <c r="L24" i="38"/>
  <c r="O24" i="38"/>
  <c r="P24" i="38" s="1"/>
  <c r="G24" i="38" s="1"/>
  <c r="F24" i="38" s="1"/>
  <c r="O26" i="38"/>
  <c r="P26" i="38"/>
  <c r="G26" i="38" s="1"/>
  <c r="F26" i="38" s="1"/>
  <c r="L32" i="38"/>
  <c r="O32" i="38"/>
  <c r="L34" i="38"/>
  <c r="O34" i="38"/>
  <c r="L36" i="38"/>
  <c r="O36" i="38"/>
  <c r="V38" i="38"/>
  <c r="X38" i="38" s="1"/>
  <c r="Y38" i="38" s="1"/>
  <c r="F38" i="38" s="1"/>
  <c r="L40" i="38"/>
  <c r="O40" i="38"/>
  <c r="V46" i="38"/>
  <c r="X46" i="38" s="1"/>
  <c r="Y46" i="38" s="1"/>
  <c r="F46" i="38" s="1"/>
  <c r="V50" i="38"/>
  <c r="X50" i="38" s="1"/>
  <c r="Y50" i="38" s="1"/>
  <c r="F50" i="38" s="1"/>
  <c r="L56" i="38"/>
  <c r="O56" i="38"/>
  <c r="L58" i="38"/>
  <c r="O58" i="38"/>
  <c r="L64" i="38"/>
  <c r="O64" i="38"/>
  <c r="L66" i="38"/>
  <c r="O66" i="38"/>
  <c r="L68" i="38"/>
  <c r="O68" i="38"/>
  <c r="L74" i="38"/>
  <c r="O74" i="38"/>
  <c r="L78" i="38"/>
  <c r="O78" i="38"/>
  <c r="L84" i="38"/>
  <c r="O84" i="38"/>
  <c r="P84" i="38" s="1"/>
  <c r="G84" i="38" s="1"/>
  <c r="L88" i="38"/>
  <c r="O88" i="38"/>
  <c r="L94" i="38"/>
  <c r="O94" i="38"/>
  <c r="J96" i="38"/>
  <c r="L96" i="38" s="1"/>
  <c r="M96" i="38"/>
  <c r="O96" i="38" s="1"/>
  <c r="L100" i="38"/>
  <c r="O100" i="38"/>
  <c r="L106" i="38"/>
  <c r="O106" i="38"/>
  <c r="L114" i="38"/>
  <c r="O114" i="38"/>
  <c r="L116" i="38"/>
  <c r="O116" i="38"/>
  <c r="L118" i="38"/>
  <c r="O118" i="38"/>
  <c r="L120" i="38"/>
  <c r="O120" i="38"/>
  <c r="L122" i="38"/>
  <c r="O122" i="38"/>
  <c r="V130" i="38"/>
  <c r="X130" i="38" s="1"/>
  <c r="Y130" i="38" s="1"/>
  <c r="F130" i="38" s="1"/>
  <c r="V132" i="38"/>
  <c r="X132" i="38" s="1"/>
  <c r="Y132" i="38" s="1"/>
  <c r="F132" i="38" s="1"/>
  <c r="L134" i="38"/>
  <c r="O134" i="38"/>
  <c r="L136" i="38"/>
  <c r="O136" i="38"/>
  <c r="L138" i="38"/>
  <c r="O138" i="38"/>
  <c r="L144" i="38"/>
  <c r="O144" i="38"/>
  <c r="V152" i="38"/>
  <c r="X152" i="38" s="1"/>
  <c r="Y152" i="38" s="1"/>
  <c r="F152" i="38" s="1"/>
  <c r="O160" i="38"/>
  <c r="P160" i="38" s="1"/>
  <c r="G160" i="38" s="1"/>
  <c r="F160" i="38" s="1"/>
  <c r="O162" i="38"/>
  <c r="P162" i="38" s="1"/>
  <c r="G162" i="38" s="1"/>
  <c r="F162" i="38" s="1"/>
  <c r="O164" i="38"/>
  <c r="P164" i="38" s="1"/>
  <c r="G164" i="38" s="1"/>
  <c r="F164" i="38" s="1"/>
  <c r="O166" i="38"/>
  <c r="P166" i="38" s="1"/>
  <c r="G166" i="38" s="1"/>
  <c r="F166" i="38" s="1"/>
  <c r="O168" i="38"/>
  <c r="P168" i="38" s="1"/>
  <c r="G168" i="38" s="1"/>
  <c r="F168" i="38" s="1"/>
  <c r="L182" i="38"/>
  <c r="O182" i="38"/>
  <c r="F186" i="38"/>
  <c r="L188" i="38"/>
  <c r="P188" i="38" s="1"/>
  <c r="G188" i="38" s="1"/>
  <c r="L190" i="38"/>
  <c r="O190" i="38"/>
  <c r="P190" i="38" s="1"/>
  <c r="G190" i="38" s="1"/>
  <c r="O200" i="38"/>
  <c r="P200" i="38" s="1"/>
  <c r="G200" i="38" s="1"/>
  <c r="J202" i="38"/>
  <c r="L202" i="38" s="1"/>
  <c r="M202" i="38"/>
  <c r="O202" i="38" s="1"/>
  <c r="O204" i="38"/>
  <c r="P204" i="38" s="1"/>
  <c r="G204" i="38" s="1"/>
  <c r="F204" i="38" s="1"/>
  <c r="J208" i="38"/>
  <c r="L208" i="38" s="1"/>
  <c r="M208" i="38"/>
  <c r="O208" i="38" s="1"/>
  <c r="O210" i="38"/>
  <c r="P210" i="38" s="1"/>
  <c r="G210" i="38" s="1"/>
  <c r="O212" i="38"/>
  <c r="P212" i="38" s="1"/>
  <c r="G212" i="38" s="1"/>
  <c r="F212" i="38" s="1"/>
  <c r="O214" i="38"/>
  <c r="P214" i="38" s="1"/>
  <c r="G214" i="38" s="1"/>
  <c r="F214" i="38" s="1"/>
  <c r="O216" i="38"/>
  <c r="P216" i="38" s="1"/>
  <c r="G216" i="38" s="1"/>
  <c r="F216" i="38" s="1"/>
  <c r="J220" i="38"/>
  <c r="L220" i="38" s="1"/>
  <c r="M220" i="38"/>
  <c r="O220" i="38" s="1"/>
  <c r="O222" i="38"/>
  <c r="P222" i="38" s="1"/>
  <c r="G222" i="38" s="1"/>
  <c r="V228" i="38"/>
  <c r="X228" i="38" s="1"/>
  <c r="Y228" i="38" s="1"/>
  <c r="F228" i="38" s="1"/>
  <c r="V230" i="38"/>
  <c r="X230" i="38" s="1"/>
  <c r="Y230" i="38" s="1"/>
  <c r="F230" i="38" s="1"/>
  <c r="V232" i="38"/>
  <c r="X232" i="38" s="1"/>
  <c r="Y232" i="38" s="1"/>
  <c r="F232" i="38" s="1"/>
  <c r="V234" i="38"/>
  <c r="X234" i="38" s="1"/>
  <c r="Y234" i="38" s="1"/>
  <c r="F234" i="38" s="1"/>
  <c r="V236" i="38"/>
  <c r="X236" i="38" s="1"/>
  <c r="Y236" i="38" s="1"/>
  <c r="F236" i="38" s="1"/>
  <c r="V238" i="38"/>
  <c r="X238" i="38" s="1"/>
  <c r="Y238" i="38" s="1"/>
  <c r="F238" i="38" s="1"/>
  <c r="V240" i="38"/>
  <c r="X240" i="38" s="1"/>
  <c r="Y240" i="38" s="1"/>
  <c r="F240" i="38" s="1"/>
  <c r="V244" i="38"/>
  <c r="X244" i="38" s="1"/>
  <c r="Y244" i="38" s="1"/>
  <c r="F244" i="38" s="1"/>
  <c r="V246" i="38"/>
  <c r="X246" i="38" s="1"/>
  <c r="Y246" i="38" s="1"/>
  <c r="F246" i="38" s="1"/>
  <c r="V250" i="38"/>
  <c r="X250" i="38" s="1"/>
  <c r="Y250" i="38" s="1"/>
  <c r="F250" i="38" s="1"/>
  <c r="V252" i="38"/>
  <c r="X252" i="38" s="1"/>
  <c r="Y252" i="38" s="1"/>
  <c r="F252" i="38" s="1"/>
  <c r="V254" i="38"/>
  <c r="X254" i="38" s="1"/>
  <c r="Y254" i="38" s="1"/>
  <c r="F254" i="38" s="1"/>
  <c r="V256" i="38"/>
  <c r="X256" i="38" s="1"/>
  <c r="Y256" i="38" s="1"/>
  <c r="F256" i="38" s="1"/>
  <c r="V264" i="38"/>
  <c r="X264" i="38" s="1"/>
  <c r="Y264" i="38" s="1"/>
  <c r="F264" i="38" s="1"/>
  <c r="V266" i="38"/>
  <c r="X266" i="38" s="1"/>
  <c r="Y266" i="38" s="1"/>
  <c r="F266" i="38" s="1"/>
  <c r="V268" i="38"/>
  <c r="X268" i="38" s="1"/>
  <c r="Y268" i="38" s="1"/>
  <c r="F268" i="38" s="1"/>
  <c r="V270" i="38"/>
  <c r="X270" i="38" s="1"/>
  <c r="Y270" i="38" s="1"/>
  <c r="F270" i="38" s="1"/>
  <c r="V272" i="38"/>
  <c r="X272" i="38" s="1"/>
  <c r="Y272" i="38" s="1"/>
  <c r="F272" i="38" s="1"/>
  <c r="V274" i="38"/>
  <c r="X274" i="38" s="1"/>
  <c r="Y274" i="38" s="1"/>
  <c r="F274" i="38" s="1"/>
  <c r="V276" i="38"/>
  <c r="X276" i="38" s="1"/>
  <c r="Y276" i="38" s="1"/>
  <c r="F276" i="38" s="1"/>
  <c r="V278" i="38"/>
  <c r="X278" i="38" s="1"/>
  <c r="Y278" i="38" s="1"/>
  <c r="F278" i="38" s="1"/>
  <c r="O284" i="38"/>
  <c r="P284" i="38" s="1"/>
  <c r="G284" i="38" s="1"/>
  <c r="F284" i="38" s="1"/>
  <c r="L286" i="38"/>
  <c r="O286" i="38"/>
  <c r="V288" i="38"/>
  <c r="X288" i="38" s="1"/>
  <c r="Y288" i="38" s="1"/>
  <c r="F288" i="38" s="1"/>
  <c r="L290" i="38"/>
  <c r="P290" i="38" s="1"/>
  <c r="G290" i="38"/>
  <c r="F290" i="38" s="1"/>
  <c r="V292" i="38"/>
  <c r="X292" i="38" s="1"/>
  <c r="Y292" i="38" s="1"/>
  <c r="F292" i="38" s="1"/>
  <c r="V300" i="38"/>
  <c r="X300" i="38" s="1"/>
  <c r="Y300" i="38" s="1"/>
  <c r="F300" i="38" s="1"/>
  <c r="V302" i="38"/>
  <c r="X302" i="38" s="1"/>
  <c r="Y302" i="38" s="1"/>
  <c r="F302" i="38" s="1"/>
  <c r="V304" i="38"/>
  <c r="X304" i="38" s="1"/>
  <c r="Y304" i="38"/>
  <c r="F304" i="38" s="1"/>
  <c r="V306" i="38"/>
  <c r="X306" i="38" s="1"/>
  <c r="Y306" i="38" s="1"/>
  <c r="F306" i="38" s="1"/>
  <c r="V308" i="38"/>
  <c r="X308" i="38" s="1"/>
  <c r="Y308" i="38" s="1"/>
  <c r="F308" i="38" s="1"/>
  <c r="V310" i="38"/>
  <c r="X310" i="38" s="1"/>
  <c r="Y310" i="38" s="1"/>
  <c r="F310" i="38" s="1"/>
  <c r="V312" i="38"/>
  <c r="X312" i="38" s="1"/>
  <c r="Y312" i="38" s="1"/>
  <c r="F312" i="38" s="1"/>
  <c r="V314" i="38"/>
  <c r="X314" i="38" s="1"/>
  <c r="Y314" i="38" s="1"/>
  <c r="F314" i="38" s="1"/>
  <c r="V316" i="38"/>
  <c r="X316" i="38" s="1"/>
  <c r="Y316" i="38" s="1"/>
  <c r="F316" i="38" s="1"/>
  <c r="V318" i="38"/>
  <c r="X318" i="38" s="1"/>
  <c r="Y318" i="38" s="1"/>
  <c r="F318" i="38" s="1"/>
  <c r="Y320" i="38"/>
  <c r="F320" i="38" s="1"/>
  <c r="Y322" i="38"/>
  <c r="F322" i="38" s="1"/>
  <c r="V324" i="38"/>
  <c r="X324" i="38" s="1"/>
  <c r="Y324" i="38" s="1"/>
  <c r="F324" i="38" s="1"/>
  <c r="V326" i="38"/>
  <c r="X326" i="38" s="1"/>
  <c r="Y326" i="38" s="1"/>
  <c r="F326" i="38" s="1"/>
  <c r="L334" i="38"/>
  <c r="O334" i="38"/>
  <c r="J336" i="38"/>
  <c r="L336" i="38" s="1"/>
  <c r="M336" i="38"/>
  <c r="O336" i="38"/>
  <c r="O338" i="38"/>
  <c r="P338" i="38" s="1"/>
  <c r="G338" i="38" s="1"/>
  <c r="F338" i="38" s="1"/>
  <c r="L340" i="38"/>
  <c r="O340" i="38"/>
  <c r="P340" i="38" s="1"/>
  <c r="G340" i="38" s="1"/>
  <c r="F340" i="38" s="1"/>
  <c r="L346" i="38"/>
  <c r="O346" i="38"/>
  <c r="L348" i="38"/>
  <c r="O348" i="38"/>
  <c r="L350" i="38"/>
  <c r="O350" i="38"/>
  <c r="L352" i="38"/>
  <c r="O352" i="38"/>
  <c r="L354" i="38"/>
  <c r="O354" i="38"/>
  <c r="V360" i="38"/>
  <c r="X360" i="38" s="1"/>
  <c r="Y360" i="38" s="1"/>
  <c r="F360" i="38" s="1"/>
  <c r="V362" i="38"/>
  <c r="X362" i="38" s="1"/>
  <c r="Y362" i="38" s="1"/>
  <c r="F362" i="38" s="1"/>
  <c r="V364" i="38"/>
  <c r="X364" i="38" s="1"/>
  <c r="Y364" i="38" s="1"/>
  <c r="F364" i="38" s="1"/>
  <c r="V366" i="38"/>
  <c r="X366" i="38" s="1"/>
  <c r="Y366" i="38" s="1"/>
  <c r="F366" i="38" s="1"/>
  <c r="V374" i="38"/>
  <c r="X374" i="38" s="1"/>
  <c r="Y374" i="38" s="1"/>
  <c r="F374" i="38" s="1"/>
  <c r="V376" i="38"/>
  <c r="X376" i="38" s="1"/>
  <c r="Y376" i="38" s="1"/>
  <c r="F376" i="38" s="1"/>
  <c r="V378" i="38"/>
  <c r="X378" i="38" s="1"/>
  <c r="Y378" i="38" s="1"/>
  <c r="F378" i="38" s="1"/>
  <c r="V380" i="38"/>
  <c r="X380" i="38" s="1"/>
  <c r="Y380" i="38" s="1"/>
  <c r="F380" i="38" s="1"/>
  <c r="V382" i="38"/>
  <c r="X382" i="38" s="1"/>
  <c r="Y382" i="38" s="1"/>
  <c r="F382" i="38" s="1"/>
  <c r="V388" i="38"/>
  <c r="X388" i="38" s="1"/>
  <c r="Y388" i="38" s="1"/>
  <c r="F388" i="38" s="1"/>
  <c r="L398" i="38"/>
  <c r="O398" i="38"/>
  <c r="L400" i="38"/>
  <c r="O400" i="38"/>
  <c r="L404" i="38"/>
  <c r="O404" i="38"/>
  <c r="L406" i="38"/>
  <c r="O406" i="38"/>
  <c r="L414" i="38"/>
  <c r="O414" i="38"/>
  <c r="L416" i="38"/>
  <c r="O416" i="38"/>
  <c r="L420" i="38"/>
  <c r="O420" i="38"/>
  <c r="L422" i="38"/>
  <c r="O422" i="38"/>
  <c r="L424" i="38"/>
  <c r="O424" i="38"/>
  <c r="L428" i="38"/>
  <c r="O428" i="38"/>
  <c r="J430" i="38"/>
  <c r="L430" i="38" s="1"/>
  <c r="M430" i="38"/>
  <c r="O430" i="38" s="1"/>
  <c r="L434" i="38"/>
  <c r="O434" i="38"/>
  <c r="J436" i="38"/>
  <c r="L436" i="38" s="1"/>
  <c r="M436" i="38"/>
  <c r="O436" i="38" s="1"/>
  <c r="L440" i="38"/>
  <c r="O440" i="38"/>
  <c r="J442" i="38"/>
  <c r="L442" i="38" s="1"/>
  <c r="M442" i="38"/>
  <c r="O442" i="38" s="1"/>
  <c r="V450" i="38"/>
  <c r="X450" i="38" s="1"/>
  <c r="Y450" i="38" s="1"/>
  <c r="F450" i="38" s="1"/>
  <c r="V452" i="38"/>
  <c r="X452" i="38" s="1"/>
  <c r="Y452" i="38" s="1"/>
  <c r="F452" i="38" s="1"/>
  <c r="V454" i="38"/>
  <c r="X454" i="38" s="1"/>
  <c r="Y454" i="38"/>
  <c r="F454" i="38" s="1"/>
  <c r="V456" i="38"/>
  <c r="X456" i="38" s="1"/>
  <c r="Y456" i="38" s="1"/>
  <c r="F456" i="38" s="1"/>
  <c r="V458" i="38"/>
  <c r="X458" i="38" s="1"/>
  <c r="Y458" i="38" s="1"/>
  <c r="F458" i="38" s="1"/>
  <c r="V460" i="38"/>
  <c r="X460" i="38" s="1"/>
  <c r="Y460" i="38" s="1"/>
  <c r="F460" i="38" s="1"/>
  <c r="J462" i="38"/>
  <c r="L462" i="38" s="1"/>
  <c r="M462" i="38"/>
  <c r="O462" i="38" s="1"/>
  <c r="J464" i="38"/>
  <c r="L464" i="38" s="1"/>
  <c r="M464" i="38"/>
  <c r="O464" i="38"/>
  <c r="L466" i="38"/>
  <c r="O466" i="38"/>
  <c r="V472" i="38"/>
  <c r="X472" i="38" s="1"/>
  <c r="Y472" i="38" s="1"/>
  <c r="F472" i="38" s="1"/>
  <c r="V474" i="38"/>
  <c r="X474" i="38"/>
  <c r="Y474" i="38" s="1"/>
  <c r="F474" i="38" s="1"/>
  <c r="V476" i="38"/>
  <c r="X476" i="38" s="1"/>
  <c r="Y476" i="38" s="1"/>
  <c r="F476" i="38" s="1"/>
  <c r="V478" i="38"/>
  <c r="X478" i="38" s="1"/>
  <c r="Y478" i="38" s="1"/>
  <c r="F478" i="38" s="1"/>
  <c r="O480" i="38"/>
  <c r="P480" i="38" s="1"/>
  <c r="G480" i="38" s="1"/>
  <c r="F480" i="38" s="1"/>
  <c r="L482" i="38"/>
  <c r="O482" i="38"/>
  <c r="L486" i="38"/>
  <c r="O486" i="38"/>
  <c r="L488" i="38"/>
  <c r="O488" i="38"/>
  <c r="L490" i="38"/>
  <c r="P490" i="38" s="1"/>
  <c r="G490" i="38" s="1"/>
  <c r="F490" i="38" s="1"/>
  <c r="L492" i="38"/>
  <c r="P492" i="38" s="1"/>
  <c r="G492" i="38" s="1"/>
  <c r="F492" i="38" s="1"/>
  <c r="O492" i="38"/>
  <c r="L496" i="38"/>
  <c r="O496" i="38"/>
  <c r="L498" i="38"/>
  <c r="O498" i="38"/>
  <c r="V500" i="38"/>
  <c r="X500" i="38" s="1"/>
  <c r="Y500" i="38" s="1"/>
  <c r="F500" i="38" s="1"/>
  <c r="L502" i="38"/>
  <c r="O502" i="38"/>
  <c r="L504" i="38"/>
  <c r="P504" i="38" s="1"/>
  <c r="G504" i="38" s="1"/>
  <c r="F504" i="38" s="1"/>
  <c r="L506" i="38"/>
  <c r="P506" i="38" s="1"/>
  <c r="G506" i="38" s="1"/>
  <c r="F506" i="38" s="1"/>
  <c r="L508" i="38"/>
  <c r="O508" i="38"/>
  <c r="L510" i="38"/>
  <c r="O510" i="38"/>
  <c r="L512" i="38"/>
  <c r="O512" i="38"/>
  <c r="L514" i="38"/>
  <c r="P514" i="38" s="1"/>
  <c r="G514" i="38" s="1"/>
  <c r="F514" i="38" s="1"/>
  <c r="L516" i="38"/>
  <c r="O516" i="38"/>
  <c r="L518" i="38"/>
  <c r="O518" i="38"/>
  <c r="V526" i="38"/>
  <c r="X526" i="38" s="1"/>
  <c r="Y526" i="38" s="1"/>
  <c r="F526" i="38" s="1"/>
  <c r="V528" i="38"/>
  <c r="X528" i="38" s="1"/>
  <c r="Y528" i="38" s="1"/>
  <c r="F528" i="38" s="1"/>
  <c r="V534" i="38"/>
  <c r="X534" i="38" s="1"/>
  <c r="Y534" i="38" s="1"/>
  <c r="F534" i="38" s="1"/>
  <c r="V536" i="38"/>
  <c r="X536" i="38" s="1"/>
  <c r="Y536" i="38" s="1"/>
  <c r="F536" i="38" s="1"/>
  <c r="V538" i="38"/>
  <c r="X538" i="38" s="1"/>
  <c r="Y538" i="38" s="1"/>
  <c r="F538" i="38" s="1"/>
  <c r="V540" i="38"/>
  <c r="X540" i="38" s="1"/>
  <c r="Y540" i="38" s="1"/>
  <c r="F540" i="38" s="1"/>
  <c r="V542" i="38"/>
  <c r="X542" i="38" s="1"/>
  <c r="Y542" i="38" s="1"/>
  <c r="F542" i="38" s="1"/>
  <c r="V544" i="38"/>
  <c r="X544" i="38" s="1"/>
  <c r="Y544" i="38" s="1"/>
  <c r="F544" i="38" s="1"/>
  <c r="V546" i="38"/>
  <c r="X546" i="38" s="1"/>
  <c r="Y546" i="38" s="1"/>
  <c r="F546" i="38" s="1"/>
  <c r="V548" i="38"/>
  <c r="X548" i="38" s="1"/>
  <c r="Y548" i="38" s="1"/>
  <c r="F548" i="38" s="1"/>
  <c r="V550" i="38"/>
  <c r="X550" i="38" s="1"/>
  <c r="Y550" i="38" s="1"/>
  <c r="F550" i="38" s="1"/>
  <c r="V552" i="38"/>
  <c r="X552" i="38" s="1"/>
  <c r="Y552" i="38" s="1"/>
  <c r="F552" i="38"/>
  <c r="V556" i="38"/>
  <c r="X556" i="38" s="1"/>
  <c r="Y556" i="38" s="1"/>
  <c r="F556" i="38" s="1"/>
  <c r="V558" i="38"/>
  <c r="X558" i="38" s="1"/>
  <c r="Y558" i="38" s="1"/>
  <c r="F558" i="38" s="1"/>
  <c r="L566" i="38"/>
  <c r="P566" i="38" s="1"/>
  <c r="G566" i="38" s="1"/>
  <c r="F566" i="38" s="1"/>
  <c r="L568" i="38"/>
  <c r="P568" i="38" s="1"/>
  <c r="G568" i="38" s="1"/>
  <c r="F568" i="38" s="1"/>
  <c r="L570" i="38"/>
  <c r="P570" i="38" s="1"/>
  <c r="G570" i="38" s="1"/>
  <c r="F570" i="38" s="1"/>
  <c r="L574" i="38"/>
  <c r="P574" i="38" s="1"/>
  <c r="G574" i="38" s="1"/>
  <c r="J576" i="38"/>
  <c r="L576" i="38" s="1"/>
  <c r="M576" i="38"/>
  <c r="O576" i="38" s="1"/>
  <c r="J578" i="38"/>
  <c r="L578" i="38" s="1"/>
  <c r="M578" i="38"/>
  <c r="O578" i="38" s="1"/>
  <c r="L584" i="38"/>
  <c r="O584" i="38"/>
  <c r="L586" i="38"/>
  <c r="O586" i="38"/>
  <c r="V588" i="38"/>
  <c r="X588" i="38" s="1"/>
  <c r="Y588" i="38" s="1"/>
  <c r="F588" i="38" s="1"/>
  <c r="V594" i="38"/>
  <c r="X594" i="38" s="1"/>
  <c r="Y594" i="38" s="1"/>
  <c r="F594" i="38" s="1"/>
  <c r="V596" i="38"/>
  <c r="X596" i="38" s="1"/>
  <c r="Y596" i="38" s="1"/>
  <c r="F596" i="38" s="1"/>
  <c r="V598" i="38"/>
  <c r="X598" i="38" s="1"/>
  <c r="Y598" i="38" s="1"/>
  <c r="F598" i="38" s="1"/>
  <c r="L602" i="38"/>
  <c r="P602" i="38" s="1"/>
  <c r="G602" i="38" s="1"/>
  <c r="F602" i="38" s="1"/>
  <c r="L608" i="38"/>
  <c r="O608" i="38"/>
  <c r="L610" i="38"/>
  <c r="O610" i="38"/>
  <c r="L612" i="38"/>
  <c r="O612" i="38"/>
  <c r="P612" i="38" s="1"/>
  <c r="G612" i="38" s="1"/>
  <c r="L616" i="38"/>
  <c r="O616" i="38"/>
  <c r="L618" i="38"/>
  <c r="O618" i="38"/>
  <c r="V620" i="38"/>
  <c r="X620" i="38" s="1"/>
  <c r="Y620" i="38" s="1"/>
  <c r="F620" i="38" s="1"/>
  <c r="V626" i="38"/>
  <c r="X626" i="38" s="1"/>
  <c r="Y626" i="38" s="1"/>
  <c r="F626" i="38" s="1"/>
  <c r="V628" i="38"/>
  <c r="X628" i="38" s="1"/>
  <c r="Y628" i="38" s="1"/>
  <c r="F628" i="38" s="1"/>
  <c r="V630" i="38"/>
  <c r="X630" i="38" s="1"/>
  <c r="Y630" i="38" s="1"/>
  <c r="F630" i="38" s="1"/>
  <c r="V632" i="38"/>
  <c r="X632" i="38" s="1"/>
  <c r="Y632" i="38" s="1"/>
  <c r="F632" i="38" s="1"/>
  <c r="L646" i="38"/>
  <c r="O646" i="38"/>
  <c r="L648" i="38"/>
  <c r="O648" i="38"/>
  <c r="V650" i="38"/>
  <c r="X650" i="38" s="1"/>
  <c r="Y650" i="38" s="1"/>
  <c r="F650" i="38" s="1"/>
  <c r="V656" i="38"/>
  <c r="X656" i="38" s="1"/>
  <c r="Y656" i="38" s="1"/>
  <c r="F656" i="38" s="1"/>
  <c r="O666" i="38"/>
  <c r="P666" i="38" s="1"/>
  <c r="G666" i="38" s="1"/>
  <c r="F666" i="38" s="1"/>
  <c r="L668" i="38"/>
  <c r="O668" i="38"/>
  <c r="L670" i="38"/>
  <c r="O670" i="38"/>
  <c r="P670" i="38" s="1"/>
  <c r="G670" i="38" s="1"/>
  <c r="F670" i="38" s="1"/>
  <c r="V672" i="38"/>
  <c r="X672" i="38" s="1"/>
  <c r="Y672" i="38" s="1"/>
  <c r="F672" i="38" s="1"/>
  <c r="F680" i="38"/>
  <c r="L682" i="38"/>
  <c r="O682" i="38"/>
  <c r="L684" i="38"/>
  <c r="O684" i="38"/>
  <c r="L686" i="38"/>
  <c r="O686" i="38"/>
  <c r="L688" i="38"/>
  <c r="O688" i="38"/>
  <c r="L690" i="38"/>
  <c r="O690" i="38"/>
  <c r="F696" i="38"/>
  <c r="L698" i="38"/>
  <c r="O698" i="38"/>
  <c r="L700" i="38"/>
  <c r="O700" i="38"/>
  <c r="F706" i="38"/>
  <c r="L708" i="38"/>
  <c r="O708" i="38"/>
  <c r="L710" i="38"/>
  <c r="O710" i="38"/>
  <c r="F716" i="38"/>
  <c r="L718" i="38"/>
  <c r="O718" i="38"/>
  <c r="L720" i="38"/>
  <c r="O720" i="38"/>
  <c r="F726" i="38"/>
  <c r="L728" i="38"/>
  <c r="O728" i="38"/>
  <c r="L730" i="38"/>
  <c r="O730" i="38"/>
  <c r="F736" i="38"/>
  <c r="L738" i="38"/>
  <c r="O738" i="38"/>
  <c r="L740" i="38"/>
  <c r="O740" i="38"/>
  <c r="L744" i="38"/>
  <c r="O744" i="38"/>
  <c r="L746" i="38"/>
  <c r="O746" i="38"/>
  <c r="L748" i="38"/>
  <c r="O748" i="38"/>
  <c r="F750" i="38"/>
  <c r="F754" i="38"/>
  <c r="L756" i="38"/>
  <c r="O756" i="38"/>
  <c r="P756" i="38" s="1"/>
  <c r="G756" i="38" s="1"/>
  <c r="L758" i="38"/>
  <c r="O758" i="38"/>
  <c r="L760" i="38"/>
  <c r="O760" i="38"/>
  <c r="L762" i="38"/>
  <c r="O762" i="38"/>
  <c r="L764" i="38"/>
  <c r="O764" i="38"/>
  <c r="O768" i="38"/>
  <c r="P768" i="38" s="1"/>
  <c r="G768" i="38" s="1"/>
  <c r="F768" i="38" s="1"/>
  <c r="F770" i="38"/>
  <c r="F772" i="38"/>
  <c r="F774" i="38"/>
  <c r="F776" i="38"/>
  <c r="F778" i="38"/>
  <c r="F780" i="38"/>
  <c r="F782" i="38"/>
  <c r="F784" i="38"/>
  <c r="F786" i="38"/>
  <c r="F788" i="38"/>
  <c r="F790" i="38"/>
  <c r="F792" i="38"/>
  <c r="O798" i="38"/>
  <c r="P798" i="38" s="1"/>
  <c r="G798" i="38" s="1"/>
  <c r="F798" i="38" s="1"/>
  <c r="O800" i="38"/>
  <c r="P800" i="38" s="1"/>
  <c r="G800" i="38" s="1"/>
  <c r="F800" i="38" s="1"/>
  <c r="V804" i="38"/>
  <c r="X804" i="38" s="1"/>
  <c r="Y804" i="38" s="1"/>
  <c r="F804" i="38" s="1"/>
  <c r="V806" i="38"/>
  <c r="X806" i="38" s="1"/>
  <c r="Y806" i="38" s="1"/>
  <c r="F806" i="38" s="1"/>
  <c r="V808" i="38"/>
  <c r="X808" i="38" s="1"/>
  <c r="Y808" i="38" s="1"/>
  <c r="F808" i="38" s="1"/>
  <c r="V810" i="38"/>
  <c r="X810" i="38" s="1"/>
  <c r="Y810" i="38" s="1"/>
  <c r="F810" i="38" s="1"/>
  <c r="V812" i="38"/>
  <c r="X812" i="38" s="1"/>
  <c r="Y812" i="38" s="1"/>
  <c r="F812" i="38" s="1"/>
  <c r="V814" i="38"/>
  <c r="X814" i="38" s="1"/>
  <c r="Y814" i="38" s="1"/>
  <c r="F814" i="38" s="1"/>
  <c r="V816" i="38"/>
  <c r="X816" i="38" s="1"/>
  <c r="Y816" i="38" s="1"/>
  <c r="F816" i="38" s="1"/>
  <c r="V818" i="38"/>
  <c r="X818" i="38" s="1"/>
  <c r="Y818" i="38" s="1"/>
  <c r="F818" i="38" s="1"/>
  <c r="V820" i="38"/>
  <c r="X820" i="38"/>
  <c r="Y820" i="38" s="1"/>
  <c r="F820" i="38" s="1"/>
  <c r="V822" i="38"/>
  <c r="X822" i="38" s="1"/>
  <c r="Y822" i="38" s="1"/>
  <c r="F822" i="38" s="1"/>
  <c r="L828" i="38"/>
  <c r="O828" i="38"/>
  <c r="L830" i="38"/>
  <c r="O830" i="38"/>
  <c r="L832" i="38"/>
  <c r="O832" i="38"/>
  <c r="L834" i="38"/>
  <c r="O834" i="38"/>
  <c r="L842" i="38"/>
  <c r="O842" i="38"/>
  <c r="L844" i="38"/>
  <c r="O844" i="38"/>
  <c r="L846" i="38"/>
  <c r="O846" i="38"/>
  <c r="L850" i="38"/>
  <c r="O850" i="38"/>
  <c r="L858" i="38"/>
  <c r="O858" i="38"/>
  <c r="L860" i="38"/>
  <c r="O860" i="38"/>
  <c r="L862" i="38"/>
  <c r="O862" i="38"/>
  <c r="L866" i="38"/>
  <c r="O866" i="38"/>
  <c r="L874" i="38"/>
  <c r="O874" i="38"/>
  <c r="L876" i="38"/>
  <c r="O876" i="38"/>
  <c r="L878" i="38"/>
  <c r="O878" i="38"/>
  <c r="F882" i="38"/>
  <c r="L884" i="38"/>
  <c r="O884" i="38"/>
  <c r="P884" i="38" s="1"/>
  <c r="G884" i="38" s="1"/>
  <c r="F890" i="38"/>
  <c r="L892" i="38"/>
  <c r="O892" i="38"/>
  <c r="L896" i="38"/>
  <c r="O896" i="38"/>
  <c r="L898" i="38"/>
  <c r="O898" i="38"/>
  <c r="L900" i="38"/>
  <c r="O900" i="38"/>
  <c r="L902" i="38"/>
  <c r="O902" i="38"/>
  <c r="L904" i="38"/>
  <c r="O904" i="38"/>
  <c r="L906" i="38"/>
  <c r="O906" i="38"/>
  <c r="L908" i="38"/>
  <c r="O908" i="38"/>
  <c r="L922" i="38"/>
  <c r="O922" i="38"/>
  <c r="L924" i="38"/>
  <c r="O924" i="38"/>
  <c r="F926" i="38"/>
  <c r="L930" i="38"/>
  <c r="O930" i="38"/>
  <c r="L932" i="38"/>
  <c r="O932" i="38"/>
  <c r="F934" i="38"/>
  <c r="L942" i="38"/>
  <c r="O942" i="38"/>
  <c r="L944" i="38"/>
  <c r="O944" i="38"/>
  <c r="L946" i="38"/>
  <c r="O946" i="38"/>
  <c r="P946" i="38"/>
  <c r="G946" i="38" s="1"/>
  <c r="F946" i="38" s="1"/>
  <c r="L948" i="38"/>
  <c r="O948" i="38"/>
  <c r="F952" i="38"/>
  <c r="L954" i="38"/>
  <c r="O954" i="38"/>
  <c r="P954" i="38"/>
  <c r="G954" i="38" s="1"/>
  <c r="G956" i="38" s="1"/>
  <c r="F960" i="38"/>
  <c r="L962" i="38"/>
  <c r="O962" i="38"/>
  <c r="P962" i="38" s="1"/>
  <c r="G962" i="38" s="1"/>
  <c r="G964" i="38" s="1"/>
  <c r="G958" i="38" s="1"/>
  <c r="F958" i="38" s="1"/>
  <c r="L966" i="38"/>
  <c r="O966" i="38"/>
  <c r="J968" i="38"/>
  <c r="L968" i="38" s="1"/>
  <c r="M968" i="38"/>
  <c r="O968" i="38" s="1"/>
  <c r="L972" i="38"/>
  <c r="O972" i="38"/>
  <c r="L974" i="38"/>
  <c r="O974" i="38"/>
  <c r="L976" i="38"/>
  <c r="O976" i="38"/>
  <c r="L978" i="38"/>
  <c r="O978" i="38"/>
  <c r="L980" i="38"/>
  <c r="O980" i="38"/>
  <c r="L982" i="38"/>
  <c r="O982" i="38"/>
  <c r="L984" i="38"/>
  <c r="O984" i="38"/>
  <c r="F988" i="38"/>
  <c r="L990" i="38"/>
  <c r="O990" i="38"/>
  <c r="L1000" i="38"/>
  <c r="O1000" i="38"/>
  <c r="L1002" i="38"/>
  <c r="O1002" i="38"/>
  <c r="L1004" i="38"/>
  <c r="O1004" i="38"/>
  <c r="L1006" i="38"/>
  <c r="O1006" i="38"/>
  <c r="F1010" i="38"/>
  <c r="L1012" i="38"/>
  <c r="O1012" i="38"/>
  <c r="F1018" i="38"/>
  <c r="L1020" i="38"/>
  <c r="O1020" i="38"/>
  <c r="L1024" i="38"/>
  <c r="O1024" i="38"/>
  <c r="J1026" i="38"/>
  <c r="L1026" i="38" s="1"/>
  <c r="M1026" i="38"/>
  <c r="O1026" i="38" s="1"/>
  <c r="L1030" i="38"/>
  <c r="O1030" i="38"/>
  <c r="P1030" i="38" s="1"/>
  <c r="G1030" i="38" s="1"/>
  <c r="F1030" i="38" s="1"/>
  <c r="L1032" i="38"/>
  <c r="O1032" i="38"/>
  <c r="L1034" i="38"/>
  <c r="O1034" i="38"/>
  <c r="L1036" i="38"/>
  <c r="O1036" i="38"/>
  <c r="L1038" i="38"/>
  <c r="O1038" i="38"/>
  <c r="L1040" i="38"/>
  <c r="O1040" i="38"/>
  <c r="L1042" i="38"/>
  <c r="O1042" i="38"/>
  <c r="F1046" i="38"/>
  <c r="L1048" i="38"/>
  <c r="O1048" i="38"/>
  <c r="L1058" i="38"/>
  <c r="O1058" i="38"/>
  <c r="L1060" i="38"/>
  <c r="O1060" i="38"/>
  <c r="L1062" i="38"/>
  <c r="O1062" i="38"/>
  <c r="L1064" i="38"/>
  <c r="O1064" i="38"/>
  <c r="F1068" i="38"/>
  <c r="L1070" i="38"/>
  <c r="O1070" i="38"/>
  <c r="F1076" i="38"/>
  <c r="L1078" i="38"/>
  <c r="O1078" i="38"/>
  <c r="L1082" i="38"/>
  <c r="O1082" i="38"/>
  <c r="J1084" i="38"/>
  <c r="L1084" i="38" s="1"/>
  <c r="M1084" i="38"/>
  <c r="O1084" i="38" s="1"/>
  <c r="L1088" i="38"/>
  <c r="O1088" i="38"/>
  <c r="L1090" i="38"/>
  <c r="O1090" i="38"/>
  <c r="L1092" i="38"/>
  <c r="O1092" i="38"/>
  <c r="L1094" i="38"/>
  <c r="O1094" i="38"/>
  <c r="L1096" i="38"/>
  <c r="O1096" i="38"/>
  <c r="L1098" i="38"/>
  <c r="O1098" i="38"/>
  <c r="L1100" i="38"/>
  <c r="O1100" i="38"/>
  <c r="F1104" i="38"/>
  <c r="L1106" i="38"/>
  <c r="O1106" i="38"/>
  <c r="L1116" i="38"/>
  <c r="O1116" i="38"/>
  <c r="L1118" i="38"/>
  <c r="O1118" i="38"/>
  <c r="L1120" i="38"/>
  <c r="O1120" i="38"/>
  <c r="L1122" i="38"/>
  <c r="O1122" i="38"/>
  <c r="F1126" i="38"/>
  <c r="L1128" i="38"/>
  <c r="O1128" i="38"/>
  <c r="F1134" i="38"/>
  <c r="L1136" i="38"/>
  <c r="O1136" i="38"/>
  <c r="L1140" i="38"/>
  <c r="O1140" i="38"/>
  <c r="L1142" i="38"/>
  <c r="O1142" i="38"/>
  <c r="L1144" i="38"/>
  <c r="O1144" i="38"/>
  <c r="L1152" i="38"/>
  <c r="O1152" i="38"/>
  <c r="L1154" i="38"/>
  <c r="O1154" i="38"/>
  <c r="L1156" i="38"/>
  <c r="O1156" i="38"/>
  <c r="P1156" i="38" s="1"/>
  <c r="G1156" i="38" s="1"/>
  <c r="F1156" i="38" s="1"/>
  <c r="L1158" i="38"/>
  <c r="O1158" i="38"/>
  <c r="F1162" i="38"/>
  <c r="L1164" i="38"/>
  <c r="O1164" i="38"/>
  <c r="F1170" i="38"/>
  <c r="L1172" i="38"/>
  <c r="O1172" i="38"/>
  <c r="L1176" i="38"/>
  <c r="O1176" i="38"/>
  <c r="L1178" i="38"/>
  <c r="O1178" i="38"/>
  <c r="L1180" i="38"/>
  <c r="O1180" i="38"/>
  <c r="L1188" i="38"/>
  <c r="O1188" i="38"/>
  <c r="L1190" i="38"/>
  <c r="O1190" i="38"/>
  <c r="P1190" i="38" s="1"/>
  <c r="G1190" i="38" s="1"/>
  <c r="F1190" i="38" s="1"/>
  <c r="L1192" i="38"/>
  <c r="O1192" i="38"/>
  <c r="L1194" i="38"/>
  <c r="O1194" i="38"/>
  <c r="F1198" i="38"/>
  <c r="L1200" i="38"/>
  <c r="O1200" i="38"/>
  <c r="F1206" i="38"/>
  <c r="L1208" i="38"/>
  <c r="O1208" i="38"/>
  <c r="L1212" i="38"/>
  <c r="O1212" i="38"/>
  <c r="J1214" i="38"/>
  <c r="L1214" i="38"/>
  <c r="M1214" i="38"/>
  <c r="O1214" i="38" s="1"/>
  <c r="L1218" i="38"/>
  <c r="O1218" i="38"/>
  <c r="L1220" i="38"/>
  <c r="O1220" i="38"/>
  <c r="L1222" i="38"/>
  <c r="O1222" i="38"/>
  <c r="L1224" i="38"/>
  <c r="O1224" i="38"/>
  <c r="L1226" i="38"/>
  <c r="O1226" i="38"/>
  <c r="L1228" i="38"/>
  <c r="O1228" i="38"/>
  <c r="L1230" i="38"/>
  <c r="O1230" i="38"/>
  <c r="F1234" i="38"/>
  <c r="L1236" i="38"/>
  <c r="O1236" i="38"/>
  <c r="L1244" i="38"/>
  <c r="O1244" i="38"/>
  <c r="L1246" i="38"/>
  <c r="O1246" i="38"/>
  <c r="L1248" i="38"/>
  <c r="O1248" i="38"/>
  <c r="L1250" i="38"/>
  <c r="P1250" i="38" s="1"/>
  <c r="G1250" i="38" s="1"/>
  <c r="F1250" i="38" s="1"/>
  <c r="O1250" i="38"/>
  <c r="F1254" i="38"/>
  <c r="L1256" i="38"/>
  <c r="O1256" i="38"/>
  <c r="F1262" i="38"/>
  <c r="L1264" i="38"/>
  <c r="O1264" i="38"/>
  <c r="L1268" i="38"/>
  <c r="O1268" i="38"/>
  <c r="L1270" i="38"/>
  <c r="O1270" i="38"/>
  <c r="P1270" i="38" s="1"/>
  <c r="G1270" i="38" s="1"/>
  <c r="F1270" i="38" s="1"/>
  <c r="L1272" i="38"/>
  <c r="O1272" i="38"/>
  <c r="L1280" i="38"/>
  <c r="O1280" i="38"/>
  <c r="L1282" i="38"/>
  <c r="O1282" i="38"/>
  <c r="L1284" i="38"/>
  <c r="O1284" i="38"/>
  <c r="F1288" i="38"/>
  <c r="L1290" i="38"/>
  <c r="O1290" i="38"/>
  <c r="L1294" i="38"/>
  <c r="O1294" i="38"/>
  <c r="L1296" i="38"/>
  <c r="O1296" i="38"/>
  <c r="L1298" i="38"/>
  <c r="O1298" i="38"/>
  <c r="F1300" i="38"/>
  <c r="L1310" i="38"/>
  <c r="O1310" i="38"/>
  <c r="L1312" i="38"/>
  <c r="P1312" i="38" s="1"/>
  <c r="G1312" i="38" s="1"/>
  <c r="F1312" i="38" s="1"/>
  <c r="O1312" i="38"/>
  <c r="L1316" i="38"/>
  <c r="O1316" i="38"/>
  <c r="L1318" i="38"/>
  <c r="O1318" i="38"/>
  <c r="L1328" i="38"/>
  <c r="O1328" i="38"/>
  <c r="L1330" i="38"/>
  <c r="O1330" i="38"/>
  <c r="L1332" i="38"/>
  <c r="O1332" i="38"/>
  <c r="L1334" i="38"/>
  <c r="O1334" i="38"/>
  <c r="P1334" i="38" s="1"/>
  <c r="G1334" i="38" s="1"/>
  <c r="F1334" i="38" s="1"/>
  <c r="L1336" i="38"/>
  <c r="O1336" i="38"/>
  <c r="L1340" i="38"/>
  <c r="O1340" i="38"/>
  <c r="L1342" i="38"/>
  <c r="O1342" i="38"/>
  <c r="L1344" i="38"/>
  <c r="O1344" i="38"/>
  <c r="L1346" i="38"/>
  <c r="O1346" i="38"/>
  <c r="L1348" i="38"/>
  <c r="O1348" i="38"/>
  <c r="F1358" i="38"/>
  <c r="L1360" i="38"/>
  <c r="O1360" i="38"/>
  <c r="L1362" i="38"/>
  <c r="O1362" i="38"/>
  <c r="L1366" i="38"/>
  <c r="O1366" i="38"/>
  <c r="L1374" i="38"/>
  <c r="O1374" i="38"/>
  <c r="L1376" i="38"/>
  <c r="O1376" i="38"/>
  <c r="F1388" i="38"/>
  <c r="L1390" i="38"/>
  <c r="O1390" i="38"/>
  <c r="L1392" i="38"/>
  <c r="O1392" i="38"/>
  <c r="L1404" i="38"/>
  <c r="O1404" i="38"/>
  <c r="L1406" i="38"/>
  <c r="O1406" i="38"/>
  <c r="L1410" i="38"/>
  <c r="O1410" i="38"/>
  <c r="L1420" i="38"/>
  <c r="O1420" i="38"/>
  <c r="L1422" i="38"/>
  <c r="O1422" i="38"/>
  <c r="P1422" i="38" s="1"/>
  <c r="G1422" i="38" s="1"/>
  <c r="F1422" i="38" s="1"/>
  <c r="L1436" i="38"/>
  <c r="O1436" i="38"/>
  <c r="L1438" i="38"/>
  <c r="O1438" i="38"/>
  <c r="L1442" i="38"/>
  <c r="O1442" i="38"/>
  <c r="L1454" i="38"/>
  <c r="O1454" i="38"/>
  <c r="L1456" i="38"/>
  <c r="O1456" i="38"/>
  <c r="L1460" i="38"/>
  <c r="O1460" i="38"/>
  <c r="L1472" i="38"/>
  <c r="O1472" i="38"/>
  <c r="L1474" i="38"/>
  <c r="O1474" i="38"/>
  <c r="L1478" i="38"/>
  <c r="O1478" i="38"/>
  <c r="L1488" i="38"/>
  <c r="O1488" i="38"/>
  <c r="L1490" i="38"/>
  <c r="O1490" i="38"/>
  <c r="L1492" i="38"/>
  <c r="O1492" i="38"/>
  <c r="L1500" i="38"/>
  <c r="O1500" i="38"/>
  <c r="L1502" i="38"/>
  <c r="O1502" i="38"/>
  <c r="L1504" i="38"/>
  <c r="O1504" i="38"/>
  <c r="L1506" i="38"/>
  <c r="O1506" i="38"/>
  <c r="L1508" i="38"/>
  <c r="O1508" i="38"/>
  <c r="L1516" i="38"/>
  <c r="O1516" i="38"/>
  <c r="L1518" i="38"/>
  <c r="O1518" i="38"/>
  <c r="L1526" i="38"/>
  <c r="O1526" i="38"/>
  <c r="L1528" i="38"/>
  <c r="O1528" i="38"/>
  <c r="P1528" i="38" s="1"/>
  <c r="G1528" i="38" s="1"/>
  <c r="F1528" i="38" s="1"/>
  <c r="L1536" i="38"/>
  <c r="O1536" i="38"/>
  <c r="J1544" i="38"/>
  <c r="L1544" i="38" s="1"/>
  <c r="P1544" i="38" s="1"/>
  <c r="G1544" i="38" s="1"/>
  <c r="F1544" i="38" s="1"/>
  <c r="H1330" i="29" s="1"/>
  <c r="I1330" i="29" s="1"/>
  <c r="L1548" i="38"/>
  <c r="P1548" i="38" s="1"/>
  <c r="G1548" i="38" s="1"/>
  <c r="F1548" i="38" s="1"/>
  <c r="O1548" i="38"/>
  <c r="L1562" i="38"/>
  <c r="O1562" i="38"/>
  <c r="L1564" i="38"/>
  <c r="O1564" i="38"/>
  <c r="L1576" i="38"/>
  <c r="O1576" i="38"/>
  <c r="V1582" i="38"/>
  <c r="X1582" i="38" s="1"/>
  <c r="Y1582" i="38" s="1"/>
  <c r="F1582" i="38" s="1"/>
  <c r="H10" i="25" s="1"/>
  <c r="I10" i="25" s="1"/>
  <c r="V1584" i="38"/>
  <c r="X1584" i="38" s="1"/>
  <c r="Y1584" i="38" s="1"/>
  <c r="F1584" i="38" s="1"/>
  <c r="H12" i="25" s="1"/>
  <c r="I12" i="25" s="1"/>
  <c r="V1586" i="38"/>
  <c r="X1586" i="38" s="1"/>
  <c r="Y1586" i="38" s="1"/>
  <c r="F1586" i="38" s="1"/>
  <c r="H14" i="25" s="1"/>
  <c r="I14" i="25" s="1"/>
  <c r="V1588" i="38"/>
  <c r="X1588" i="38" s="1"/>
  <c r="Y1588" i="38" s="1"/>
  <c r="F1588" i="38" s="1"/>
  <c r="H16" i="25" s="1"/>
  <c r="I16" i="25" s="1"/>
  <c r="V1590" i="38"/>
  <c r="X1590" i="38" s="1"/>
  <c r="Y1590" i="38" s="1"/>
  <c r="F1590" i="38" s="1"/>
  <c r="H18" i="25" s="1"/>
  <c r="I18" i="25" s="1"/>
  <c r="V1592" i="38"/>
  <c r="X1592" i="38" s="1"/>
  <c r="Y1592" i="38" s="1"/>
  <c r="F1592" i="38" s="1"/>
  <c r="H20" i="25" s="1"/>
  <c r="I20" i="25" s="1"/>
  <c r="V1594" i="38"/>
  <c r="X1594" i="38" s="1"/>
  <c r="Y1594" i="38" s="1"/>
  <c r="F1594" i="38" s="1"/>
  <c r="H22" i="25" s="1"/>
  <c r="I22" i="25" s="1"/>
  <c r="L1596" i="38"/>
  <c r="O1596" i="38"/>
  <c r="L1598" i="38"/>
  <c r="O1598" i="38"/>
  <c r="L1600" i="38"/>
  <c r="P1600" i="38" s="1"/>
  <c r="G1600" i="38" s="1"/>
  <c r="F1600" i="38" s="1"/>
  <c r="O1600" i="38"/>
  <c r="V1602" i="38"/>
  <c r="X1602" i="38" s="1"/>
  <c r="Y1602" i="38" s="1"/>
  <c r="F1602" i="38" s="1"/>
  <c r="H30" i="25" s="1"/>
  <c r="I30" i="25" s="1"/>
  <c r="V1604" i="38"/>
  <c r="X1604" i="38" s="1"/>
  <c r="Y1604" i="38" s="1"/>
  <c r="F1604" i="38" s="1"/>
  <c r="H32" i="25" s="1"/>
  <c r="I32" i="25" s="1"/>
  <c r="P1256" i="38"/>
  <c r="G1256" i="38" s="1"/>
  <c r="P850" i="38"/>
  <c r="G850" i="38" s="1"/>
  <c r="F850" i="38" s="1"/>
  <c r="P830" i="38"/>
  <c r="G830" i="38" s="1"/>
  <c r="F830" i="38" s="1"/>
  <c r="G86" i="38"/>
  <c r="G80" i="38" s="1"/>
  <c r="F80" i="38" s="1"/>
  <c r="P220" i="38"/>
  <c r="G220" i="38" s="1"/>
  <c r="G218" i="38" s="1"/>
  <c r="F218" i="38" s="1"/>
  <c r="I56" i="29"/>
  <c r="I74" i="29" s="1"/>
  <c r="I76" i="29" s="1"/>
  <c r="D114" i="40"/>
  <c r="C114" i="40"/>
  <c r="D116" i="40"/>
  <c r="C116" i="40"/>
  <c r="D115" i="40"/>
  <c r="I976" i="29" l="1"/>
  <c r="I994" i="29" s="1"/>
  <c r="I996" i="29" s="1"/>
  <c r="P14" i="38"/>
  <c r="G14" i="38" s="1"/>
  <c r="F14" i="38" s="1"/>
  <c r="P32" i="38"/>
  <c r="G32" i="38" s="1"/>
  <c r="F32" i="38" s="1"/>
  <c r="P94" i="38"/>
  <c r="G94" i="38" s="1"/>
  <c r="F94" i="38" s="1"/>
  <c r="P116" i="38"/>
  <c r="G116" i="38" s="1"/>
  <c r="F116" i="38" s="1"/>
  <c r="P8" i="38"/>
  <c r="G8" i="38" s="1"/>
  <c r="F8" i="38" s="1"/>
  <c r="P144" i="38"/>
  <c r="G144" i="38" s="1"/>
  <c r="F144" i="38" s="1"/>
  <c r="P336" i="38"/>
  <c r="G336" i="38" s="1"/>
  <c r="F336" i="38" s="1"/>
  <c r="P400" i="38"/>
  <c r="G400" i="38" s="1"/>
  <c r="P434" i="38"/>
  <c r="G434" i="38" s="1"/>
  <c r="G432" i="38" s="1"/>
  <c r="F432" i="38" s="1"/>
  <c r="P486" i="38"/>
  <c r="G486" i="38" s="1"/>
  <c r="P488" i="38"/>
  <c r="G488" i="38" s="1"/>
  <c r="P510" i="38"/>
  <c r="G510" i="38" s="1"/>
  <c r="F510" i="38" s="1"/>
  <c r="P682" i="38"/>
  <c r="G682" i="38" s="1"/>
  <c r="P684" i="38"/>
  <c r="G684" i="38" s="1"/>
  <c r="P720" i="38"/>
  <c r="G720" i="38" s="1"/>
  <c r="P730" i="38"/>
  <c r="G730" i="38" s="1"/>
  <c r="P740" i="38"/>
  <c r="G740" i="38" s="1"/>
  <c r="P834" i="38"/>
  <c r="G834" i="38" s="1"/>
  <c r="F834" i="38" s="1"/>
  <c r="P858" i="38"/>
  <c r="G858" i="38" s="1"/>
  <c r="F858" i="38" s="1"/>
  <c r="P860" i="38"/>
  <c r="G860" i="38" s="1"/>
  <c r="F860" i="38" s="1"/>
  <c r="P900" i="38"/>
  <c r="G900" i="38" s="1"/>
  <c r="F900" i="38" s="1"/>
  <c r="P902" i="38"/>
  <c r="G902" i="38" s="1"/>
  <c r="F902" i="38" s="1"/>
  <c r="P984" i="38"/>
  <c r="G984" i="38" s="1"/>
  <c r="F984" i="38" s="1"/>
  <c r="P1346" i="38"/>
  <c r="G1346" i="38" s="1"/>
  <c r="F1346" i="38" s="1"/>
  <c r="P1036" i="38"/>
  <c r="G1036" i="38" s="1"/>
  <c r="F1036" i="38" s="1"/>
  <c r="P1042" i="38"/>
  <c r="G1042" i="38" s="1"/>
  <c r="F1042" i="38" s="1"/>
  <c r="P1152" i="38"/>
  <c r="G1152" i="38" s="1"/>
  <c r="F1152" i="38" s="1"/>
  <c r="P1188" i="38"/>
  <c r="G1188" i="38" s="1"/>
  <c r="F1188" i="38" s="1"/>
  <c r="P1222" i="38"/>
  <c r="G1222" i="38" s="1"/>
  <c r="F1222" i="38" s="1"/>
  <c r="P1492" i="38"/>
  <c r="G1492" i="38" s="1"/>
  <c r="F1492" i="38" s="1"/>
  <c r="P1098" i="38"/>
  <c r="G1098" i="38" s="1"/>
  <c r="F1098" i="38" s="1"/>
  <c r="P1084" i="38"/>
  <c r="G1084" i="38" s="1"/>
  <c r="F1084" i="38" s="1"/>
  <c r="P982" i="38"/>
  <c r="G982" i="38" s="1"/>
  <c r="F982" i="38" s="1"/>
  <c r="P930" i="38"/>
  <c r="G930" i="38" s="1"/>
  <c r="F930" i="38" s="1"/>
  <c r="P764" i="38"/>
  <c r="G764" i="38" s="1"/>
  <c r="P748" i="38"/>
  <c r="G748" i="38" s="1"/>
  <c r="F748" i="38" s="1"/>
  <c r="P134" i="38"/>
  <c r="G134" i="38" s="1"/>
  <c r="F134" i="38" s="1"/>
  <c r="P34" i="38"/>
  <c r="G34" i="38" s="1"/>
  <c r="F34" i="38" s="1"/>
  <c r="P1362" i="38"/>
  <c r="G1362" i="38" s="1"/>
  <c r="P1328" i="38"/>
  <c r="G1328" i="38" s="1"/>
  <c r="F1328" i="38" s="1"/>
  <c r="P1298" i="38"/>
  <c r="G1298" i="38" s="1"/>
  <c r="F1298" i="38" s="1"/>
  <c r="P1280" i="38"/>
  <c r="G1280" i="38" s="1"/>
  <c r="F1280" i="38" s="1"/>
  <c r="P1004" i="38"/>
  <c r="G1004" i="38" s="1"/>
  <c r="F1004" i="38" s="1"/>
  <c r="P498" i="38"/>
  <c r="G498" i="38" s="1"/>
  <c r="P422" i="38"/>
  <c r="G422" i="38" s="1"/>
  <c r="I36" i="39"/>
  <c r="P436" i="38"/>
  <c r="G436" i="38" s="1"/>
  <c r="P78" i="38"/>
  <c r="G78" i="38" s="1"/>
  <c r="F78" i="38" s="1"/>
  <c r="P1508" i="38"/>
  <c r="G1508" i="38" s="1"/>
  <c r="F1508" i="38" s="1"/>
  <c r="P1490" i="38"/>
  <c r="G1490" i="38" s="1"/>
  <c r="F1490" i="38" s="1"/>
  <c r="P1456" i="38"/>
  <c r="G1456" i="38" s="1"/>
  <c r="F1456" i="38" s="1"/>
  <c r="P1230" i="38"/>
  <c r="G1230" i="38" s="1"/>
  <c r="F1230" i="38" s="1"/>
  <c r="P1194" i="38"/>
  <c r="G1194" i="38" s="1"/>
  <c r="F1194" i="38" s="1"/>
  <c r="P1000" i="38"/>
  <c r="G1000" i="38" s="1"/>
  <c r="F1000" i="38" s="1"/>
  <c r="P978" i="38"/>
  <c r="G978" i="38" s="1"/>
  <c r="F978" i="38" s="1"/>
  <c r="P944" i="38"/>
  <c r="G944" i="38" s="1"/>
  <c r="F944" i="38" s="1"/>
  <c r="P122" i="38"/>
  <c r="G122" i="38" s="1"/>
  <c r="F122" i="38" s="1"/>
  <c r="P1154" i="38"/>
  <c r="G1154" i="38" s="1"/>
  <c r="F1154" i="38" s="1"/>
  <c r="P976" i="38"/>
  <c r="G976" i="38" s="1"/>
  <c r="F976" i="38" s="1"/>
  <c r="P874" i="38"/>
  <c r="G874" i="38" s="1"/>
  <c r="F874" i="38" s="1"/>
  <c r="P828" i="38"/>
  <c r="G828" i="38" s="1"/>
  <c r="F828" i="38" s="1"/>
  <c r="F36" i="40"/>
  <c r="P1090" i="38"/>
  <c r="G1090" i="38" s="1"/>
  <c r="F1090" i="38" s="1"/>
  <c r="P990" i="38"/>
  <c r="G990" i="38" s="1"/>
  <c r="P584" i="38"/>
  <c r="G584" i="38" s="1"/>
  <c r="F584" i="38" s="1"/>
  <c r="P414" i="38"/>
  <c r="G414" i="38" s="1"/>
  <c r="P118" i="38"/>
  <c r="G118" i="38" s="1"/>
  <c r="F118" i="38" s="1"/>
  <c r="P40" i="38"/>
  <c r="G40" i="38" s="1"/>
  <c r="F40" i="38" s="1"/>
  <c r="I274" i="29"/>
  <c r="I276" i="29" s="1"/>
  <c r="P1012" i="38"/>
  <c r="G1012" i="38" s="1"/>
  <c r="P1330" i="38"/>
  <c r="G1330" i="38" s="1"/>
  <c r="F1330" i="38" s="1"/>
  <c r="P1212" i="38"/>
  <c r="G1212" i="38" s="1"/>
  <c r="F1212" i="38" s="1"/>
  <c r="P1144" i="38"/>
  <c r="G1144" i="38" s="1"/>
  <c r="F1144" i="38" s="1"/>
  <c r="P466" i="38"/>
  <c r="G466" i="38" s="1"/>
  <c r="F466" i="38" s="1"/>
  <c r="P286" i="38"/>
  <c r="G286" i="38" s="1"/>
  <c r="F286" i="38" s="1"/>
  <c r="P1488" i="38"/>
  <c r="G1488" i="38" s="1"/>
  <c r="F1488" i="38" s="1"/>
  <c r="P1390" i="38"/>
  <c r="G1390" i="38" s="1"/>
  <c r="P1318" i="38"/>
  <c r="G1318" i="38" s="1"/>
  <c r="F1318" i="38" s="1"/>
  <c r="P1236" i="38"/>
  <c r="G1236" i="38" s="1"/>
  <c r="G1238" i="38" s="1"/>
  <c r="G1232" i="38" s="1"/>
  <c r="F1232" i="38" s="1"/>
  <c r="P1208" i="38"/>
  <c r="G1208" i="38" s="1"/>
  <c r="P1164" i="38"/>
  <c r="G1164" i="38" s="1"/>
  <c r="P1120" i="38"/>
  <c r="G1120" i="38" s="1"/>
  <c r="F1120" i="38" s="1"/>
  <c r="P1040" i="38"/>
  <c r="G1040" i="38" s="1"/>
  <c r="F1040" i="38" s="1"/>
  <c r="P846" i="38"/>
  <c r="G846" i="38" s="1"/>
  <c r="F846" i="38" s="1"/>
  <c r="P68" i="38"/>
  <c r="G68" i="38" s="1"/>
  <c r="F68" i="38" s="1"/>
  <c r="P1596" i="38"/>
  <c r="G1596" i="38" s="1"/>
  <c r="F1596" i="38" s="1"/>
  <c r="P1576" i="38"/>
  <c r="G1576" i="38" s="1"/>
  <c r="F1576" i="38" s="1"/>
  <c r="P1420" i="38"/>
  <c r="G1420" i="38" s="1"/>
  <c r="F1420" i="38" s="1"/>
  <c r="P1272" i="38"/>
  <c r="G1272" i="38" s="1"/>
  <c r="F1272" i="38" s="1"/>
  <c r="P1026" i="38"/>
  <c r="G1026" i="38" s="1"/>
  <c r="F1026" i="38" s="1"/>
  <c r="P906" i="38"/>
  <c r="G906" i="38" s="1"/>
  <c r="F906" i="38" s="1"/>
  <c r="P760" i="38"/>
  <c r="G760" i="38" s="1"/>
  <c r="P744" i="38"/>
  <c r="G744" i="38" s="1"/>
  <c r="F744" i="38" s="1"/>
  <c r="P700" i="38"/>
  <c r="G700" i="38" s="1"/>
  <c r="P462" i="38"/>
  <c r="G462" i="38" s="1"/>
  <c r="F462" i="38" s="1"/>
  <c r="I1154" i="29"/>
  <c r="I1156" i="29" s="1"/>
  <c r="P1454" i="38"/>
  <c r="G1454" i="38" s="1"/>
  <c r="F1454" i="38" s="1"/>
  <c r="P1220" i="38"/>
  <c r="G1220" i="38" s="1"/>
  <c r="F1220" i="38" s="1"/>
  <c r="P1200" i="38"/>
  <c r="G1200" i="38" s="1"/>
  <c r="P1082" i="38"/>
  <c r="G1082" i="38" s="1"/>
  <c r="F1082" i="38" s="1"/>
  <c r="P904" i="38"/>
  <c r="G904" i="38" s="1"/>
  <c r="F904" i="38" s="1"/>
  <c r="F90" i="40"/>
  <c r="P1502" i="38"/>
  <c r="G1502" i="38" s="1"/>
  <c r="F1502" i="38" s="1"/>
  <c r="P1136" i="38"/>
  <c r="G1136" i="38" s="1"/>
  <c r="G1138" i="38" s="1"/>
  <c r="G1132" i="38" s="1"/>
  <c r="F1132" i="38" s="1"/>
  <c r="P1116" i="38"/>
  <c r="G1116" i="38" s="1"/>
  <c r="F1116" i="38" s="1"/>
  <c r="P1024" i="38"/>
  <c r="G1024" i="38" s="1"/>
  <c r="F1024" i="38" s="1"/>
  <c r="P966" i="38"/>
  <c r="G966" i="38" s="1"/>
  <c r="F966" i="38" s="1"/>
  <c r="P646" i="38"/>
  <c r="G646" i="38" s="1"/>
  <c r="F646" i="38" s="1"/>
  <c r="P420" i="38"/>
  <c r="G420" i="38" s="1"/>
  <c r="G418" i="38" s="1"/>
  <c r="F418" i="38" s="1"/>
  <c r="P36" i="38"/>
  <c r="G36" i="38" s="1"/>
  <c r="F36" i="38" s="1"/>
  <c r="I634" i="29"/>
  <c r="I636" i="29" s="1"/>
  <c r="I184" i="29"/>
  <c r="I194" i="29" s="1"/>
  <c r="I196" i="29" s="1"/>
  <c r="I16" i="29"/>
  <c r="I34" i="29" s="1"/>
  <c r="I36" i="29" s="1"/>
  <c r="P1526" i="38"/>
  <c r="G1526" i="38" s="1"/>
  <c r="F1526" i="38" s="1"/>
  <c r="P1218" i="38"/>
  <c r="G1218" i="38" s="1"/>
  <c r="F1218" i="38" s="1"/>
  <c r="P1178" i="38"/>
  <c r="G1178" i="38" s="1"/>
  <c r="F1178" i="38" s="1"/>
  <c r="P1518" i="38"/>
  <c r="G1518" i="38" s="1"/>
  <c r="F1518" i="38" s="1"/>
  <c r="P1310" i="38"/>
  <c r="G1310" i="38" s="1"/>
  <c r="F1310" i="38" s="1"/>
  <c r="P1248" i="38"/>
  <c r="G1248" i="38" s="1"/>
  <c r="F1248" i="38" s="1"/>
  <c r="P1228" i="38"/>
  <c r="G1228" i="38" s="1"/>
  <c r="F1228" i="38" s="1"/>
  <c r="P1092" i="38"/>
  <c r="G1092" i="38" s="1"/>
  <c r="F1092" i="38" s="1"/>
  <c r="P1048" i="38"/>
  <c r="G1048" i="38" s="1"/>
  <c r="G1050" i="38" s="1"/>
  <c r="P1034" i="38"/>
  <c r="G1034" i="38" s="1"/>
  <c r="F1034" i="38" s="1"/>
  <c r="P738" i="38"/>
  <c r="G738" i="38" s="1"/>
  <c r="P718" i="38"/>
  <c r="G718" i="38" s="1"/>
  <c r="G722" i="38" s="1"/>
  <c r="G714" i="38" s="1"/>
  <c r="F714" i="38" s="1"/>
  <c r="P114" i="38"/>
  <c r="G114" i="38" s="1"/>
  <c r="F114" i="38" s="1"/>
  <c r="I514" i="29"/>
  <c r="I516" i="29" s="1"/>
  <c r="G484" i="38"/>
  <c r="F484" i="38" s="1"/>
  <c r="P398" i="38"/>
  <c r="G398" i="38" s="1"/>
  <c r="G396" i="38" s="1"/>
  <c r="F396" i="38" s="1"/>
  <c r="P58" i="38"/>
  <c r="G58" i="38" s="1"/>
  <c r="F58" i="38" s="1"/>
  <c r="P16" i="38"/>
  <c r="G16" i="38" s="1"/>
  <c r="F16" i="38" s="1"/>
  <c r="I434" i="29"/>
  <c r="I436" i="29" s="1"/>
  <c r="I176" i="29"/>
  <c r="P1436" i="38"/>
  <c r="G1436" i="38" s="1"/>
  <c r="F1436" i="38" s="1"/>
  <c r="P1284" i="38"/>
  <c r="G1284" i="38" s="1"/>
  <c r="F1284" i="38" s="1"/>
  <c r="P1226" i="38"/>
  <c r="G1226" i="38" s="1"/>
  <c r="F1226" i="38" s="1"/>
  <c r="P1128" i="38"/>
  <c r="G1128" i="38" s="1"/>
  <c r="G1130" i="38" s="1"/>
  <c r="G1124" i="38" s="1"/>
  <c r="F1124" i="38" s="1"/>
  <c r="P1032" i="38"/>
  <c r="G1032" i="38" s="1"/>
  <c r="F1032" i="38" s="1"/>
  <c r="P924" i="38"/>
  <c r="G924" i="38" s="1"/>
  <c r="F924" i="38" s="1"/>
  <c r="P586" i="38"/>
  <c r="G586" i="38" s="1"/>
  <c r="F586" i="38" s="1"/>
  <c r="P430" i="38"/>
  <c r="G430" i="38" s="1"/>
  <c r="G192" i="38"/>
  <c r="G184" i="38" s="1"/>
  <c r="F184" i="38" s="1"/>
  <c r="P106" i="38"/>
  <c r="G106" i="38" s="1"/>
  <c r="G108" i="38" s="1"/>
  <c r="G102" i="38" s="1"/>
  <c r="F102" i="38" s="1"/>
  <c r="I856" i="29"/>
  <c r="L26" i="33"/>
  <c r="P1282" i="38"/>
  <c r="G1282" i="38" s="1"/>
  <c r="F1282" i="38" s="1"/>
  <c r="P608" i="38"/>
  <c r="G608" i="38" s="1"/>
  <c r="P354" i="38"/>
  <c r="G354" i="38" s="1"/>
  <c r="F354" i="38" s="1"/>
  <c r="P100" i="38"/>
  <c r="G100" i="38" s="1"/>
  <c r="F100" i="38" s="1"/>
  <c r="P208" i="38"/>
  <c r="G208" i="38" s="1"/>
  <c r="G206" i="38" s="1"/>
  <c r="F206" i="38" s="1"/>
  <c r="P1360" i="38"/>
  <c r="G1360" i="38" s="1"/>
  <c r="P1340" i="38"/>
  <c r="G1340" i="38" s="1"/>
  <c r="F1340" i="38" s="1"/>
  <c r="P1088" i="38"/>
  <c r="G1088" i="38" s="1"/>
  <c r="F1088" i="38" s="1"/>
  <c r="P1064" i="38"/>
  <c r="G1064" i="38" s="1"/>
  <c r="F1064" i="38" s="1"/>
  <c r="P898" i="38"/>
  <c r="G898" i="38" s="1"/>
  <c r="F898" i="38" s="1"/>
  <c r="P708" i="38"/>
  <c r="G708" i="38" s="1"/>
  <c r="P686" i="38"/>
  <c r="G686" i="38" s="1"/>
  <c r="P578" i="38"/>
  <c r="G578" i="38" s="1"/>
  <c r="P496" i="38"/>
  <c r="G496" i="38" s="1"/>
  <c r="G494" i="38" s="1"/>
  <c r="F494" i="38" s="1"/>
  <c r="P428" i="38"/>
  <c r="G428" i="38" s="1"/>
  <c r="G426" i="38" s="1"/>
  <c r="F426" i="38" s="1"/>
  <c r="P406" i="38"/>
  <c r="G406" i="38" s="1"/>
  <c r="P182" i="38"/>
  <c r="G182" i="38" s="1"/>
  <c r="F182" i="38" s="1"/>
  <c r="I834" i="29"/>
  <c r="I836" i="29" s="1"/>
  <c r="I714" i="29"/>
  <c r="I716" i="29" s="1"/>
  <c r="H664" i="29" s="1"/>
  <c r="I664" i="29" s="1"/>
  <c r="I674" i="29" s="1"/>
  <c r="I676" i="29" s="1"/>
  <c r="E60" i="40"/>
  <c r="P968" i="38"/>
  <c r="G968" i="38" s="1"/>
  <c r="F968" i="38" s="1"/>
  <c r="C60" i="40"/>
  <c r="C62" i="40"/>
  <c r="D61" i="40"/>
  <c r="D60" i="40"/>
  <c r="I76" i="25"/>
  <c r="P1500" i="38"/>
  <c r="G1500" i="38" s="1"/>
  <c r="F1500" i="38" s="1"/>
  <c r="P1478" i="38"/>
  <c r="G1478" i="38" s="1"/>
  <c r="F1478" i="38" s="1"/>
  <c r="P1348" i="38"/>
  <c r="G1348" i="38" s="1"/>
  <c r="F1348" i="38" s="1"/>
  <c r="P1268" i="38"/>
  <c r="G1268" i="38" s="1"/>
  <c r="F1268" i="38" s="1"/>
  <c r="P1246" i="38"/>
  <c r="G1246" i="38" s="1"/>
  <c r="F1246" i="38" s="1"/>
  <c r="P1096" i="38"/>
  <c r="G1096" i="38" s="1"/>
  <c r="F1096" i="38" s="1"/>
  <c r="P932" i="38"/>
  <c r="G932" i="38" s="1"/>
  <c r="F932" i="38" s="1"/>
  <c r="P878" i="38"/>
  <c r="G878" i="38" s="1"/>
  <c r="F878" i="38" s="1"/>
  <c r="P844" i="38"/>
  <c r="G844" i="38" s="1"/>
  <c r="F844" i="38" s="1"/>
  <c r="P690" i="38"/>
  <c r="G690" i="38" s="1"/>
  <c r="P502" i="38"/>
  <c r="G502" i="38" s="1"/>
  <c r="F502" i="38" s="1"/>
  <c r="P348" i="38"/>
  <c r="G348" i="38" s="1"/>
  <c r="F348" i="38" s="1"/>
  <c r="P138" i="38"/>
  <c r="G138" i="38" s="1"/>
  <c r="F138" i="38" s="1"/>
  <c r="P74" i="38"/>
  <c r="G74" i="38" s="1"/>
  <c r="G76" i="38" s="1"/>
  <c r="P56" i="38"/>
  <c r="G56" i="38" s="1"/>
  <c r="F56" i="38" s="1"/>
  <c r="P120" i="38"/>
  <c r="G120" i="38" s="1"/>
  <c r="F120" i="38" s="1"/>
  <c r="I1194" i="29"/>
  <c r="I1196" i="29" s="1"/>
  <c r="I154" i="29"/>
  <c r="I156" i="29" s="1"/>
  <c r="L24" i="33"/>
  <c r="V24" i="33" s="1"/>
  <c r="V25" i="33" s="1"/>
  <c r="P1264" i="38"/>
  <c r="G1264" i="38" s="1"/>
  <c r="P1060" i="38"/>
  <c r="G1060" i="38" s="1"/>
  <c r="F1060" i="38" s="1"/>
  <c r="P136" i="38"/>
  <c r="G136" i="38" s="1"/>
  <c r="F136" i="38" s="1"/>
  <c r="C115" i="40"/>
  <c r="F114" i="40" s="1"/>
  <c r="F29" i="40"/>
  <c r="P1180" i="38"/>
  <c r="G1180" i="38" s="1"/>
  <c r="F1180" i="38" s="1"/>
  <c r="P876" i="38"/>
  <c r="G876" i="38" s="1"/>
  <c r="F876" i="38" s="1"/>
  <c r="P1296" i="38"/>
  <c r="G1296" i="38" s="1"/>
  <c r="F1296" i="38" s="1"/>
  <c r="P1244" i="38"/>
  <c r="G1244" i="38" s="1"/>
  <c r="F1244" i="38" s="1"/>
  <c r="P1106" i="38"/>
  <c r="G1106" i="38" s="1"/>
  <c r="G1108" i="38" s="1"/>
  <c r="P1078" i="38"/>
  <c r="G1078" i="38" s="1"/>
  <c r="G1080" i="38" s="1"/>
  <c r="G1074" i="38" s="1"/>
  <c r="F1074" i="38" s="1"/>
  <c r="P974" i="38"/>
  <c r="G974" i="38" s="1"/>
  <c r="F974" i="38" s="1"/>
  <c r="P762" i="38"/>
  <c r="G762" i="38" s="1"/>
  <c r="P648" i="38"/>
  <c r="G648" i="38" s="1"/>
  <c r="F648" i="38" s="1"/>
  <c r="P1472" i="38"/>
  <c r="G1472" i="38" s="1"/>
  <c r="F1472" i="38" s="1"/>
  <c r="P1438" i="38"/>
  <c r="G1438" i="38" s="1"/>
  <c r="F1438" i="38" s="1"/>
  <c r="P1406" i="38"/>
  <c r="G1406" i="38" s="1"/>
  <c r="F1406" i="38" s="1"/>
  <c r="P1158" i="38"/>
  <c r="G1158" i="38" s="1"/>
  <c r="F1158" i="38" s="1"/>
  <c r="P1122" i="38"/>
  <c r="G1122" i="38" s="1"/>
  <c r="F1122" i="38" s="1"/>
  <c r="P896" i="38"/>
  <c r="G896" i="38" s="1"/>
  <c r="F896" i="38" s="1"/>
  <c r="P728" i="38"/>
  <c r="G728" i="38" s="1"/>
  <c r="G732" i="38" s="1"/>
  <c r="G724" i="38" s="1"/>
  <c r="F724" i="38" s="1"/>
  <c r="P618" i="38"/>
  <c r="G618" i="38" s="1"/>
  <c r="F618" i="38" s="1"/>
  <c r="P512" i="38"/>
  <c r="G512" i="38" s="1"/>
  <c r="F512" i="38" s="1"/>
  <c r="P442" i="38"/>
  <c r="G442" i="38" s="1"/>
  <c r="P416" i="38"/>
  <c r="G416" i="38" s="1"/>
  <c r="G412" i="38" s="1"/>
  <c r="F412" i="38" s="1"/>
  <c r="I72" i="25"/>
  <c r="I874" i="29"/>
  <c r="I876" i="29" s="1"/>
  <c r="P1516" i="38"/>
  <c r="G1516" i="38" s="1"/>
  <c r="F1516" i="38" s="1"/>
  <c r="P668" i="38"/>
  <c r="G668" i="38" s="1"/>
  <c r="F668" i="38" s="1"/>
  <c r="P440" i="38"/>
  <c r="G440" i="38" s="1"/>
  <c r="P66" i="38"/>
  <c r="G66" i="38" s="1"/>
  <c r="F66" i="38" s="1"/>
  <c r="I594" i="29"/>
  <c r="I596" i="29" s="1"/>
  <c r="P892" i="38"/>
  <c r="G892" i="38" s="1"/>
  <c r="F144" i="40"/>
  <c r="P1366" i="38"/>
  <c r="G1366" i="38" s="1"/>
  <c r="F1366" i="38" s="1"/>
  <c r="P1070" i="38"/>
  <c r="G1070" i="38" s="1"/>
  <c r="G1072" i="38" s="1"/>
  <c r="G1066" i="38" s="1"/>
  <c r="F1066" i="38" s="1"/>
  <c r="I1376" i="29"/>
  <c r="I1394" i="29" s="1"/>
  <c r="I1396" i="29" s="1"/>
  <c r="H1340" i="29" s="1"/>
  <c r="I1340" i="29" s="1"/>
  <c r="P1598" i="38"/>
  <c r="G1598" i="38" s="1"/>
  <c r="F1598" i="38" s="1"/>
  <c r="P1404" i="38"/>
  <c r="G1404" i="38" s="1"/>
  <c r="F1404" i="38" s="1"/>
  <c r="P1290" i="38"/>
  <c r="G1290" i="38" s="1"/>
  <c r="P1176" i="38"/>
  <c r="G1176" i="38" s="1"/>
  <c r="F1176" i="38" s="1"/>
  <c r="P1140" i="38"/>
  <c r="G1140" i="38" s="1"/>
  <c r="F1140" i="38" s="1"/>
  <c r="P758" i="38"/>
  <c r="G758" i="38" s="1"/>
  <c r="P576" i="38"/>
  <c r="G576" i="38" s="1"/>
  <c r="P508" i="38"/>
  <c r="G508" i="38" s="1"/>
  <c r="F508" i="38" s="1"/>
  <c r="P424" i="38"/>
  <c r="G424" i="38" s="1"/>
  <c r="F424" i="38" s="1"/>
  <c r="P352" i="38"/>
  <c r="G352" i="38" s="1"/>
  <c r="F352" i="38" s="1"/>
  <c r="P88" i="38"/>
  <c r="G88" i="38" s="1"/>
  <c r="F88" i="38" s="1"/>
  <c r="P64" i="38"/>
  <c r="G64" i="38" s="1"/>
  <c r="F64" i="38" s="1"/>
  <c r="P12" i="38"/>
  <c r="G12" i="38" s="1"/>
  <c r="F12" i="38" s="1"/>
  <c r="I1274" i="29"/>
  <c r="I1276" i="29" s="1"/>
  <c r="P1460" i="38"/>
  <c r="G1460" i="38" s="1"/>
  <c r="F1460" i="38" s="1"/>
  <c r="P1192" i="38"/>
  <c r="G1192" i="38" s="1"/>
  <c r="F1192" i="38" s="1"/>
  <c r="P1006" i="38"/>
  <c r="G1006" i="38" s="1"/>
  <c r="F1006" i="38" s="1"/>
  <c r="I794" i="29"/>
  <c r="I796" i="29" s="1"/>
  <c r="F83" i="40"/>
  <c r="P842" i="38"/>
  <c r="G842" i="38" s="1"/>
  <c r="F842" i="38" s="1"/>
  <c r="P710" i="38"/>
  <c r="G710" i="38" s="1"/>
  <c r="G712" i="38" s="1"/>
  <c r="G704" i="38" s="1"/>
  <c r="F704" i="38" s="1"/>
  <c r="P1332" i="38"/>
  <c r="G1332" i="38" s="1"/>
  <c r="F1332" i="38" s="1"/>
  <c r="P1100" i="38"/>
  <c r="G1100" i="38" s="1"/>
  <c r="F1100" i="38" s="1"/>
  <c r="P972" i="38"/>
  <c r="G972" i="38" s="1"/>
  <c r="F972" i="38" s="1"/>
  <c r="I474" i="29"/>
  <c r="I476" i="29" s="1"/>
  <c r="P1562" i="38"/>
  <c r="G1562" i="38" s="1"/>
  <c r="F1562" i="38" s="1"/>
  <c r="P1172" i="38"/>
  <c r="G1172" i="38" s="1"/>
  <c r="G1174" i="38" s="1"/>
  <c r="P1118" i="38"/>
  <c r="G1118" i="38" s="1"/>
  <c r="F1118" i="38" s="1"/>
  <c r="P980" i="38"/>
  <c r="G980" i="38" s="1"/>
  <c r="F980" i="38" s="1"/>
  <c r="P942" i="38"/>
  <c r="G942" i="38" s="1"/>
  <c r="F942" i="38" s="1"/>
  <c r="P698" i="38"/>
  <c r="G698" i="38" s="1"/>
  <c r="P518" i="38"/>
  <c r="G518" i="38" s="1"/>
  <c r="F518" i="38" s="1"/>
  <c r="P404" i="38"/>
  <c r="G404" i="38" s="1"/>
  <c r="P350" i="38"/>
  <c r="G350" i="38" s="1"/>
  <c r="F350" i="38" s="1"/>
  <c r="I1234" i="29"/>
  <c r="I1236" i="29" s="1"/>
  <c r="I354" i="29"/>
  <c r="I356" i="29" s="1"/>
  <c r="P1376" i="38"/>
  <c r="G1376" i="38" s="1"/>
  <c r="F1376" i="38" s="1"/>
  <c r="P346" i="38"/>
  <c r="G346" i="38" s="1"/>
  <c r="F346" i="38" s="1"/>
  <c r="P1506" i="38"/>
  <c r="G1506" i="38" s="1"/>
  <c r="F1506" i="38" s="1"/>
  <c r="P1344" i="38"/>
  <c r="G1344" i="38" s="1"/>
  <c r="F1344" i="38" s="1"/>
  <c r="P1020" i="38"/>
  <c r="G1020" i="38" s="1"/>
  <c r="G1022" i="38" s="1"/>
  <c r="P1002" i="38"/>
  <c r="G1002" i="38" s="1"/>
  <c r="F1002" i="38" s="1"/>
  <c r="P908" i="38"/>
  <c r="G908" i="38" s="1"/>
  <c r="F908" i="38" s="1"/>
  <c r="P610" i="38"/>
  <c r="G610" i="38" s="1"/>
  <c r="G614" i="38" s="1"/>
  <c r="P516" i="38"/>
  <c r="G516" i="38" s="1"/>
  <c r="F516" i="38" s="1"/>
  <c r="P202" i="38"/>
  <c r="G202" i="38" s="1"/>
  <c r="G198" i="38" s="1"/>
  <c r="F198" i="38" s="1"/>
  <c r="F137" i="40"/>
  <c r="K920" i="45"/>
  <c r="K960" i="45" s="1"/>
  <c r="K1000" i="45" s="1"/>
  <c r="G1210" i="38"/>
  <c r="G1204" i="38" s="1"/>
  <c r="F1204" i="38" s="1"/>
  <c r="G1258" i="38"/>
  <c r="G1252" i="38" s="1"/>
  <c r="F1252" i="38" s="1"/>
  <c r="G1202" i="38"/>
  <c r="G1196" i="38" s="1"/>
  <c r="F1196" i="38" s="1"/>
  <c r="P1564" i="38"/>
  <c r="G1564" i="38" s="1"/>
  <c r="F1564" i="38" s="1"/>
  <c r="P1474" i="38"/>
  <c r="G1474" i="38" s="1"/>
  <c r="F1474" i="38" s="1"/>
  <c r="P1442" i="38"/>
  <c r="G1442" i="38" s="1"/>
  <c r="F1442" i="38" s="1"/>
  <c r="P1392" i="38"/>
  <c r="G1392" i="38" s="1"/>
  <c r="P1038" i="38"/>
  <c r="G1038" i="38" s="1"/>
  <c r="F1038" i="38" s="1"/>
  <c r="G1168" i="38"/>
  <c r="F1168" i="38" s="1"/>
  <c r="H1100" i="29"/>
  <c r="I1100" i="29" s="1"/>
  <c r="I1114" i="29" s="1"/>
  <c r="I1116" i="29" s="1"/>
  <c r="H940" i="29"/>
  <c r="I940" i="29" s="1"/>
  <c r="I954" i="29" s="1"/>
  <c r="I956" i="29" s="1"/>
  <c r="H1060" i="29"/>
  <c r="I1060" i="29" s="1"/>
  <c r="I1074" i="29" s="1"/>
  <c r="I1076" i="29" s="1"/>
  <c r="H1020" i="29"/>
  <c r="I1020" i="29" s="1"/>
  <c r="I1034" i="29" s="1"/>
  <c r="I1036" i="29" s="1"/>
  <c r="I70" i="25"/>
  <c r="G1292" i="38"/>
  <c r="G1286" i="38" s="1"/>
  <c r="F1286" i="38" s="1"/>
  <c r="G742" i="38"/>
  <c r="G734" i="38" s="1"/>
  <c r="F734" i="38" s="1"/>
  <c r="G992" i="38"/>
  <c r="G986" i="38" s="1"/>
  <c r="F986" i="38" s="1"/>
  <c r="G950" i="38"/>
  <c r="F950" i="38" s="1"/>
  <c r="G886" i="38"/>
  <c r="G880" i="38" s="1"/>
  <c r="F880" i="38" s="1"/>
  <c r="I1332" i="29"/>
  <c r="G1102" i="38"/>
  <c r="F1102" i="38" s="1"/>
  <c r="P746" i="38"/>
  <c r="G746" i="38" s="1"/>
  <c r="F746" i="38" s="1"/>
  <c r="P688" i="38"/>
  <c r="G688" i="38" s="1"/>
  <c r="G692" i="38" s="1"/>
  <c r="P334" i="38"/>
  <c r="G334" i="38" s="1"/>
  <c r="F334" i="38" s="1"/>
  <c r="P1504" i="38"/>
  <c r="G1504" i="38" s="1"/>
  <c r="F1504" i="38" s="1"/>
  <c r="P1374" i="38"/>
  <c r="G1374" i="38" s="1"/>
  <c r="F1374" i="38" s="1"/>
  <c r="P1342" i="38"/>
  <c r="G1342" i="38" s="1"/>
  <c r="F1342" i="38" s="1"/>
  <c r="P1316" i="38"/>
  <c r="G1316" i="38" s="1"/>
  <c r="F1316" i="38" s="1"/>
  <c r="P1214" i="38"/>
  <c r="G1214" i="38" s="1"/>
  <c r="F1214" i="38" s="1"/>
  <c r="P862" i="38"/>
  <c r="G862" i="38" s="1"/>
  <c r="F862" i="38" s="1"/>
  <c r="P1294" i="38"/>
  <c r="G1294" i="38" s="1"/>
  <c r="F1294" i="38" s="1"/>
  <c r="P1094" i="38"/>
  <c r="G1094" i="38" s="1"/>
  <c r="F1094" i="38" s="1"/>
  <c r="P1058" i="38"/>
  <c r="G1058" i="38" s="1"/>
  <c r="F1058" i="38" s="1"/>
  <c r="P1536" i="38"/>
  <c r="G1536" i="38" s="1"/>
  <c r="F1536" i="38" s="1"/>
  <c r="P1224" i="38"/>
  <c r="G1224" i="38" s="1"/>
  <c r="F1224" i="38" s="1"/>
  <c r="P922" i="38"/>
  <c r="G922" i="38" s="1"/>
  <c r="F922" i="38" s="1"/>
  <c r="P1410" i="38"/>
  <c r="G1410" i="38" s="1"/>
  <c r="F1410" i="38" s="1"/>
  <c r="P1336" i="38"/>
  <c r="G1336" i="38" s="1"/>
  <c r="F1336" i="38" s="1"/>
  <c r="P616" i="38"/>
  <c r="G616" i="38" s="1"/>
  <c r="F616" i="38" s="1"/>
  <c r="P1142" i="38"/>
  <c r="G1142" i="38" s="1"/>
  <c r="F1142" i="38" s="1"/>
  <c r="P948" i="38"/>
  <c r="G948" i="38" s="1"/>
  <c r="F948" i="38" s="1"/>
  <c r="P1062" i="38"/>
  <c r="G1062" i="38" s="1"/>
  <c r="F1062" i="38" s="1"/>
  <c r="P866" i="38"/>
  <c r="G866" i="38" s="1"/>
  <c r="F866" i="38" s="1"/>
  <c r="P832" i="38"/>
  <c r="G832" i="38" s="1"/>
  <c r="F832" i="38" s="1"/>
  <c r="P464" i="38"/>
  <c r="G464" i="38" s="1"/>
  <c r="F464" i="38" s="1"/>
  <c r="P482" i="38"/>
  <c r="G482" i="38" s="1"/>
  <c r="F482" i="38" s="1"/>
  <c r="P96" i="38"/>
  <c r="G96" i="38" s="1"/>
  <c r="F96" i="38" s="1"/>
  <c r="D62" i="40"/>
  <c r="C61" i="40"/>
  <c r="L28" i="33"/>
  <c r="G702" i="38" l="1"/>
  <c r="G694" i="38" s="1"/>
  <c r="F694" i="38" s="1"/>
  <c r="G1014" i="38"/>
  <c r="G1008" i="38"/>
  <c r="F1008" i="38" s="1"/>
  <c r="G1166" i="38"/>
  <c r="G1160" i="38"/>
  <c r="F1160" i="38" s="1"/>
  <c r="G1364" i="38"/>
  <c r="G1356" i="38"/>
  <c r="F1356" i="38" s="1"/>
  <c r="G1266" i="38"/>
  <c r="G1260" i="38"/>
  <c r="F1260" i="38" s="1"/>
  <c r="G894" i="38"/>
  <c r="G888" i="38"/>
  <c r="F888" i="38" s="1"/>
  <c r="G1394" i="38"/>
  <c r="G402" i="38"/>
  <c r="F402" i="38" s="1"/>
  <c r="G1044" i="38"/>
  <c r="F1044" i="38" s="1"/>
  <c r="L25" i="33"/>
  <c r="G766" i="38"/>
  <c r="G752" i="38" s="1"/>
  <c r="F752" i="38" s="1"/>
  <c r="F60" i="40"/>
  <c r="V26" i="33"/>
  <c r="V27" i="33" s="1"/>
  <c r="L27" i="33"/>
  <c r="G1016" i="38"/>
  <c r="F1016" i="38" s="1"/>
  <c r="G604" i="38"/>
  <c r="F604" i="38" s="1"/>
  <c r="G70" i="38"/>
  <c r="F70" i="38" s="1"/>
  <c r="G572" i="38"/>
  <c r="F572" i="38" s="1"/>
  <c r="I1354" i="29"/>
  <c r="I1356" i="29" s="1"/>
  <c r="H10" i="37" s="1"/>
  <c r="I10" i="37" s="1"/>
  <c r="I36" i="37" s="1"/>
  <c r="G438" i="38"/>
  <c r="F438" i="38" s="1"/>
  <c r="G1386" i="38"/>
  <c r="F1386" i="38" s="1"/>
  <c r="K1040" i="45"/>
  <c r="K1080" i="45" s="1"/>
  <c r="K1120" i="45" s="1"/>
  <c r="K1160" i="45" s="1"/>
  <c r="K1200" i="45" s="1"/>
  <c r="K1240" i="45" s="1"/>
  <c r="K1280" i="45" s="1"/>
  <c r="K1320" i="45" s="1"/>
  <c r="L44" i="33"/>
  <c r="L47" i="33" s="1"/>
  <c r="G678" i="38"/>
  <c r="F678" i="38" s="1"/>
  <c r="V28" i="33"/>
  <c r="V29" i="33" s="1"/>
  <c r="L29" i="33"/>
  <c r="L38" i="33" l="1"/>
  <c r="L39" i="33" s="1"/>
  <c r="C71" i="40" s="1"/>
  <c r="C64" i="40"/>
  <c r="L42" i="33"/>
  <c r="L43" i="33" s="1"/>
  <c r="C118" i="40"/>
  <c r="L40" i="33"/>
  <c r="L41" i="33" s="1"/>
  <c r="C125" i="40" s="1"/>
  <c r="K1360" i="45"/>
  <c r="K1400" i="45" s="1"/>
  <c r="K1440" i="45" s="1"/>
  <c r="K1480" i="45" s="1"/>
  <c r="K1520" i="45" s="1"/>
  <c r="E75" i="40" l="1"/>
  <c r="C75" i="40"/>
  <c r="F75" i="40" s="1"/>
  <c r="D75" i="40"/>
  <c r="D68" i="40"/>
  <c r="C69" i="40"/>
  <c r="D67" i="40"/>
  <c r="C68" i="40"/>
  <c r="D69" i="40"/>
  <c r="C67" i="40"/>
  <c r="D129" i="40"/>
  <c r="E129" i="40"/>
  <c r="C129" i="40"/>
  <c r="F129" i="40" s="1"/>
  <c r="C123" i="40"/>
  <c r="D122" i="40"/>
  <c r="D123" i="40"/>
  <c r="D121" i="40"/>
  <c r="C122" i="40"/>
  <c r="C121" i="40"/>
  <c r="F67" i="40"/>
  <c r="K1560" i="45"/>
  <c r="F121" i="40" l="1"/>
  <c r="K1600" i="45"/>
  <c r="K1640" i="45" s="1"/>
  <c r="K1680" i="45" s="1"/>
  <c r="K1720" i="45" s="1"/>
  <c r="K1760" i="45" s="1"/>
  <c r="K1800" i="45" s="1"/>
  <c r="L4" i="33" l="1"/>
  <c r="L8" i="33" s="1"/>
  <c r="C3" i="40" s="1"/>
  <c r="L17" i="33" l="1"/>
  <c r="D6" i="40"/>
  <c r="D8" i="40"/>
  <c r="F6" i="40" s="1"/>
  <c r="P4" i="33" s="1"/>
  <c r="V4" i="33" s="1"/>
  <c r="V8" i="33" s="1"/>
  <c r="V17" i="33" s="1"/>
  <c r="D7" i="40"/>
  <c r="L20" i="33" l="1"/>
  <c r="L23" i="33" s="1"/>
  <c r="L31" i="33" s="1"/>
  <c r="C10" i="40" l="1"/>
  <c r="D15" i="40" s="1"/>
  <c r="F13" i="40" s="1"/>
  <c r="P20" i="33" s="1"/>
  <c r="V20" i="33" s="1"/>
  <c r="V23" i="33" s="1"/>
  <c r="D13" i="40" l="1"/>
  <c r="D14" i="40"/>
  <c r="V31" i="33"/>
  <c r="L34" i="33"/>
  <c r="L37" i="33" s="1"/>
  <c r="C17" i="40" l="1"/>
  <c r="D21" i="40" s="1"/>
  <c r="F21" i="40" s="1"/>
  <c r="P49" i="33" s="1"/>
  <c r="L49" i="33"/>
  <c r="V50" i="33" s="1"/>
  <c r="V49" i="33" l="1"/>
  <c r="V52" i="33" s="1"/>
  <c r="V55" i="33" s="1"/>
  <c r="V56" i="33" s="1"/>
  <c r="V58" i="33" s="1"/>
  <c r="V60" i="33" s="1"/>
</calcChain>
</file>

<file path=xl/sharedStrings.xml><?xml version="1.0" encoding="utf-8"?>
<sst xmlns="http://schemas.openxmlformats.org/spreadsheetml/2006/main" count="10604" uniqueCount="3547">
  <si>
    <t>式</t>
    <rPh sb="0" eb="1">
      <t>シキ</t>
    </rPh>
    <phoneticPr fontId="3"/>
  </si>
  <si>
    <t>金    額</t>
    <phoneticPr fontId="3"/>
  </si>
  <si>
    <t>備      考</t>
    <phoneticPr fontId="3"/>
  </si>
  <si>
    <t>No.</t>
    <phoneticPr fontId="3"/>
  </si>
  <si>
    <t>単位</t>
    <phoneticPr fontId="3"/>
  </si>
  <si>
    <t xml:space="preserve">名            称 </t>
    <phoneticPr fontId="3"/>
  </si>
  <si>
    <t>内             容</t>
    <phoneticPr fontId="3"/>
  </si>
  <si>
    <t>数    量</t>
    <phoneticPr fontId="3"/>
  </si>
  <si>
    <t>単    価</t>
    <phoneticPr fontId="3"/>
  </si>
  <si>
    <t>金    額</t>
    <phoneticPr fontId="3"/>
  </si>
  <si>
    <t>養生</t>
  </si>
  <si>
    <t>か所</t>
  </si>
  <si>
    <t>m3</t>
  </si>
  <si>
    <t>計</t>
    <phoneticPr fontId="3"/>
  </si>
  <si>
    <t>採用単価</t>
    <rPh sb="0" eb="2">
      <t>サイヨウ</t>
    </rPh>
    <rPh sb="2" eb="4">
      <t>タンカ</t>
    </rPh>
    <phoneticPr fontId="3"/>
  </si>
  <si>
    <t>＜凡例＞</t>
    <rPh sb="1" eb="3">
      <t>ハンレイ</t>
    </rPh>
    <phoneticPr fontId="3"/>
  </si>
  <si>
    <t>施P○○</t>
    <rPh sb="0" eb="1">
      <t>シ</t>
    </rPh>
    <phoneticPr fontId="3"/>
  </si>
  <si>
    <t>建築施工単価</t>
    <rPh sb="0" eb="2">
      <t>ケンチク</t>
    </rPh>
    <rPh sb="2" eb="4">
      <t>セコウ</t>
    </rPh>
    <rPh sb="4" eb="6">
      <t>タンカ</t>
    </rPh>
    <phoneticPr fontId="3"/>
  </si>
  <si>
    <t>施市P○○</t>
    <rPh sb="0" eb="1">
      <t>シ</t>
    </rPh>
    <rPh sb="1" eb="2">
      <t>シ</t>
    </rPh>
    <phoneticPr fontId="3"/>
  </si>
  <si>
    <t>建築施工単価（市場単価）</t>
    <rPh sb="0" eb="2">
      <t>ケンチク</t>
    </rPh>
    <rPh sb="2" eb="4">
      <t>セコウ</t>
    </rPh>
    <rPh sb="4" eb="6">
      <t>タンカ</t>
    </rPh>
    <rPh sb="7" eb="9">
      <t>シジョウ</t>
    </rPh>
    <rPh sb="9" eb="11">
      <t>タンカ</t>
    </rPh>
    <phoneticPr fontId="3"/>
  </si>
  <si>
    <t>コP○○</t>
    <phoneticPr fontId="3"/>
  </si>
  <si>
    <t>建築コスト情報</t>
    <rPh sb="0" eb="2">
      <t>ケンチク</t>
    </rPh>
    <rPh sb="5" eb="7">
      <t>ジョウホウ</t>
    </rPh>
    <phoneticPr fontId="3"/>
  </si>
  <si>
    <t>建設物価</t>
    <rPh sb="0" eb="2">
      <t>ケンセツ</t>
    </rPh>
    <rPh sb="2" eb="4">
      <t>ブッカ</t>
    </rPh>
    <phoneticPr fontId="3"/>
  </si>
  <si>
    <t>積算資料</t>
    <rPh sb="0" eb="2">
      <t>セキサン</t>
    </rPh>
    <rPh sb="2" eb="4">
      <t>シリョウ</t>
    </rPh>
    <phoneticPr fontId="3"/>
  </si>
  <si>
    <t>コ市P○○</t>
    <rPh sb="1" eb="2">
      <t>シ</t>
    </rPh>
    <phoneticPr fontId="3"/>
  </si>
  <si>
    <t>建築コスト情報（市場単価）</t>
    <rPh sb="0" eb="2">
      <t>ケンチク</t>
    </rPh>
    <rPh sb="5" eb="7">
      <t>ジョウホウ</t>
    </rPh>
    <rPh sb="8" eb="10">
      <t>シジョウ</t>
    </rPh>
    <rPh sb="10" eb="12">
      <t>タンカ</t>
    </rPh>
    <phoneticPr fontId="3"/>
  </si>
  <si>
    <t>見積比較表</t>
    <rPh sb="0" eb="2">
      <t>ミツモ</t>
    </rPh>
    <rPh sb="2" eb="4">
      <t>ヒカク</t>
    </rPh>
    <rPh sb="4" eb="5">
      <t>ヒョウ</t>
    </rPh>
    <phoneticPr fontId="3"/>
  </si>
  <si>
    <t>建築工事内訳書（直接工事費）</t>
    <rPh sb="0" eb="2">
      <t>ケンチク</t>
    </rPh>
    <rPh sb="2" eb="4">
      <t>コウジ</t>
    </rPh>
    <rPh sb="4" eb="6">
      <t>ウチワケ</t>
    </rPh>
    <rPh sb="6" eb="7">
      <t>ショ</t>
    </rPh>
    <rPh sb="8" eb="10">
      <t>チョクセツ</t>
    </rPh>
    <rPh sb="10" eb="13">
      <t>コウジヒ</t>
    </rPh>
    <phoneticPr fontId="3"/>
  </si>
  <si>
    <t xml:space="preserve">名            称 </t>
    <phoneticPr fontId="3"/>
  </si>
  <si>
    <t>内             容</t>
    <phoneticPr fontId="3"/>
  </si>
  <si>
    <t>数    量</t>
    <phoneticPr fontId="3"/>
  </si>
  <si>
    <t>単位</t>
    <phoneticPr fontId="3"/>
  </si>
  <si>
    <t>単    価</t>
    <phoneticPr fontId="3"/>
  </si>
  <si>
    <t>金    額</t>
    <phoneticPr fontId="3"/>
  </si>
  <si>
    <t>備      考</t>
    <phoneticPr fontId="3"/>
  </si>
  <si>
    <t>No.</t>
    <phoneticPr fontId="3"/>
  </si>
  <si>
    <t>産業廃棄物処分費</t>
    <rPh sb="0" eb="2">
      <t>サンギョウ</t>
    </rPh>
    <rPh sb="2" eb="5">
      <t>ハイキブツ</t>
    </rPh>
    <rPh sb="5" eb="7">
      <t>ショブン</t>
    </rPh>
    <rPh sb="7" eb="8">
      <t>ヒ</t>
    </rPh>
    <phoneticPr fontId="3"/>
  </si>
  <si>
    <t>建築工事内訳書（産業廃棄物処分費）</t>
    <rPh sb="0" eb="2">
      <t>ケンチク</t>
    </rPh>
    <rPh sb="2" eb="4">
      <t>コウジ</t>
    </rPh>
    <rPh sb="4" eb="6">
      <t>ウチワケ</t>
    </rPh>
    <rPh sb="6" eb="7">
      <t>ショ</t>
    </rPh>
    <rPh sb="8" eb="10">
      <t>サンギョウ</t>
    </rPh>
    <rPh sb="10" eb="13">
      <t>ハイキブツ</t>
    </rPh>
    <rPh sb="13" eb="15">
      <t>ショブン</t>
    </rPh>
    <rPh sb="15" eb="16">
      <t>ヒ</t>
    </rPh>
    <phoneticPr fontId="3"/>
  </si>
  <si>
    <t>スクラップ控除</t>
    <rPh sb="5" eb="7">
      <t>コウジョ</t>
    </rPh>
    <phoneticPr fontId="3"/>
  </si>
  <si>
    <t>No.</t>
    <phoneticPr fontId="3"/>
  </si>
  <si>
    <t>見積</t>
    <rPh sb="0" eb="2">
      <t>ミツモリ</t>
    </rPh>
    <phoneticPr fontId="3"/>
  </si>
  <si>
    <t>（  1か所当り  ）</t>
    <rPh sb="5" eb="6">
      <t>ショ</t>
    </rPh>
    <rPh sb="6" eb="7">
      <t>アタ</t>
    </rPh>
    <phoneticPr fontId="3"/>
  </si>
  <si>
    <t>代価-1</t>
    <rPh sb="0" eb="2">
      <t>ダイカ</t>
    </rPh>
    <phoneticPr fontId="3"/>
  </si>
  <si>
    <t>鉄筋コンクリート</t>
    <rPh sb="0" eb="2">
      <t>テッキン</t>
    </rPh>
    <phoneticPr fontId="3"/>
  </si>
  <si>
    <t>m3</t>
    <phoneticPr fontId="3"/>
  </si>
  <si>
    <t>コンクリート打設手間</t>
    <rPh sb="6" eb="8">
      <t>ダセツ</t>
    </rPh>
    <rPh sb="8" eb="10">
      <t>テマ</t>
    </rPh>
    <phoneticPr fontId="3"/>
  </si>
  <si>
    <t>型枠運搬費</t>
    <rPh sb="0" eb="2">
      <t>カタワク</t>
    </rPh>
    <rPh sb="2" eb="4">
      <t>ウンパン</t>
    </rPh>
    <rPh sb="4" eb="5">
      <t>ヒ</t>
    </rPh>
    <phoneticPr fontId="3"/>
  </si>
  <si>
    <t>4t車</t>
    <rPh sb="2" eb="3">
      <t>シャ</t>
    </rPh>
    <phoneticPr fontId="3"/>
  </si>
  <si>
    <t>異形鉄筋</t>
    <rPh sb="0" eb="2">
      <t>イケイ</t>
    </rPh>
    <rPh sb="2" eb="4">
      <t>テッキン</t>
    </rPh>
    <phoneticPr fontId="3"/>
  </si>
  <si>
    <t>SD295A D10</t>
    <phoneticPr fontId="3"/>
  </si>
  <si>
    <t>㎏</t>
    <phoneticPr fontId="3"/>
  </si>
  <si>
    <t>SD295A D13</t>
    <phoneticPr fontId="3"/>
  </si>
  <si>
    <t>鉄筋加工組立</t>
    <rPh sb="0" eb="2">
      <t>テッキン</t>
    </rPh>
    <rPh sb="2" eb="4">
      <t>カコウ</t>
    </rPh>
    <rPh sb="4" eb="6">
      <t>クミタテ</t>
    </rPh>
    <phoneticPr fontId="3"/>
  </si>
  <si>
    <t>小型構造物</t>
    <rPh sb="0" eb="2">
      <t>コガタ</t>
    </rPh>
    <rPh sb="2" eb="4">
      <t>コウゾウ</t>
    </rPh>
    <rPh sb="4" eb="5">
      <t>ブツ</t>
    </rPh>
    <phoneticPr fontId="3"/>
  </si>
  <si>
    <t>型枠</t>
    <rPh sb="0" eb="2">
      <t>カタワク</t>
    </rPh>
    <phoneticPr fontId="3"/>
  </si>
  <si>
    <t>小型構造物</t>
    <phoneticPr fontId="3"/>
  </si>
  <si>
    <t>鉄筋運搬費</t>
    <rPh sb="0" eb="2">
      <t>テッキン</t>
    </rPh>
    <rPh sb="2" eb="4">
      <t>ウンパン</t>
    </rPh>
    <rPh sb="4" eb="5">
      <t>ヒ</t>
    </rPh>
    <phoneticPr fontId="3"/>
  </si>
  <si>
    <t>天端</t>
    <rPh sb="0" eb="2">
      <t>テンバ</t>
    </rPh>
    <phoneticPr fontId="3"/>
  </si>
  <si>
    <t>コンクリート直均し仕上げ</t>
    <rPh sb="6" eb="7">
      <t>ジカ</t>
    </rPh>
    <rPh sb="7" eb="8">
      <t>ナラ</t>
    </rPh>
    <rPh sb="9" eb="11">
      <t>シア</t>
    </rPh>
    <phoneticPr fontId="3"/>
  </si>
  <si>
    <t>代価-1　　　計</t>
    <rPh sb="0" eb="2">
      <t>ダイカ</t>
    </rPh>
    <phoneticPr fontId="3"/>
  </si>
  <si>
    <t>改　　め　　計</t>
    <rPh sb="0" eb="1">
      <t>アラタ</t>
    </rPh>
    <phoneticPr fontId="3"/>
  </si>
  <si>
    <t>発生材運搬費</t>
  </si>
  <si>
    <t xml:space="preserve">名            称 </t>
    <phoneticPr fontId="3"/>
  </si>
  <si>
    <t>内             容</t>
    <phoneticPr fontId="3"/>
  </si>
  <si>
    <t>数    量</t>
    <phoneticPr fontId="3"/>
  </si>
  <si>
    <t>単位</t>
    <phoneticPr fontId="3"/>
  </si>
  <si>
    <t>単    価</t>
    <phoneticPr fontId="3"/>
  </si>
  <si>
    <t>金    額</t>
    <phoneticPr fontId="3"/>
  </si>
  <si>
    <t>備      考</t>
    <phoneticPr fontId="3"/>
  </si>
  <si>
    <t>No.</t>
    <phoneticPr fontId="3"/>
  </si>
  <si>
    <t>建築工事</t>
    <rPh sb="0" eb="2">
      <t>ケンチク</t>
    </rPh>
    <rPh sb="2" eb="4">
      <t>コウジ</t>
    </rPh>
    <phoneticPr fontId="3"/>
  </si>
  <si>
    <t>(積込・運搬）</t>
  </si>
  <si>
    <t>発生材積込費</t>
  </si>
  <si>
    <t>直接工事費</t>
    <rPh sb="0" eb="2">
      <t>チョクセツ</t>
    </rPh>
    <rPh sb="2" eb="5">
      <t>コウジヒ</t>
    </rPh>
    <phoneticPr fontId="39"/>
  </si>
  <si>
    <t>建築工事</t>
    <rPh sb="0" eb="2">
      <t>ケンチク</t>
    </rPh>
    <rPh sb="2" eb="4">
      <t>コウジ</t>
    </rPh>
    <phoneticPr fontId="40"/>
  </si>
  <si>
    <t>直接工事費計</t>
    <rPh sb="0" eb="2">
      <t>チョクセツ</t>
    </rPh>
    <rPh sb="2" eb="5">
      <t>コウジヒ</t>
    </rPh>
    <rPh sb="5" eb="6">
      <t>ケイ</t>
    </rPh>
    <phoneticPr fontId="3"/>
  </si>
  <si>
    <t>共通仮設費</t>
    <rPh sb="0" eb="4">
      <t>キョウツウカセツ</t>
    </rPh>
    <rPh sb="4" eb="5">
      <t>ヒ</t>
    </rPh>
    <phoneticPr fontId="40"/>
  </si>
  <si>
    <t>現場 管 理 費</t>
    <rPh sb="0" eb="2">
      <t>ゲンバ</t>
    </rPh>
    <rPh sb="3" eb="4">
      <t>カン</t>
    </rPh>
    <rPh sb="5" eb="6">
      <t>リ</t>
    </rPh>
    <rPh sb="7" eb="8">
      <t>ヒ</t>
    </rPh>
    <phoneticPr fontId="40"/>
  </si>
  <si>
    <t>一般管理費等</t>
    <rPh sb="0" eb="5">
      <t>イッパンカンリヒ</t>
    </rPh>
    <rPh sb="5" eb="6">
      <t>トウ</t>
    </rPh>
    <phoneticPr fontId="40"/>
  </si>
  <si>
    <t>工事価格</t>
    <rPh sb="0" eb="2">
      <t>コウジ</t>
    </rPh>
    <rPh sb="2" eb="4">
      <t>カカク</t>
    </rPh>
    <phoneticPr fontId="3"/>
  </si>
  <si>
    <t>改め計</t>
    <rPh sb="0" eb="1">
      <t>アラタ</t>
    </rPh>
    <rPh sb="2" eb="3">
      <t>ケイ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</si>
  <si>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</si>
  <si>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工事費</t>
    <rPh sb="0" eb="3">
      <t>コウジヒ</t>
    </rPh>
    <phoneticPr fontId="3"/>
  </si>
  <si>
    <t>共通費の算定</t>
    <rPh sb="0" eb="2">
      <t>キョウツウ</t>
    </rPh>
    <rPh sb="2" eb="3">
      <t>ヒ</t>
    </rPh>
    <rPh sb="4" eb="6">
      <t>サンテイ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</si>
  <si>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</si>
  <si>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工事種別</t>
    <rPh sb="0" eb="2">
      <t>コウジ</t>
    </rPh>
    <rPh sb="2" eb="4">
      <t>シュベツ</t>
    </rPh>
    <phoneticPr fontId="3"/>
  </si>
  <si>
    <t>工期</t>
    <rPh sb="0" eb="2">
      <t>コウキ</t>
    </rPh>
    <phoneticPr fontId="3"/>
  </si>
  <si>
    <t>直接工事費</t>
    <rPh sb="0" eb="2">
      <t>チョクセツ</t>
    </rPh>
    <rPh sb="2" eb="5">
      <t>コウジヒ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</si>
  <si>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"/>
  </si>
  <si>
    <t>補正率</t>
    <rPh sb="0" eb="2">
      <t>ホセイ</t>
    </rPh>
    <rPh sb="2" eb="3">
      <t>リツ</t>
    </rPh>
    <phoneticPr fontId="3"/>
  </si>
  <si>
    <t>全体共通仮設費</t>
    <rPh sb="0" eb="2">
      <t>ゼンタイ</t>
    </rPh>
    <rPh sb="2" eb="4">
      <t>キョウツウ</t>
    </rPh>
    <rPh sb="4" eb="6">
      <t>カセツ</t>
    </rPh>
    <rPh sb="6" eb="7">
      <t>ヒ</t>
    </rPh>
    <phoneticPr fontId="3"/>
  </si>
  <si>
    <t>鉄骨工事</t>
    <rPh sb="0" eb="2">
      <t>テッコツ</t>
    </rPh>
    <rPh sb="2" eb="4">
      <t>コウジ</t>
    </rPh>
    <phoneticPr fontId="3"/>
  </si>
  <si>
    <t>日</t>
    <rPh sb="0" eb="1">
      <t>ニチ</t>
    </rPh>
    <phoneticPr fontId="3"/>
  </si>
  <si>
    <t>その他工事</t>
    <rPh sb="2" eb="3">
      <t>タ</t>
    </rPh>
    <rPh sb="3" eb="5">
      <t>コウジ</t>
    </rPh>
    <phoneticPr fontId="3"/>
  </si>
  <si>
    <t>積上げによる共通仮設費</t>
    <rPh sb="0" eb="2">
      <t>ツミア</t>
    </rPh>
    <rPh sb="6" eb="8">
      <t>キョウツウ</t>
    </rPh>
    <rPh sb="8" eb="10">
      <t>カセツ</t>
    </rPh>
    <rPh sb="10" eb="11">
      <t>ヒ</t>
    </rPh>
    <phoneticPr fontId="3"/>
  </si>
  <si>
    <t>小　計</t>
    <rPh sb="0" eb="1">
      <t>ショウ</t>
    </rPh>
    <rPh sb="2" eb="3">
      <t>ケイ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</si>
  <si>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3"/>
  </si>
  <si>
    <t>機械設備工事</t>
    <rPh sb="0" eb="2">
      <t>キカイ</t>
    </rPh>
    <rPh sb="2" eb="4">
      <t>セツビ</t>
    </rPh>
    <rPh sb="4" eb="6">
      <t>コウジ</t>
    </rPh>
    <phoneticPr fontId="3"/>
  </si>
  <si>
    <t>昇降機設備工事</t>
    <rPh sb="0" eb="3">
      <t>ショウコウキ</t>
    </rPh>
    <rPh sb="3" eb="5">
      <t>セツビ</t>
    </rPh>
    <rPh sb="5" eb="7">
      <t>コウジ</t>
    </rPh>
    <phoneticPr fontId="3"/>
  </si>
  <si>
    <t>合　計</t>
    <rPh sb="0" eb="1">
      <t>ゴウ</t>
    </rPh>
    <rPh sb="2" eb="3">
      <t>ケイ</t>
    </rPh>
    <phoneticPr fontId="3"/>
  </si>
  <si>
    <t>現場管理費</t>
    <rPh sb="0" eb="2">
      <t>ゲンバ</t>
    </rPh>
    <rPh sb="2" eb="5">
      <t>カンリヒ</t>
    </rPh>
    <phoneticPr fontId="3"/>
  </si>
  <si>
    <t>純工事費</t>
    <rPh sb="0" eb="1">
      <t>ジュン</t>
    </rPh>
    <rPh sb="1" eb="4">
      <t>コウジヒ</t>
    </rPh>
    <phoneticPr fontId="3"/>
  </si>
  <si>
    <t>現場管理費率</t>
    <rPh sb="0" eb="2">
      <t>ゲンバ</t>
    </rPh>
    <rPh sb="2" eb="4">
      <t>カンリ</t>
    </rPh>
    <rPh sb="4" eb="5">
      <t>ヒ</t>
    </rPh>
    <rPh sb="5" eb="6">
      <t>リツ</t>
    </rPh>
    <phoneticPr fontId="3"/>
  </si>
  <si>
    <t>全体現場管理費</t>
    <rPh sb="0" eb="2">
      <t>ゼンタイ</t>
    </rPh>
    <rPh sb="2" eb="4">
      <t>ゲンバ</t>
    </rPh>
    <rPh sb="4" eb="6">
      <t>カンリ</t>
    </rPh>
    <rPh sb="6" eb="7">
      <t>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</si>
  <si>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</si>
  <si>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工事原価</t>
    <rPh sb="0" eb="2">
      <t>コウジ</t>
    </rPh>
    <rPh sb="2" eb="4">
      <t>ゲンカ</t>
    </rPh>
    <phoneticPr fontId="3"/>
  </si>
  <si>
    <t>一般管理費等率</t>
    <rPh sb="0" eb="2">
      <t>イッパン</t>
    </rPh>
    <rPh sb="2" eb="4">
      <t>カンリ</t>
    </rPh>
    <rPh sb="4" eb="5">
      <t>ヒ</t>
    </rPh>
    <rPh sb="5" eb="6">
      <t>トウ</t>
    </rPh>
    <rPh sb="6" eb="7">
      <t>リツ</t>
    </rPh>
    <phoneticPr fontId="3"/>
  </si>
  <si>
    <t>全体一般管理費等</t>
    <rPh sb="0" eb="2">
      <t>ゼンタイ</t>
    </rPh>
    <rPh sb="2" eb="4">
      <t>イッパン</t>
    </rPh>
    <rPh sb="4" eb="6">
      <t>カンリ</t>
    </rPh>
    <rPh sb="6" eb="7">
      <t>ヒ</t>
    </rPh>
    <phoneticPr fontId="3"/>
  </si>
  <si>
    <t>産廃処分費</t>
    <rPh sb="0" eb="2">
      <t>サンパイ</t>
    </rPh>
    <rPh sb="2" eb="4">
      <t>ショブン</t>
    </rPh>
    <rPh sb="4" eb="5">
      <t>ヒ</t>
    </rPh>
    <phoneticPr fontId="3"/>
  </si>
  <si>
    <t>154000*4.09</t>
    <phoneticPr fontId="3"/>
  </si>
  <si>
    <t>契約保証費に関する一般管理費等率の補正値</t>
  </si>
  <si>
    <t>内容</t>
    <phoneticPr fontId="39"/>
  </si>
  <si>
    <t>補正値（％）</t>
    <phoneticPr fontId="39"/>
  </si>
  <si>
    <t xml:space="preserve"> 保証の方法１：発注者が金銭的保証を必要とする場合</t>
    <phoneticPr fontId="39"/>
  </si>
  <si>
    <t xml:space="preserve"> 工事費（工事価格＋消費税相当額）が300 万円以上の場合</t>
    <phoneticPr fontId="39"/>
  </si>
  <si>
    <t>契約保証に係る補正額</t>
    <rPh sb="0" eb="2">
      <t>ケイヤク</t>
    </rPh>
    <rPh sb="2" eb="4">
      <t>ホショウ</t>
    </rPh>
    <rPh sb="5" eb="6">
      <t>カカワ</t>
    </rPh>
    <rPh sb="7" eb="9">
      <t>ホセイ</t>
    </rPh>
    <rPh sb="9" eb="10">
      <t>ガク</t>
    </rPh>
    <phoneticPr fontId="3"/>
  </si>
  <si>
    <t>（工事費が300万円以上の場合のみ）</t>
    <rPh sb="1" eb="3">
      <t>コウジ</t>
    </rPh>
    <rPh sb="3" eb="4">
      <t>ヒ</t>
    </rPh>
    <rPh sb="8" eb="10">
      <t>マンエン</t>
    </rPh>
    <rPh sb="10" eb="12">
      <t>イジョウ</t>
    </rPh>
    <rPh sb="13" eb="15">
      <t>バアイ</t>
    </rPh>
    <phoneticPr fontId="3"/>
  </si>
  <si>
    <t xml:space="preserve"> 保証の方法２：上記以外 補正しない</t>
    <phoneticPr fontId="39"/>
  </si>
  <si>
    <t>補正しない</t>
    <rPh sb="0" eb="2">
      <t>ホセイ</t>
    </rPh>
    <phoneticPr fontId="39"/>
  </si>
  <si>
    <t>一般管理費等額計</t>
    <rPh sb="0" eb="2">
      <t>イッパン</t>
    </rPh>
    <rPh sb="2" eb="5">
      <t>カンリヒ</t>
    </rPh>
    <rPh sb="5" eb="6">
      <t>トウ</t>
    </rPh>
    <rPh sb="6" eb="7">
      <t>ガク</t>
    </rPh>
    <rPh sb="7" eb="8">
      <t>ケイ</t>
    </rPh>
    <phoneticPr fontId="3"/>
  </si>
  <si>
    <t>一般管理費等補正係数</t>
  </si>
  <si>
    <t>前払金支出割合区分（％）</t>
    <phoneticPr fontId="39"/>
  </si>
  <si>
    <t>補正係数</t>
    <phoneticPr fontId="39"/>
  </si>
  <si>
    <t>　※工事費（工事価格＋消費税相当額）</t>
    <phoneticPr fontId="39"/>
  </si>
  <si>
    <t xml:space="preserve">５以下 </t>
    <phoneticPr fontId="39"/>
  </si>
  <si>
    <t>　が300 万円未満の場合、当町では前</t>
    <rPh sb="15" eb="16">
      <t>マチ</t>
    </rPh>
    <phoneticPr fontId="39"/>
  </si>
  <si>
    <t xml:space="preserve">５を超え１５以下 </t>
    <phoneticPr fontId="39"/>
  </si>
  <si>
    <t>　払金の対象外となるため、補正は行</t>
    <rPh sb="13" eb="15">
      <t>ホセイ</t>
    </rPh>
    <rPh sb="16" eb="17">
      <t>オコナ</t>
    </rPh>
    <phoneticPr fontId="39"/>
  </si>
  <si>
    <t>（千円未満切捨て）</t>
    <rPh sb="1" eb="3">
      <t>センエン</t>
    </rPh>
    <rPh sb="3" eb="5">
      <t>ミマン</t>
    </rPh>
    <rPh sb="5" eb="7">
      <t>キリス</t>
    </rPh>
    <phoneticPr fontId="3"/>
  </si>
  <si>
    <t xml:space="preserve">１５を超え２５以下 </t>
    <phoneticPr fontId="39"/>
  </si>
  <si>
    <t>　わないものとする。</t>
    <phoneticPr fontId="39"/>
  </si>
  <si>
    <t xml:space="preserve">２５を超え３５以下 </t>
    <phoneticPr fontId="39"/>
  </si>
  <si>
    <t>工事費</t>
    <rPh sb="0" eb="2">
      <t>コウジ</t>
    </rPh>
    <rPh sb="2" eb="3">
      <t>ヒ</t>
    </rPh>
    <phoneticPr fontId="3"/>
  </si>
  <si>
    <t>直接工事費（千円）</t>
    <rPh sb="0" eb="2">
      <t>チョクセツ</t>
    </rPh>
    <rPh sb="2" eb="5">
      <t>コウジヒ</t>
    </rPh>
    <rPh sb="6" eb="8">
      <t>センエン</t>
    </rPh>
    <phoneticPr fontId="39"/>
  </si>
  <si>
    <t>1千万円以下</t>
    <rPh sb="1" eb="3">
      <t>センマン</t>
    </rPh>
    <rPh sb="3" eb="4">
      <t>エン</t>
    </rPh>
    <rPh sb="4" eb="6">
      <t>イカ</t>
    </rPh>
    <phoneticPr fontId="39"/>
  </si>
  <si>
    <t>1千万円を超える</t>
    <rPh sb="1" eb="3">
      <t>センマン</t>
    </rPh>
    <rPh sb="3" eb="4">
      <t>エン</t>
    </rPh>
    <rPh sb="5" eb="6">
      <t>コ</t>
    </rPh>
    <phoneticPr fontId="39"/>
  </si>
  <si>
    <t>工期</t>
    <rPh sb="0" eb="2">
      <t>コウキ</t>
    </rPh>
    <phoneticPr fontId="39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</si>
  <si>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9"/>
  </si>
  <si>
    <t>上限値</t>
    <rPh sb="0" eb="2">
      <t>ジョウゲン</t>
    </rPh>
    <rPh sb="2" eb="3">
      <t>チ</t>
    </rPh>
    <phoneticPr fontId="39"/>
  </si>
  <si>
    <t>算定値</t>
    <rPh sb="0" eb="2">
      <t>サンテイ</t>
    </rPh>
    <rPh sb="2" eb="3">
      <t>チ</t>
    </rPh>
    <phoneticPr fontId="39"/>
  </si>
  <si>
    <t>下限値</t>
    <rPh sb="0" eb="2">
      <t>カゲン</t>
    </rPh>
    <rPh sb="2" eb="3">
      <t>チ</t>
    </rPh>
    <phoneticPr fontId="39"/>
  </si>
  <si>
    <t>純工事費（千円）</t>
    <rPh sb="0" eb="1">
      <t>ジュン</t>
    </rPh>
    <rPh sb="1" eb="4">
      <t>コウジヒ</t>
    </rPh>
    <rPh sb="5" eb="7">
      <t>センエン</t>
    </rPh>
    <phoneticPr fontId="39"/>
  </si>
  <si>
    <t>現場管理費率</t>
    <rPh sb="0" eb="2">
      <t>ゲンバ</t>
    </rPh>
    <rPh sb="2" eb="4">
      <t>カンリ</t>
    </rPh>
    <rPh sb="4" eb="5">
      <t>ヒ</t>
    </rPh>
    <rPh sb="5" eb="6">
      <t>リツ</t>
    </rPh>
    <phoneticPr fontId="39"/>
  </si>
  <si>
    <t>工事原価（千円）</t>
    <rPh sb="0" eb="2">
      <t>コウジ</t>
    </rPh>
    <rPh sb="2" eb="4">
      <t>ゲンカ</t>
    </rPh>
    <rPh sb="5" eb="7">
      <t>センエン</t>
    </rPh>
    <phoneticPr fontId="39"/>
  </si>
  <si>
    <t>工事原価</t>
    <rPh sb="0" eb="2">
      <t>コウジ</t>
    </rPh>
    <rPh sb="2" eb="4">
      <t>ゲンカ</t>
    </rPh>
    <phoneticPr fontId="39"/>
  </si>
  <si>
    <t>5百万円以下</t>
    <rPh sb="1" eb="4">
      <t>ヒャクマンエン</t>
    </rPh>
    <rPh sb="4" eb="6">
      <t>イカ</t>
    </rPh>
    <phoneticPr fontId="39"/>
  </si>
  <si>
    <t>5百万円を超え
30億円以下</t>
    <rPh sb="5" eb="6">
      <t>コ</t>
    </rPh>
    <rPh sb="10" eb="12">
      <t>オクエン</t>
    </rPh>
    <rPh sb="12" eb="14">
      <t>イカ</t>
    </rPh>
    <phoneticPr fontId="39"/>
  </si>
  <si>
    <t>30億円を超える</t>
    <rPh sb="2" eb="4">
      <t>オクエン</t>
    </rPh>
    <rPh sb="5" eb="6">
      <t>コ</t>
    </rPh>
    <phoneticPr fontId="39"/>
  </si>
  <si>
    <t>一般管理費等率</t>
    <rPh sb="0" eb="2">
      <t>イッパン</t>
    </rPh>
    <rPh sb="2" eb="5">
      <t>カンリヒ</t>
    </rPh>
    <rPh sb="5" eb="6">
      <t>トウ</t>
    </rPh>
    <rPh sb="6" eb="7">
      <t>リツ</t>
    </rPh>
    <phoneticPr fontId="39"/>
  </si>
  <si>
    <t>■改修建築工事　共通費</t>
    <rPh sb="1" eb="3">
      <t>カイシュウ</t>
    </rPh>
    <rPh sb="3" eb="5">
      <t>ケンチク</t>
    </rPh>
    <rPh sb="5" eb="7">
      <t>コウジ</t>
    </rPh>
    <rPh sb="8" eb="10">
      <t>キョウツウ</t>
    </rPh>
    <rPh sb="10" eb="11">
      <t>ヒ</t>
    </rPh>
    <phoneticPr fontId="39"/>
  </si>
  <si>
    <t>5百万円以下</t>
    <rPh sb="1" eb="3">
      <t>ヒャクマン</t>
    </rPh>
    <rPh sb="3" eb="4">
      <t>エン</t>
    </rPh>
    <rPh sb="4" eb="6">
      <t>イカ</t>
    </rPh>
    <phoneticPr fontId="39"/>
  </si>
  <si>
    <t>5百万円を超える</t>
    <rPh sb="1" eb="3">
      <t>ヒャクマン</t>
    </rPh>
    <rPh sb="3" eb="4">
      <t>エン</t>
    </rPh>
    <rPh sb="5" eb="6">
      <t>コ</t>
    </rPh>
    <phoneticPr fontId="39"/>
  </si>
  <si>
    <t>■新営電気設備工事　共通費</t>
    <rPh sb="1" eb="2">
      <t>シン</t>
    </rPh>
    <rPh sb="2" eb="3">
      <t>エイ</t>
    </rPh>
    <rPh sb="3" eb="5">
      <t>デンキ</t>
    </rPh>
    <rPh sb="5" eb="7">
      <t>セツビ</t>
    </rPh>
    <rPh sb="7" eb="9">
      <t>コウジ</t>
    </rPh>
    <rPh sb="10" eb="12">
      <t>キョウツウ</t>
    </rPh>
    <rPh sb="12" eb="13">
      <t>ヒ</t>
    </rPh>
    <phoneticPr fontId="39"/>
  </si>
  <si>
    <t>3百万円以下</t>
    <rPh sb="1" eb="4">
      <t>ヒャクマンエン</t>
    </rPh>
    <rPh sb="4" eb="6">
      <t>イカ</t>
    </rPh>
    <phoneticPr fontId="39"/>
  </si>
  <si>
    <t>3百万円を超え
20億円以下</t>
    <rPh sb="5" eb="6">
      <t>コ</t>
    </rPh>
    <rPh sb="10" eb="12">
      <t>オクエン</t>
    </rPh>
    <rPh sb="12" eb="14">
      <t>イカ</t>
    </rPh>
    <phoneticPr fontId="39"/>
  </si>
  <si>
    <t>20億円を超える</t>
    <rPh sb="2" eb="4">
      <t>オクエン</t>
    </rPh>
    <rPh sb="5" eb="6">
      <t>コ</t>
    </rPh>
    <phoneticPr fontId="39"/>
  </si>
  <si>
    <t>■改修電気設備工事　共通費</t>
    <rPh sb="1" eb="3">
      <t>カイシュウ</t>
    </rPh>
    <rPh sb="3" eb="5">
      <t>デンキ</t>
    </rPh>
    <rPh sb="5" eb="7">
      <t>セツビ</t>
    </rPh>
    <rPh sb="7" eb="9">
      <t>コウジ</t>
    </rPh>
    <rPh sb="10" eb="12">
      <t>キョウツウ</t>
    </rPh>
    <rPh sb="12" eb="13">
      <t>ヒ</t>
    </rPh>
    <phoneticPr fontId="39"/>
  </si>
  <si>
    <t>3百万円以下</t>
    <rPh sb="1" eb="3">
      <t>ヒャクマン</t>
    </rPh>
    <rPh sb="3" eb="4">
      <t>エン</t>
    </rPh>
    <rPh sb="4" eb="6">
      <t>イカ</t>
    </rPh>
    <phoneticPr fontId="39"/>
  </si>
  <si>
    <t>3百万円を超える</t>
    <rPh sb="1" eb="3">
      <t>ヒャクマン</t>
    </rPh>
    <rPh sb="3" eb="4">
      <t>エン</t>
    </rPh>
    <rPh sb="5" eb="6">
      <t>コ</t>
    </rPh>
    <phoneticPr fontId="39"/>
  </si>
  <si>
    <t>■新営機械設備工事　共通費</t>
    <rPh sb="1" eb="2">
      <t>シン</t>
    </rPh>
    <rPh sb="2" eb="3">
      <t>エイ</t>
    </rPh>
    <rPh sb="3" eb="5">
      <t>キカイ</t>
    </rPh>
    <rPh sb="5" eb="7">
      <t>セツビ</t>
    </rPh>
    <rPh sb="7" eb="9">
      <t>コウジ</t>
    </rPh>
    <rPh sb="10" eb="12">
      <t>キョウツウ</t>
    </rPh>
    <rPh sb="12" eb="13">
      <t>ヒ</t>
    </rPh>
    <phoneticPr fontId="39"/>
  </si>
  <si>
    <t>■改修機械設備工事　共通費</t>
    <rPh sb="1" eb="3">
      <t>カイシュウ</t>
    </rPh>
    <rPh sb="3" eb="5">
      <t>キカイ</t>
    </rPh>
    <rPh sb="5" eb="7">
      <t>セツビ</t>
    </rPh>
    <rPh sb="7" eb="9">
      <t>コウジ</t>
    </rPh>
    <rPh sb="10" eb="12">
      <t>キョウツウ</t>
    </rPh>
    <rPh sb="12" eb="13">
      <t>ヒ</t>
    </rPh>
    <phoneticPr fontId="39"/>
  </si>
  <si>
    <t>■昇降機設備工事　共通費</t>
    <rPh sb="1" eb="3">
      <t>ショウコウ</t>
    </rPh>
    <rPh sb="3" eb="4">
      <t>キ</t>
    </rPh>
    <rPh sb="4" eb="6">
      <t>セツビ</t>
    </rPh>
    <rPh sb="6" eb="8">
      <t>コウジ</t>
    </rPh>
    <rPh sb="9" eb="11">
      <t>キョウツウ</t>
    </rPh>
    <rPh sb="11" eb="12">
      <t>ヒ</t>
    </rPh>
    <phoneticPr fontId="39"/>
  </si>
  <si>
    <t>1千万円を超え
5億円以下</t>
    <rPh sb="1" eb="2">
      <t>セン</t>
    </rPh>
    <rPh sb="5" eb="6">
      <t>コ</t>
    </rPh>
    <rPh sb="9" eb="11">
      <t>オクエン</t>
    </rPh>
    <rPh sb="11" eb="13">
      <t>イカ</t>
    </rPh>
    <phoneticPr fontId="39"/>
  </si>
  <si>
    <t>5億円を超える</t>
    <rPh sb="1" eb="3">
      <t>オクエン</t>
    </rPh>
    <rPh sb="4" eb="5">
      <t>コ</t>
    </rPh>
    <phoneticPr fontId="39"/>
  </si>
  <si>
    <t>純工事費</t>
    <rPh sb="0" eb="1">
      <t>ジュン</t>
    </rPh>
    <rPh sb="1" eb="4">
      <t>コウジヒ</t>
    </rPh>
    <phoneticPr fontId="39"/>
  </si>
  <si>
    <t>ａ</t>
    <phoneticPr fontId="3"/>
  </si>
  <si>
    <t>ｂ</t>
    <phoneticPr fontId="3"/>
  </si>
  <si>
    <t>ｃ</t>
    <phoneticPr fontId="3"/>
  </si>
  <si>
    <t>No.</t>
    <phoneticPr fontId="3"/>
  </si>
  <si>
    <t>d</t>
    <phoneticPr fontId="3"/>
  </si>
  <si>
    <t>産業廃棄物　計</t>
    <rPh sb="0" eb="2">
      <t>サンギョウ</t>
    </rPh>
    <rPh sb="2" eb="5">
      <t>ハイキブツ</t>
    </rPh>
    <rPh sb="6" eb="7">
      <t>ケイ</t>
    </rPh>
    <phoneticPr fontId="3"/>
  </si>
  <si>
    <t>スクラップ　計</t>
    <rPh sb="6" eb="7">
      <t>ケイ</t>
    </rPh>
    <phoneticPr fontId="3"/>
  </si>
  <si>
    <t>物P○○</t>
    <rPh sb="0" eb="1">
      <t>モノ</t>
    </rPh>
    <phoneticPr fontId="3"/>
  </si>
  <si>
    <t>積P○○</t>
    <rPh sb="0" eb="1">
      <t>セキ</t>
    </rPh>
    <phoneticPr fontId="3"/>
  </si>
  <si>
    <t>ガラス､陶器くず類</t>
    <rPh sb="4" eb="6">
      <t>トウキ</t>
    </rPh>
    <rPh sb="8" eb="9">
      <t>ルイ</t>
    </rPh>
    <phoneticPr fontId="1"/>
  </si>
  <si>
    <t>廃プラスチック類</t>
    <rPh sb="0" eb="1">
      <t>ハイ</t>
    </rPh>
    <rPh sb="7" eb="8">
      <t>ルイ</t>
    </rPh>
    <phoneticPr fontId="1"/>
  </si>
  <si>
    <t>床</t>
    <rPh sb="0" eb="1">
      <t>ユカ</t>
    </rPh>
    <phoneticPr fontId="3"/>
  </si>
  <si>
    <t>Ａ</t>
    <phoneticPr fontId="3"/>
  </si>
  <si>
    <t>Ａ</t>
    <phoneticPr fontId="3"/>
  </si>
  <si>
    <t>Ｂ</t>
    <phoneticPr fontId="3"/>
  </si>
  <si>
    <t>Ｃ</t>
    <phoneticPr fontId="3"/>
  </si>
  <si>
    <t>内　訳　書</t>
    <phoneticPr fontId="3"/>
  </si>
  <si>
    <t>本工事費内訳書は設計図書でなく、工事価格を把握するための参考数量を公開したものです。</t>
    <rPh sb="0" eb="3">
      <t>ホンコウジ</t>
    </rPh>
    <rPh sb="3" eb="4">
      <t>ヒ</t>
    </rPh>
    <rPh sb="4" eb="7">
      <t>ウチワケショ</t>
    </rPh>
    <rPh sb="8" eb="10">
      <t>セッケイ</t>
    </rPh>
    <rPh sb="10" eb="12">
      <t>トショ</t>
    </rPh>
    <rPh sb="16" eb="18">
      <t>コウジ</t>
    </rPh>
    <rPh sb="18" eb="20">
      <t>カカク</t>
    </rPh>
    <rPh sb="21" eb="23">
      <t>ハアク</t>
    </rPh>
    <rPh sb="28" eb="30">
      <t>サンコウ</t>
    </rPh>
    <rPh sb="30" eb="32">
      <t>スウリョウ</t>
    </rPh>
    <rPh sb="33" eb="35">
      <t>コウカイ</t>
    </rPh>
    <phoneticPr fontId="3"/>
  </si>
  <si>
    <t>か所</t>
    <rPh sb="1" eb="2">
      <t>ショ</t>
    </rPh>
    <phoneticPr fontId="3"/>
  </si>
  <si>
    <t>ｍ</t>
    <phoneticPr fontId="3"/>
  </si>
  <si>
    <t>再生クラッシャラン</t>
    <rPh sb="0" eb="2">
      <t>サイセイ</t>
    </rPh>
    <phoneticPr fontId="3"/>
  </si>
  <si>
    <t>捨コンクリート</t>
    <rPh sb="0" eb="1">
      <t>ス</t>
    </rPh>
    <phoneticPr fontId="3"/>
  </si>
  <si>
    <t>捨ｺﾝｸﾘｰﾄ</t>
    <rPh sb="0" eb="1">
      <t>ス</t>
    </rPh>
    <phoneticPr fontId="3"/>
  </si>
  <si>
    <t>本</t>
    <rPh sb="0" eb="1">
      <t>ホン</t>
    </rPh>
    <phoneticPr fontId="3"/>
  </si>
  <si>
    <t>-</t>
    <phoneticPr fontId="3"/>
  </si>
  <si>
    <t>純工事費</t>
    <phoneticPr fontId="39"/>
  </si>
  <si>
    <t>現場管理費率</t>
    <phoneticPr fontId="39"/>
  </si>
  <si>
    <t>一般管理費等率</t>
    <phoneticPr fontId="39"/>
  </si>
  <si>
    <t>地盤改良杭</t>
    <rPh sb="0" eb="2">
      <t>ジバン</t>
    </rPh>
    <rPh sb="2" eb="4">
      <t>カイリョウ</t>
    </rPh>
    <rPh sb="4" eb="5">
      <t>クイ</t>
    </rPh>
    <phoneticPr fontId="3"/>
  </si>
  <si>
    <t>屋根</t>
    <rPh sb="0" eb="2">
      <t>ヤネ</t>
    </rPh>
    <phoneticPr fontId="3"/>
  </si>
  <si>
    <t>屋根立上り</t>
    <rPh sb="0" eb="2">
      <t>ヤネ</t>
    </rPh>
    <rPh sb="2" eb="4">
      <t>タチアガ</t>
    </rPh>
    <phoneticPr fontId="3"/>
  </si>
  <si>
    <t>耐水合板</t>
    <rPh sb="0" eb="2">
      <t>タイスイ</t>
    </rPh>
    <rPh sb="2" eb="4">
      <t>ゴウハン</t>
    </rPh>
    <phoneticPr fontId="3"/>
  </si>
  <si>
    <t>グレーチング蓋</t>
    <rPh sb="6" eb="7">
      <t>フタ</t>
    </rPh>
    <phoneticPr fontId="3"/>
  </si>
  <si>
    <t>仕上</t>
    <rPh sb="0" eb="2">
      <t>シアゲ</t>
    </rPh>
    <phoneticPr fontId="3"/>
  </si>
  <si>
    <t>壁</t>
    <rPh sb="0" eb="1">
      <t>カベ</t>
    </rPh>
    <phoneticPr fontId="3"/>
  </si>
  <si>
    <t>打放補修</t>
    <rPh sb="0" eb="2">
      <t>ウチハナシ</t>
    </rPh>
    <rPh sb="2" eb="4">
      <t>ホシュウ</t>
    </rPh>
    <phoneticPr fontId="3"/>
  </si>
  <si>
    <t>巾木</t>
    <rPh sb="0" eb="2">
      <t>ハバキ</t>
    </rPh>
    <phoneticPr fontId="3"/>
  </si>
  <si>
    <t>石膏ボード</t>
    <rPh sb="0" eb="2">
      <t>セッコウ</t>
    </rPh>
    <phoneticPr fontId="3"/>
  </si>
  <si>
    <t>計</t>
    <rPh sb="0" eb="1">
      <t>ケイ</t>
    </rPh>
    <phoneticPr fontId="3"/>
  </si>
  <si>
    <t>共通仮設（積上）</t>
    <rPh sb="0" eb="2">
      <t>キョウツウ</t>
    </rPh>
    <rPh sb="2" eb="4">
      <t>カセツ</t>
    </rPh>
    <rPh sb="5" eb="7">
      <t>ツミア</t>
    </rPh>
    <phoneticPr fontId="3"/>
  </si>
  <si>
    <t>グリーンフェンス</t>
    <phoneticPr fontId="3"/>
  </si>
  <si>
    <t>5か月</t>
    <rPh sb="2" eb="3">
      <t>ゲツ</t>
    </rPh>
    <phoneticPr fontId="3"/>
  </si>
  <si>
    <t>交通誘導員</t>
    <rPh sb="0" eb="2">
      <t>コウツウ</t>
    </rPh>
    <rPh sb="2" eb="5">
      <t>ユウドウイン</t>
    </rPh>
    <phoneticPr fontId="3"/>
  </si>
  <si>
    <t>人日</t>
    <rPh sb="0" eb="1">
      <t>ニン</t>
    </rPh>
    <rPh sb="1" eb="2">
      <t>ヒ</t>
    </rPh>
    <phoneticPr fontId="3"/>
  </si>
  <si>
    <t>白線引き</t>
    <rPh sb="0" eb="2">
      <t>ハクセン</t>
    </rPh>
    <rPh sb="2" eb="3">
      <t>ヒ</t>
    </rPh>
    <phoneticPr fontId="3"/>
  </si>
  <si>
    <t>W=100</t>
    <phoneticPr fontId="3"/>
  </si>
  <si>
    <t>集水桝</t>
    <rPh sb="0" eb="3">
      <t>シュウスイマス</t>
    </rPh>
    <phoneticPr fontId="3"/>
  </si>
  <si>
    <t>650×650 ｸﾞﾚｰﾁﾝｸﾞ蓋共</t>
    <rPh sb="16" eb="17">
      <t>フタ</t>
    </rPh>
    <rPh sb="17" eb="18">
      <t>トモ</t>
    </rPh>
    <phoneticPr fontId="3"/>
  </si>
  <si>
    <t>メッシュフェンス門扉</t>
    <rPh sb="8" eb="10">
      <t>モンピ</t>
    </rPh>
    <phoneticPr fontId="3"/>
  </si>
  <si>
    <t>旋回スペース廻り</t>
    <rPh sb="0" eb="2">
      <t>センカイ</t>
    </rPh>
    <rPh sb="6" eb="7">
      <t>マワ</t>
    </rPh>
    <phoneticPr fontId="3"/>
  </si>
  <si>
    <t>ＲＣ塀</t>
    <rPh sb="2" eb="3">
      <t>ヘイ</t>
    </rPh>
    <phoneticPr fontId="3"/>
  </si>
  <si>
    <t>水路境界</t>
    <rPh sb="0" eb="2">
      <t>スイロ</t>
    </rPh>
    <rPh sb="2" eb="4">
      <t>キョウカイ</t>
    </rPh>
    <phoneticPr fontId="3"/>
  </si>
  <si>
    <t>公園境界</t>
    <rPh sb="0" eb="2">
      <t>コウエン</t>
    </rPh>
    <rPh sb="2" eb="4">
      <t>キョウカイ</t>
    </rPh>
    <phoneticPr fontId="3"/>
  </si>
  <si>
    <t>基礎</t>
    <rPh sb="0" eb="2">
      <t>キソ</t>
    </rPh>
    <phoneticPr fontId="3"/>
  </si>
  <si>
    <t>1340×300×H1300</t>
    <phoneticPr fontId="3"/>
  </si>
  <si>
    <t>ベンチ移設</t>
    <rPh sb="3" eb="5">
      <t>イセツ</t>
    </rPh>
    <phoneticPr fontId="3"/>
  </si>
  <si>
    <t>木製 W1800×D390×H450</t>
    <rPh sb="0" eb="2">
      <t>モクセイ</t>
    </rPh>
    <phoneticPr fontId="3"/>
  </si>
  <si>
    <t>ゴミステーション移設</t>
    <rPh sb="8" eb="10">
      <t>イセツ</t>
    </rPh>
    <phoneticPr fontId="3"/>
  </si>
  <si>
    <t>W1400×D900×H1200 CB基礎共</t>
    <rPh sb="19" eb="21">
      <t>キソ</t>
    </rPh>
    <rPh sb="21" eb="22">
      <t>トモ</t>
    </rPh>
    <phoneticPr fontId="3"/>
  </si>
  <si>
    <t>基礎コンクリート撤去</t>
    <rPh sb="0" eb="2">
      <t>キソ</t>
    </rPh>
    <rPh sb="8" eb="10">
      <t>テッキョ</t>
    </rPh>
    <phoneticPr fontId="3"/>
  </si>
  <si>
    <t>砕石撤去</t>
    <rPh sb="0" eb="2">
      <t>サイセキ</t>
    </rPh>
    <rPh sb="2" eb="4">
      <t>テッキョ</t>
    </rPh>
    <phoneticPr fontId="3"/>
  </si>
  <si>
    <t>縁石撤去</t>
    <rPh sb="0" eb="2">
      <t>フチイシ</t>
    </rPh>
    <rPh sb="2" eb="4">
      <t>テッキョ</t>
    </rPh>
    <phoneticPr fontId="3"/>
  </si>
  <si>
    <t>擬石フェンス撤去</t>
    <rPh sb="0" eb="2">
      <t>ギセキ</t>
    </rPh>
    <rPh sb="6" eb="8">
      <t>テッキョ</t>
    </rPh>
    <phoneticPr fontId="3"/>
  </si>
  <si>
    <t>イチョウ撤去</t>
    <rPh sb="4" eb="6">
      <t>テッキョ</t>
    </rPh>
    <phoneticPr fontId="3"/>
  </si>
  <si>
    <t>カイヅカ撤去</t>
    <rPh sb="4" eb="6">
      <t>テッキョ</t>
    </rPh>
    <phoneticPr fontId="3"/>
  </si>
  <si>
    <t>サクラ撤去</t>
    <rPh sb="3" eb="5">
      <t>テッキョ</t>
    </rPh>
    <phoneticPr fontId="3"/>
  </si>
  <si>
    <t>ツツジ撤去</t>
    <rPh sb="3" eb="5">
      <t>テッキョ</t>
    </rPh>
    <phoneticPr fontId="3"/>
  </si>
  <si>
    <t>バリカー撤去</t>
    <rPh sb="4" eb="6">
      <t>テッキョ</t>
    </rPh>
    <phoneticPr fontId="3"/>
  </si>
  <si>
    <t>ベンチ撤去</t>
    <rPh sb="3" eb="5">
      <t>テッキョ</t>
    </rPh>
    <phoneticPr fontId="3"/>
  </si>
  <si>
    <t>シーソー撤去</t>
    <rPh sb="4" eb="6">
      <t>テッキョ</t>
    </rPh>
    <phoneticPr fontId="3"/>
  </si>
  <si>
    <t>木製 W3600×D170</t>
    <rPh sb="0" eb="2">
      <t>モクセイ</t>
    </rPh>
    <phoneticPr fontId="3"/>
  </si>
  <si>
    <t>ガードレール撤去</t>
    <rPh sb="6" eb="8">
      <t>テッキョ</t>
    </rPh>
    <phoneticPr fontId="3"/>
  </si>
  <si>
    <t>看板撤去</t>
    <rPh sb="0" eb="2">
      <t>カンバン</t>
    </rPh>
    <rPh sb="2" eb="4">
      <t>テッキョ</t>
    </rPh>
    <phoneticPr fontId="3"/>
  </si>
  <si>
    <t>ｍ</t>
    <phoneticPr fontId="3"/>
  </si>
  <si>
    <t>(株)中部ｺｰﾎﾟﾚｰｼｮﾝ:ﾎﾞﾙﾄ固定式</t>
    <rPh sb="1" eb="2">
      <t>カブ</t>
    </rPh>
    <rPh sb="3" eb="5">
      <t>チュウブ</t>
    </rPh>
    <rPh sb="19" eb="21">
      <t>コテイ</t>
    </rPh>
    <rPh sb="21" eb="22">
      <t>シキ</t>
    </rPh>
    <phoneticPr fontId="3"/>
  </si>
  <si>
    <t>細目正方形桝蓋 ﾊﾟｯｷﾝ無し</t>
    <rPh sb="0" eb="2">
      <t>サイモク</t>
    </rPh>
    <rPh sb="2" eb="5">
      <t>セイホウケイ</t>
    </rPh>
    <rPh sb="5" eb="6">
      <t>マス</t>
    </rPh>
    <rPh sb="6" eb="7">
      <t>フタ</t>
    </rPh>
    <rPh sb="13" eb="14">
      <t>ナ</t>
    </rPh>
    <phoneticPr fontId="3"/>
  </si>
  <si>
    <t>500×500×32 細目 T-2</t>
    <rPh sb="11" eb="13">
      <t>サイモク</t>
    </rPh>
    <phoneticPr fontId="3"/>
  </si>
  <si>
    <t>CXHBBF332-44A(受枠共)同等</t>
    <rPh sb="14" eb="15">
      <t>ウ</t>
    </rPh>
    <rPh sb="15" eb="16">
      <t>ワク</t>
    </rPh>
    <rPh sb="16" eb="17">
      <t>トモ</t>
    </rPh>
    <rPh sb="18" eb="20">
      <t>ドウトウ</t>
    </rPh>
    <phoneticPr fontId="3"/>
  </si>
  <si>
    <t>（  1ｍ当り  ）</t>
    <rPh sb="5" eb="6">
      <t>アタ</t>
    </rPh>
    <phoneticPr fontId="3"/>
  </si>
  <si>
    <t>床付け</t>
    <rPh sb="0" eb="2">
      <t>トコヅ</t>
    </rPh>
    <phoneticPr fontId="3"/>
  </si>
  <si>
    <t>普通型枠</t>
    <rPh sb="0" eb="2">
      <t>フツウ</t>
    </rPh>
    <rPh sb="2" eb="4">
      <t>カタワク</t>
    </rPh>
    <phoneticPr fontId="3"/>
  </si>
  <si>
    <t>打放型枠</t>
    <rPh sb="0" eb="2">
      <t>ウチハナシ</t>
    </rPh>
    <rPh sb="2" eb="4">
      <t>カタワク</t>
    </rPh>
    <phoneticPr fontId="3"/>
  </si>
  <si>
    <t>W=190 仕上</t>
    <rPh sb="6" eb="8">
      <t>シアゲ</t>
    </rPh>
    <phoneticPr fontId="3"/>
  </si>
  <si>
    <t>W=300 仕上</t>
    <rPh sb="6" eb="8">
      <t>シアゲ</t>
    </rPh>
    <phoneticPr fontId="3"/>
  </si>
  <si>
    <t>300×300×H500</t>
    <phoneticPr fontId="3"/>
  </si>
  <si>
    <t>無筋コンクリート</t>
    <rPh sb="0" eb="2">
      <t>ムキン</t>
    </rPh>
    <phoneticPr fontId="3"/>
  </si>
  <si>
    <t>グレーチング蓋仮撤去復旧</t>
    <rPh sb="6" eb="7">
      <t>フタ</t>
    </rPh>
    <rPh sb="7" eb="8">
      <t>カリ</t>
    </rPh>
    <rPh sb="8" eb="10">
      <t>テッキョ</t>
    </rPh>
    <rPh sb="10" eb="12">
      <t>フッキュウ</t>
    </rPh>
    <phoneticPr fontId="3"/>
  </si>
  <si>
    <t>グレーチング蓋撤去</t>
    <rPh sb="6" eb="7">
      <t>フタ</t>
    </rPh>
    <rPh sb="7" eb="9">
      <t>テッキョ</t>
    </rPh>
    <phoneticPr fontId="3"/>
  </si>
  <si>
    <t>W420×H715 丸柱:H=2100</t>
    <rPh sb="10" eb="11">
      <t>マル</t>
    </rPh>
    <rPh sb="11" eb="12">
      <t>ハシラ</t>
    </rPh>
    <phoneticPr fontId="3"/>
  </si>
  <si>
    <t>砕石</t>
    <rPh sb="0" eb="2">
      <t>サイセキ</t>
    </rPh>
    <phoneticPr fontId="3"/>
  </si>
  <si>
    <t>木くず類</t>
    <rPh sb="0" eb="1">
      <t>モク</t>
    </rPh>
    <rPh sb="3" eb="4">
      <t>ルイ</t>
    </rPh>
    <phoneticPr fontId="3"/>
  </si>
  <si>
    <t>鉄くず</t>
    <rPh sb="0" eb="1">
      <t>テツ</t>
    </rPh>
    <phoneticPr fontId="3"/>
  </si>
  <si>
    <t>ｽﾃﾝﾚｽくず</t>
    <phoneticPr fontId="3"/>
  </si>
  <si>
    <t>有筋コンクリート類</t>
    <rPh sb="0" eb="2">
      <t>ユウキン</t>
    </rPh>
    <rPh sb="8" eb="9">
      <t>ルイ</t>
    </rPh>
    <phoneticPr fontId="3"/>
  </si>
  <si>
    <t>m3</t>
    <phoneticPr fontId="3"/>
  </si>
  <si>
    <t>無筋コンクリート類</t>
    <rPh sb="0" eb="2">
      <t>ムキン</t>
    </rPh>
    <rPh sb="8" eb="9">
      <t>ルイ</t>
    </rPh>
    <phoneticPr fontId="3"/>
  </si>
  <si>
    <t>m3</t>
    <phoneticPr fontId="3"/>
  </si>
  <si>
    <t>コンクリートブロック</t>
    <phoneticPr fontId="3"/>
  </si>
  <si>
    <t>t</t>
    <phoneticPr fontId="3"/>
  </si>
  <si>
    <t>鉄筋くず</t>
    <rPh sb="0" eb="2">
      <t>テッキン</t>
    </rPh>
    <phoneticPr fontId="3"/>
  </si>
  <si>
    <t>笠木</t>
    <rPh sb="0" eb="2">
      <t>カサギ</t>
    </rPh>
    <phoneticPr fontId="3"/>
  </si>
  <si>
    <t>W=125 仕上</t>
    <rPh sb="6" eb="8">
      <t>シアゲ</t>
    </rPh>
    <phoneticPr fontId="3"/>
  </si>
  <si>
    <t>建設発生土処分</t>
    <rPh sb="0" eb="2">
      <t>ケンセツ</t>
    </rPh>
    <rPh sb="2" eb="5">
      <t>ハッセイド</t>
    </rPh>
    <rPh sb="5" eb="7">
      <t>ショブン</t>
    </rPh>
    <phoneticPr fontId="3"/>
  </si>
  <si>
    <t>採用単価</t>
    <rPh sb="0" eb="2">
      <t>サイヨウ</t>
    </rPh>
    <rPh sb="2" eb="4">
      <t>タンカ</t>
    </rPh>
    <phoneticPr fontId="39"/>
  </si>
  <si>
    <t>補正単価</t>
    <rPh sb="0" eb="2">
      <t>ホセイ</t>
    </rPh>
    <rPh sb="2" eb="4">
      <t>タンカ</t>
    </rPh>
    <phoneticPr fontId="39"/>
  </si>
  <si>
    <t>県単価・刊行物</t>
    <rPh sb="0" eb="1">
      <t>ケン</t>
    </rPh>
    <rPh sb="1" eb="3">
      <t>タンカ</t>
    </rPh>
    <rPh sb="4" eb="7">
      <t>カンコウブツ</t>
    </rPh>
    <phoneticPr fontId="39"/>
  </si>
  <si>
    <t>見　積</t>
    <rPh sb="0" eb="1">
      <t>ケン</t>
    </rPh>
    <rPh sb="2" eb="3">
      <t>セキ</t>
    </rPh>
    <phoneticPr fontId="39"/>
  </si>
  <si>
    <t>番　号</t>
    <rPh sb="0" eb="1">
      <t>バン</t>
    </rPh>
    <rPh sb="2" eb="3">
      <t>ゴウ</t>
    </rPh>
    <phoneticPr fontId="39"/>
  </si>
  <si>
    <t>名　　　　　称</t>
    <rPh sb="0" eb="1">
      <t>ナ</t>
    </rPh>
    <rPh sb="6" eb="7">
      <t>ショウ</t>
    </rPh>
    <phoneticPr fontId="39"/>
  </si>
  <si>
    <t>寸　　　　　法</t>
    <rPh sb="0" eb="1">
      <t>スン</t>
    </rPh>
    <rPh sb="6" eb="7">
      <t>ホウ</t>
    </rPh>
    <phoneticPr fontId="39"/>
  </si>
  <si>
    <t>数　量</t>
    <rPh sb="0" eb="1">
      <t>カズ</t>
    </rPh>
    <rPh sb="2" eb="3">
      <t>リョウ</t>
    </rPh>
    <phoneticPr fontId="39"/>
  </si>
  <si>
    <t>単　位</t>
    <rPh sb="0" eb="1">
      <t>タン</t>
    </rPh>
    <rPh sb="2" eb="3">
      <t>クライ</t>
    </rPh>
    <phoneticPr fontId="39"/>
  </si>
  <si>
    <t>係数</t>
    <rPh sb="0" eb="2">
      <t>ケイスウ</t>
    </rPh>
    <phoneticPr fontId="39"/>
  </si>
  <si>
    <t>県単価</t>
    <rPh sb="0" eb="1">
      <t>ケン</t>
    </rPh>
    <rPh sb="1" eb="3">
      <t>タンカ</t>
    </rPh>
    <phoneticPr fontId="39"/>
  </si>
  <si>
    <t>コスト情報(掲載単価×補正率)</t>
    <rPh sb="3" eb="5">
      <t>ジョウホウ</t>
    </rPh>
    <rPh sb="6" eb="8">
      <t>ケイサイ</t>
    </rPh>
    <rPh sb="8" eb="10">
      <t>タンカ</t>
    </rPh>
    <rPh sb="11" eb="13">
      <t>ホセイ</t>
    </rPh>
    <rPh sb="13" eb="14">
      <t>リツ</t>
    </rPh>
    <phoneticPr fontId="39"/>
  </si>
  <si>
    <t>施工単価(掲載単価×補正率)</t>
    <rPh sb="0" eb="2">
      <t>セコウ</t>
    </rPh>
    <rPh sb="2" eb="4">
      <t>タンカ</t>
    </rPh>
    <rPh sb="5" eb="7">
      <t>ケイサイ</t>
    </rPh>
    <rPh sb="7" eb="9">
      <t>タンカ</t>
    </rPh>
    <rPh sb="10" eb="12">
      <t>ホセイ</t>
    </rPh>
    <rPh sb="12" eb="13">
      <t>リツ</t>
    </rPh>
    <phoneticPr fontId="39"/>
  </si>
  <si>
    <t>見積単価</t>
    <rPh sb="0" eb="2">
      <t>ミツ</t>
    </rPh>
    <rPh sb="2" eb="4">
      <t>タンカ</t>
    </rPh>
    <phoneticPr fontId="39"/>
  </si>
  <si>
    <t>最低単価</t>
    <rPh sb="0" eb="2">
      <t>サイテイ</t>
    </rPh>
    <rPh sb="2" eb="4">
      <t>タンカ</t>
    </rPh>
    <phoneticPr fontId="39"/>
  </si>
  <si>
    <t>掛け率</t>
    <rPh sb="0" eb="1">
      <t>カ</t>
    </rPh>
    <rPh sb="2" eb="3">
      <t>リツ</t>
    </rPh>
    <phoneticPr fontId="39"/>
  </si>
  <si>
    <t>低減価格</t>
    <rPh sb="0" eb="2">
      <t>テイゲン</t>
    </rPh>
    <rPh sb="2" eb="4">
      <t>カカク</t>
    </rPh>
    <phoneticPr fontId="39"/>
  </si>
  <si>
    <t>（端数処理）</t>
    <rPh sb="1" eb="3">
      <t>ハスウ</t>
    </rPh>
    <rPh sb="3" eb="5">
      <t>ショリ</t>
    </rPh>
    <phoneticPr fontId="39"/>
  </si>
  <si>
    <t>建築工事費</t>
    <rPh sb="0" eb="2">
      <t>ケンチク</t>
    </rPh>
    <rPh sb="2" eb="4">
      <t>コウジ</t>
    </rPh>
    <rPh sb="4" eb="5">
      <t>ヒ</t>
    </rPh>
    <phoneticPr fontId="39"/>
  </si>
  <si>
    <t>法定福利費
諸経費率</t>
    <rPh sb="0" eb="2">
      <t>ホウテイ</t>
    </rPh>
    <rPh sb="2" eb="4">
      <t>フクリ</t>
    </rPh>
    <rPh sb="4" eb="5">
      <t>ヒ</t>
    </rPh>
    <rPh sb="6" eb="9">
      <t>ショケイヒ</t>
    </rPh>
    <rPh sb="9" eb="10">
      <t>リツ</t>
    </rPh>
    <phoneticPr fontId="3"/>
  </si>
  <si>
    <t>文字 1000×1500</t>
    <rPh sb="0" eb="2">
      <t>モジ</t>
    </rPh>
    <phoneticPr fontId="3"/>
  </si>
  <si>
    <t>ホース干しポール基礎</t>
    <rPh sb="3" eb="4">
      <t>ホ</t>
    </rPh>
    <rPh sb="8" eb="10">
      <t>キソ</t>
    </rPh>
    <phoneticPr fontId="3"/>
  </si>
  <si>
    <t>プロパンガスボンベ基礎</t>
    <rPh sb="9" eb="11">
      <t>キソ</t>
    </rPh>
    <phoneticPr fontId="3"/>
  </si>
  <si>
    <t>P-109</t>
    <phoneticPr fontId="3"/>
  </si>
  <si>
    <t>平均価格</t>
    <rPh sb="0" eb="2">
      <t>ヘイキン</t>
    </rPh>
    <rPh sb="2" eb="4">
      <t>カカク</t>
    </rPh>
    <phoneticPr fontId="39"/>
  </si>
  <si>
    <t>直接仮設工事</t>
  </si>
  <si>
    <t>遣り方</t>
  </si>
  <si>
    <t>墨出し</t>
  </si>
  <si>
    <t>整理清掃後片付け</t>
  </si>
  <si>
    <t>くさび緊結式足場</t>
  </si>
  <si>
    <t>外部仕上足場</t>
  </si>
  <si>
    <t>脚立足場</t>
  </si>
  <si>
    <t>内部仕上足場</t>
  </si>
  <si>
    <t>内部階段仕上足場</t>
  </si>
  <si>
    <t>安全手すり</t>
  </si>
  <si>
    <t>ｍ</t>
  </si>
  <si>
    <t>メッシュシート</t>
  </si>
  <si>
    <t>土工事</t>
  </si>
  <si>
    <t>地業工事</t>
  </si>
  <si>
    <t>改良径φ800 改良深度GL-3.5ｍ</t>
  </si>
  <si>
    <t>地盤改良杭</t>
  </si>
  <si>
    <t>N値=7 21本</t>
  </si>
  <si>
    <t>式</t>
  </si>
  <si>
    <t>Dｺﾗﾑ工法 (株)ﾄﾞﾘｰﾑﾃｯｸ</t>
  </si>
  <si>
    <t>建設発生土運搬</t>
  </si>
  <si>
    <t>場外処分</t>
  </si>
  <si>
    <t>コンクリート工事</t>
  </si>
  <si>
    <t>型枠工事</t>
  </si>
  <si>
    <t>鉄筋工事</t>
  </si>
  <si>
    <t>防水工事</t>
  </si>
  <si>
    <t>（外部）</t>
  </si>
  <si>
    <t>屋根</t>
  </si>
  <si>
    <t>ＦＲＰ防水</t>
  </si>
  <si>
    <t>屋根立上り</t>
  </si>
  <si>
    <t>シーリング</t>
  </si>
  <si>
    <t>MS-2 10×10 水切</t>
  </si>
  <si>
    <t>MS-2 10×10 ｱﾙﾐ庇</t>
  </si>
  <si>
    <t>MS-2 10×10 建具廻り</t>
  </si>
  <si>
    <t>（内部）</t>
  </si>
  <si>
    <t>SR-1 10×10 面台取合</t>
  </si>
  <si>
    <t>石工事</t>
  </si>
  <si>
    <t>上り框</t>
  </si>
  <si>
    <t>御影石本磨 90×90</t>
  </si>
  <si>
    <t>木工事</t>
  </si>
  <si>
    <t>（階段部材）</t>
  </si>
  <si>
    <t>床</t>
  </si>
  <si>
    <t>踏板</t>
  </si>
  <si>
    <t>ﾀﾓ集成材 800×850×t35 溝入り</t>
  </si>
  <si>
    <t>枚</t>
  </si>
  <si>
    <t>踊場</t>
  </si>
  <si>
    <t>ﾀﾓ集成材 900×800×t35 溝入り</t>
  </si>
  <si>
    <t>踏面</t>
  </si>
  <si>
    <t>ﾀﾓ集成材 800×260×t35 溝入り</t>
  </si>
  <si>
    <t>蹴込板</t>
  </si>
  <si>
    <t>ﾀﾓ集成材 800×180×t6</t>
  </si>
  <si>
    <t>側桁</t>
  </si>
  <si>
    <t>ﾀﾓ集成材 900×270×t30</t>
  </si>
  <si>
    <t>ササラ側桁</t>
  </si>
  <si>
    <t>ﾀﾓ集成材 2800×270×t30</t>
  </si>
  <si>
    <t>ﾀﾓ集成材 800×105×t35</t>
  </si>
  <si>
    <t>本</t>
  </si>
  <si>
    <t>額縁</t>
  </si>
  <si>
    <t>集成材 ｽﾌﾟﾙｽ材 146×25</t>
  </si>
  <si>
    <t>集成材 ｽﾌﾟﾙｽ材 150×25</t>
  </si>
  <si>
    <t>ＷＤ－１</t>
  </si>
  <si>
    <t>集成材 ｽﾌﾟﾙｽ材 159×25</t>
  </si>
  <si>
    <t>木製建具枠</t>
  </si>
  <si>
    <t>W700×H1900</t>
  </si>
  <si>
    <t>ＷＤ－２</t>
  </si>
  <si>
    <t>集成材 ｽﾌﾟﾙｽ材 156×25</t>
  </si>
  <si>
    <t>ＷＤ－３</t>
  </si>
  <si>
    <t>W650×H1900</t>
  </si>
  <si>
    <t>ＷＤ－４</t>
  </si>
  <si>
    <t>金属工事</t>
  </si>
  <si>
    <t>アルミ笠木</t>
  </si>
  <si>
    <t>W=200</t>
  </si>
  <si>
    <t>出隅コーナー</t>
  </si>
  <si>
    <t>W800×D150</t>
  </si>
  <si>
    <t>アルミ庇</t>
  </si>
  <si>
    <t>(株)共和:ｱﾙﾌｨﾝAF150同等</t>
  </si>
  <si>
    <t>W1800×D150</t>
  </si>
  <si>
    <t>W1000×D450</t>
  </si>
  <si>
    <t>(株)共和:ｱﾙﾌｨﾝAF78同等</t>
  </si>
  <si>
    <t>天井吊下金物</t>
  </si>
  <si>
    <t>提灯吊下用</t>
  </si>
  <si>
    <t>フード型換気口</t>
  </si>
  <si>
    <t>ｽﾃﾝﾚｽ製 φ150 防虫網付</t>
  </si>
  <si>
    <t>排水溝</t>
  </si>
  <si>
    <t>グレーチング蓋</t>
  </si>
  <si>
    <t>ｽﾃﾝﾚｽ製 W=300 細目 T-20</t>
  </si>
  <si>
    <t>ＰＳ点検口</t>
  </si>
  <si>
    <t>ｱﾙﾐ製 300角</t>
  </si>
  <si>
    <t>天井点検口</t>
  </si>
  <si>
    <t>ｱﾙﾐ製 450角</t>
  </si>
  <si>
    <t>キッチン壁見切</t>
  </si>
  <si>
    <t>ｱﾙﾐ製 W=10</t>
  </si>
  <si>
    <t>休憩室</t>
  </si>
  <si>
    <t>カーテンレール</t>
  </si>
  <si>
    <t>ｽﾃﾝﾚｽ製 ｼﾝｸﾞﾙ</t>
  </si>
  <si>
    <t>物入１</t>
  </si>
  <si>
    <t>ハンガーポール</t>
  </si>
  <si>
    <t>屋根及び樋工事</t>
  </si>
  <si>
    <t>（屋根）</t>
  </si>
  <si>
    <t>ｶﾞﾙﾊﾞﾘｳﾑ塗装鋼板t=0.4</t>
  </si>
  <si>
    <t>瓦棒葺き</t>
  </si>
  <si>
    <t>長尺心木無し</t>
  </si>
  <si>
    <t>アスファルトルーフィング</t>
  </si>
  <si>
    <t>22㎏</t>
  </si>
  <si>
    <t>耐水合板</t>
  </si>
  <si>
    <t>t=12</t>
  </si>
  <si>
    <t>木毛セメント板</t>
  </si>
  <si>
    <t>t=25</t>
  </si>
  <si>
    <t>棟包み</t>
  </si>
  <si>
    <t>ｶﾗｰｽﾃﾝﾚｽt=0.4</t>
  </si>
  <si>
    <t>雨押え金物</t>
  </si>
  <si>
    <t>ｶﾞﾙﾊﾞﾘｳﾑ鋼板 雨押え板共</t>
  </si>
  <si>
    <t>軒先包み</t>
  </si>
  <si>
    <t>ケラバ包み</t>
  </si>
  <si>
    <t>軒樋</t>
  </si>
  <si>
    <t>塩ﾋﾞ製 ｶﾗｰ 150×90角型</t>
  </si>
  <si>
    <t>落し口</t>
  </si>
  <si>
    <t>φ60</t>
  </si>
  <si>
    <t>（竪樋）</t>
  </si>
  <si>
    <t>横引 φ60 FRP防水用</t>
  </si>
  <si>
    <t>ルーフドレイン</t>
  </si>
  <si>
    <t>ｷｮｰﾜ:DP-2同等</t>
  </si>
  <si>
    <t>塩ﾋﾞ製 ｶﾗｰ φ60</t>
  </si>
  <si>
    <t>竪樋</t>
  </si>
  <si>
    <t>ｽﾃﾝﾚｽ掴み金物共</t>
  </si>
  <si>
    <t>左官工事</t>
  </si>
  <si>
    <t>コンクリート金こて</t>
  </si>
  <si>
    <t>仕上</t>
  </si>
  <si>
    <t>モルタル金こて</t>
  </si>
  <si>
    <t>W250×H250～300</t>
  </si>
  <si>
    <t>壁</t>
  </si>
  <si>
    <t>打放補修</t>
  </si>
  <si>
    <t>建具廻り防水モルタル詰め</t>
  </si>
  <si>
    <t>ｾﾙﾌﾚﾍﾞﾘﾝｸﾞ下</t>
  </si>
  <si>
    <t>貼物下</t>
  </si>
  <si>
    <t>セルフレベリング</t>
  </si>
  <si>
    <t>ﾌﾛｰﾘﾝｸﾞﾎﾞｰﾄﾞ下</t>
  </si>
  <si>
    <t>巾木</t>
  </si>
  <si>
    <t>均しモルタル</t>
  </si>
  <si>
    <t>木製建具工事</t>
  </si>
  <si>
    <t>片引き戸</t>
  </si>
  <si>
    <t>片開き戸</t>
  </si>
  <si>
    <t>折戸</t>
  </si>
  <si>
    <t>金属製建具工事</t>
  </si>
  <si>
    <t>14-1</t>
  </si>
  <si>
    <t>アルミ製建具</t>
  </si>
  <si>
    <t>ＡＤ－１</t>
  </si>
  <si>
    <t>W871×H2195</t>
  </si>
  <si>
    <t>ＡＷ－１</t>
  </si>
  <si>
    <t>引違い窓</t>
  </si>
  <si>
    <t>W1650×H1300 横格子付</t>
  </si>
  <si>
    <t>ＡＷ－２</t>
  </si>
  <si>
    <t>W1650×H1300 ｼｬｯﾀｰ付</t>
  </si>
  <si>
    <t>ＡＷ－３</t>
  </si>
  <si>
    <t>W690×H900</t>
  </si>
  <si>
    <t>ＡＷ－４</t>
  </si>
  <si>
    <t>W740×H700</t>
  </si>
  <si>
    <t>14-2</t>
  </si>
  <si>
    <t>シャッター</t>
  </si>
  <si>
    <t>ＳＳ－１</t>
  </si>
  <si>
    <t>手動式軽量シャッター</t>
  </si>
  <si>
    <t>W2630×H3350</t>
  </si>
  <si>
    <t>塗装工事</t>
  </si>
  <si>
    <t>鼻隠し･破風板</t>
  </si>
  <si>
    <t>ＥＰ－Ｇ</t>
  </si>
  <si>
    <t>ｹｲｶﾙ板面</t>
  </si>
  <si>
    <t>天井</t>
  </si>
  <si>
    <t>階段</t>
  </si>
  <si>
    <t>ＯＳ</t>
  </si>
  <si>
    <t>木部面</t>
  </si>
  <si>
    <t>ＷＰ</t>
  </si>
  <si>
    <t>木部面 細幅物</t>
  </si>
  <si>
    <t>建具</t>
  </si>
  <si>
    <t>内外装工事</t>
  </si>
  <si>
    <t>t=14 横張り 塗装品 防水ｼｰﾄ共</t>
  </si>
  <si>
    <t>窯業系サイディング</t>
  </si>
  <si>
    <t>ﾆﾁﾊ(株):ﾓｴﾝｻｲﾃﾞｨﾝｸﾞM同等</t>
  </si>
  <si>
    <t>壁 窯業系サイディング</t>
  </si>
  <si>
    <t>コーナー役物</t>
  </si>
  <si>
    <t>屋根立上り取合水切</t>
  </si>
  <si>
    <t>ｶﾞﾙﾊﾞﾘｳﾑ鋼板</t>
  </si>
  <si>
    <t>土台通気水切</t>
  </si>
  <si>
    <t>下端見切</t>
  </si>
  <si>
    <t>軒天通気見切縁</t>
  </si>
  <si>
    <t>鼻隠し</t>
  </si>
  <si>
    <t>ケイカル板</t>
  </si>
  <si>
    <t>t=12 H=100</t>
  </si>
  <si>
    <t>破風板</t>
  </si>
  <si>
    <t>t=12 H=250</t>
  </si>
  <si>
    <t>軒裏</t>
  </si>
  <si>
    <t>t=6</t>
  </si>
  <si>
    <t>複合フローリングボード</t>
  </si>
  <si>
    <t>t=12 塗装品</t>
  </si>
  <si>
    <t>長尺塩ビシート</t>
  </si>
  <si>
    <t>t=3.0</t>
  </si>
  <si>
    <t>ＣＦシート</t>
  </si>
  <si>
    <t>t=2.0</t>
  </si>
  <si>
    <t>見切</t>
  </si>
  <si>
    <t>塩ﾋﾞ製 W=40</t>
  </si>
  <si>
    <t>t=6 目透し</t>
  </si>
  <si>
    <t>石膏ボード</t>
  </si>
  <si>
    <t>t=9.5 ｸﾛｽ下</t>
  </si>
  <si>
    <t>化粧石膏ボード</t>
  </si>
  <si>
    <t>t=9.5</t>
  </si>
  <si>
    <t>耐水石膏ボード</t>
  </si>
  <si>
    <t>t=9.5 突付け</t>
  </si>
  <si>
    <t>キッチンパネル</t>
  </si>
  <si>
    <t>ビニルクロス</t>
  </si>
  <si>
    <t>ﾎﾞｰﾄﾞ面</t>
  </si>
  <si>
    <t>腰壁</t>
  </si>
  <si>
    <t>塩ﾋﾞ製</t>
  </si>
  <si>
    <t>ボード出隅コーナービード</t>
  </si>
  <si>
    <t>廻縁</t>
  </si>
  <si>
    <t>下り天井</t>
  </si>
  <si>
    <t>見切縁</t>
  </si>
  <si>
    <t>グラスウール充填</t>
  </si>
  <si>
    <t>t=100 24K</t>
  </si>
  <si>
    <t>グラスウール敷込</t>
  </si>
  <si>
    <t>ユニット及び雑工事</t>
  </si>
  <si>
    <t>ｽﾃﾝﾚｽ製 W300×H2200</t>
  </si>
  <si>
    <t>看板</t>
  </si>
  <si>
    <t>志免町第三分団格納庫</t>
  </si>
  <si>
    <t>(株)廣部硬器:ﾀﾞｲﾔｽﾀｲﾄ</t>
  </si>
  <si>
    <t>紋章</t>
  </si>
  <si>
    <t>純金紋章3号φ300同等</t>
  </si>
  <si>
    <t>収納</t>
  </si>
  <si>
    <t>ライニング面台</t>
  </si>
  <si>
    <t>ﾎﾟｽﾄﾌｫｰﾑ 130×25</t>
  </si>
  <si>
    <t>壁付手摺</t>
  </si>
  <si>
    <t>木製 φ35 WP仕上</t>
  </si>
  <si>
    <t>格納庫</t>
  </si>
  <si>
    <t>杉 30×90 L=2700 WP仕上</t>
  </si>
  <si>
    <t>防火服掛け</t>
  </si>
  <si>
    <t>服掛けﾌｯｸ×10</t>
  </si>
  <si>
    <t>踏込</t>
  </si>
  <si>
    <t>ﾎﾟﾘ合板ﾌﾗｯｼｭ</t>
  </si>
  <si>
    <t>下足入れ</t>
  </si>
  <si>
    <t>W1500×H1710～1860×D400</t>
  </si>
  <si>
    <t>ﾗﾜﾝ合板</t>
  </si>
  <si>
    <t>収納棚</t>
  </si>
  <si>
    <t>W2500×H1850×D450 WP仕上</t>
  </si>
  <si>
    <t>W2700×H1850×D450 WP仕上</t>
  </si>
  <si>
    <t>上段棚</t>
  </si>
  <si>
    <t>W790×D450</t>
  </si>
  <si>
    <t>物入２</t>
  </si>
  <si>
    <t>中棚</t>
  </si>
  <si>
    <t>W790×D700</t>
  </si>
  <si>
    <t>ホール</t>
  </si>
  <si>
    <t>姿見鏡</t>
  </si>
  <si>
    <t>W300×H1500</t>
  </si>
  <si>
    <t>湯沸室</t>
  </si>
  <si>
    <t>W2100×D600×H900</t>
  </si>
  <si>
    <t>コンパクトキッチン</t>
  </si>
  <si>
    <t>ｶﾞｽｺﾝﾛ･吊棚･ｸﾞﾘﾙ</t>
  </si>
  <si>
    <t>LIXIL:ﾃｨｵﾍﾞｰｼｯｸ同等</t>
  </si>
  <si>
    <t>W270×H740×D165 ﾅｶ工業(株):</t>
  </si>
  <si>
    <t>消火器ボックス</t>
  </si>
  <si>
    <t>全埋込ｵｰﾌﾟﾝﾀｲﾌﾟ NHE-R同等</t>
  </si>
  <si>
    <t>車止め</t>
  </si>
  <si>
    <t>110/200×120×600</t>
  </si>
  <si>
    <t>外構工事</t>
  </si>
  <si>
    <t>舗装工事</t>
  </si>
  <si>
    <t>アスファルト舗装</t>
  </si>
  <si>
    <t>A-5-15</t>
  </si>
  <si>
    <t>地先境界ブロック</t>
  </si>
  <si>
    <t>120×120×600 20R</t>
  </si>
  <si>
    <t>A種 120×120×600</t>
  </si>
  <si>
    <t>B種 180/230×250×600</t>
  </si>
  <si>
    <t>白線引き</t>
  </si>
  <si>
    <t>W=100</t>
  </si>
  <si>
    <t>文字 1000×1500</t>
  </si>
  <si>
    <t>舗装部鋤取</t>
  </si>
  <si>
    <t>排水工事</t>
  </si>
  <si>
    <t>集水桝</t>
  </si>
  <si>
    <t>650×650 ｸﾞﾚｰﾁﾝｸﾞ蓋共</t>
  </si>
  <si>
    <t>嵩上げ</t>
  </si>
  <si>
    <t>H=260</t>
  </si>
  <si>
    <t>H=320</t>
  </si>
  <si>
    <t>グレーチング蓋仮撤去復旧</t>
  </si>
  <si>
    <t>Ｕ形側溝</t>
  </si>
  <si>
    <t>240型</t>
  </si>
  <si>
    <t>240型用 T-20 細目 枠共</t>
  </si>
  <si>
    <t>根切</t>
  </si>
  <si>
    <t>埋戻</t>
  </si>
  <si>
    <t>囲障工事</t>
  </si>
  <si>
    <t>H=600 基礎:180×180×450</t>
  </si>
  <si>
    <t>メッシュフェンス</t>
  </si>
  <si>
    <t>四国化成工業(株):LMF20型同等</t>
  </si>
  <si>
    <t>H=1000</t>
  </si>
  <si>
    <t>H=1200</t>
  </si>
  <si>
    <t>メッシュフェンス門扉</t>
  </si>
  <si>
    <t>W1040×H1200</t>
  </si>
  <si>
    <t>四国化成工業(株):</t>
  </si>
  <si>
    <t>LMM10型(片開き)同等</t>
  </si>
  <si>
    <t>旋回スペース廻り</t>
  </si>
  <si>
    <t>ＲＣ塀</t>
  </si>
  <si>
    <t>水路境界</t>
  </si>
  <si>
    <t>公園境界</t>
  </si>
  <si>
    <t>基礎</t>
  </si>
  <si>
    <t>300×300×H500</t>
  </si>
  <si>
    <t>1340×300×H1300</t>
  </si>
  <si>
    <t>その他工事</t>
  </si>
  <si>
    <t>上下式 ｽﾃﾝﾚｽ製 H=710 基礎共</t>
  </si>
  <si>
    <t>車止めバリカー</t>
  </si>
  <si>
    <t>帝金:KS-11C同等</t>
  </si>
  <si>
    <t>プロパンガスボンベ基礎</t>
  </si>
  <si>
    <t>1000×500×H100</t>
  </si>
  <si>
    <t>ホース干しポール基礎</t>
  </si>
  <si>
    <t>ベンチ移設</t>
  </si>
  <si>
    <t>木製 W1800×D390×H450</t>
  </si>
  <si>
    <t>ゴミステーション移設</t>
  </si>
  <si>
    <t>W1400×D900×H1200 CB基礎共</t>
  </si>
  <si>
    <t>ガードレール撤去跡</t>
  </si>
  <si>
    <t>モルタル詰め</t>
  </si>
  <si>
    <t>撤去工事</t>
  </si>
  <si>
    <t>基礎コンクリート撤去</t>
  </si>
  <si>
    <t>有筋</t>
  </si>
  <si>
    <t>擬石擁壁</t>
  </si>
  <si>
    <t>無筋</t>
  </si>
  <si>
    <t>ベンチ</t>
  </si>
  <si>
    <t>シーソー</t>
  </si>
  <si>
    <t>捨コンクリート撤去</t>
  </si>
  <si>
    <t>砕石撤去</t>
  </si>
  <si>
    <t>縁石撤去</t>
  </si>
  <si>
    <t>ＣＢ撤去</t>
  </si>
  <si>
    <t>カッター入れ</t>
  </si>
  <si>
    <t>ｺﾝｸﾘｰﾄ面</t>
  </si>
  <si>
    <t>グレーチング蓋撤去</t>
  </si>
  <si>
    <t>500×500</t>
  </si>
  <si>
    <t>擬石フェンス撤去</t>
  </si>
  <si>
    <t>イチョウ撤去</t>
  </si>
  <si>
    <t>カイヅカ撤去</t>
  </si>
  <si>
    <t>サクラ撤去</t>
  </si>
  <si>
    <t>ツツジ撤去</t>
  </si>
  <si>
    <t>バリカー撤去</t>
  </si>
  <si>
    <t>ガードレール撤去</t>
  </si>
  <si>
    <t>H=700</t>
  </si>
  <si>
    <t>ベンチ撤去</t>
  </si>
  <si>
    <t>シーソー撤去</t>
  </si>
  <si>
    <t>木製 W3600×D170</t>
  </si>
  <si>
    <t>タイヤ撤去</t>
  </si>
  <si>
    <t>φ600</t>
  </si>
  <si>
    <t>看板撤去</t>
  </si>
  <si>
    <t>W420×H715 丸柱:H=2100</t>
  </si>
  <si>
    <t>ｺﾝｸﾘｰﾄ類 人力</t>
  </si>
  <si>
    <t>ﾎﾞｰﾄﾞ･木材類 人力</t>
  </si>
  <si>
    <t>有筋ｺﾝｸﾘｰﾄ類</t>
  </si>
  <si>
    <t>無筋ｺﾝｸﾘｰﾄ類</t>
  </si>
  <si>
    <t>ｺﾝｸﾘｰﾄﾌﾞﾛｯｸ</t>
  </si>
  <si>
    <t>砕石</t>
  </si>
  <si>
    <t>ｶﾞﾗｽ､陶器くず類</t>
  </si>
  <si>
    <t>木くず類</t>
  </si>
  <si>
    <t>廃ﾌﾟﾗｽﾁｯｸ類</t>
  </si>
  <si>
    <t>鉄くず</t>
  </si>
  <si>
    <t>ｽﾃﾝﾚｽくず</t>
  </si>
  <si>
    <t>鉄筋くず</t>
  </si>
  <si>
    <t>（  1か所当り  ）</t>
  </si>
  <si>
    <t>再生クラッシャラン</t>
  </si>
  <si>
    <t>捨コンクリート</t>
  </si>
  <si>
    <t>鉄筋コンクリート</t>
  </si>
  <si>
    <t>コンクリート打設手間</t>
  </si>
  <si>
    <t>捨ｺﾝｸﾘｰﾄ</t>
  </si>
  <si>
    <t>小型構造物</t>
  </si>
  <si>
    <t>型枠</t>
  </si>
  <si>
    <t>型枠運搬費</t>
  </si>
  <si>
    <t>4t車</t>
  </si>
  <si>
    <t>異形鉄筋</t>
  </si>
  <si>
    <t>SD295A D10</t>
  </si>
  <si>
    <t>㎏</t>
  </si>
  <si>
    <t>鉄筋加工組立</t>
  </si>
  <si>
    <t>鉄筋運搬費</t>
  </si>
  <si>
    <t>スクラップ控除</t>
  </si>
  <si>
    <t>笠木</t>
  </si>
  <si>
    <t>コンクリート直均し仕上げ</t>
  </si>
  <si>
    <t>W=125 仕上</t>
  </si>
  <si>
    <t>500×500×32 細目 T-2</t>
  </si>
  <si>
    <t>(株)中部ｺｰﾎﾟﾚｰｼｮﾝ:ﾎﾞﾙﾄ固定式</t>
  </si>
  <si>
    <t>細目正方形桝蓋 ﾊﾟｯｷﾝ無し</t>
  </si>
  <si>
    <t>CXHBBF332-44A(受枠共)同等</t>
  </si>
  <si>
    <t>（  1ｍ当り  ）</t>
  </si>
  <si>
    <t>床付け</t>
  </si>
  <si>
    <t>普通型枠</t>
  </si>
  <si>
    <t>打放型枠</t>
  </si>
  <si>
    <t>SD295A D13</t>
  </si>
  <si>
    <t>W=190 仕上</t>
  </si>
  <si>
    <t>無筋コンクリート</t>
  </si>
  <si>
    <t>天端</t>
  </si>
  <si>
    <t>W=300 仕上</t>
  </si>
  <si>
    <t>共通仮設（積上）</t>
  </si>
  <si>
    <t>グリーンフェンス</t>
  </si>
  <si>
    <t>交通誘導員</t>
  </si>
  <si>
    <t>人日</t>
  </si>
  <si>
    <t>d</t>
  </si>
  <si>
    <t>産業廃棄物処分費</t>
  </si>
  <si>
    <t>有筋コンクリート類</t>
  </si>
  <si>
    <t>無筋コンクリート類</t>
  </si>
  <si>
    <t>コンクリートブロック</t>
  </si>
  <si>
    <t>ガラス､陶器くず類</t>
  </si>
  <si>
    <t>廃プラスチック類</t>
  </si>
  <si>
    <t>t</t>
  </si>
  <si>
    <t>-</t>
    <phoneticPr fontId="3"/>
  </si>
  <si>
    <t>-</t>
    <phoneticPr fontId="3"/>
  </si>
  <si>
    <t>-</t>
    <phoneticPr fontId="3"/>
  </si>
  <si>
    <t>2019年夏号</t>
    <rPh sb="4" eb="5">
      <t>ネン</t>
    </rPh>
    <rPh sb="5" eb="6">
      <t>ナツ</t>
    </rPh>
    <rPh sb="6" eb="7">
      <t>ゴウ</t>
    </rPh>
    <phoneticPr fontId="3"/>
  </si>
  <si>
    <t>2019年7月号</t>
    <rPh sb="4" eb="5">
      <t>ネン</t>
    </rPh>
    <rPh sb="6" eb="7">
      <t>ガツ</t>
    </rPh>
    <rPh sb="7" eb="8">
      <t>ゴウ</t>
    </rPh>
    <phoneticPr fontId="3"/>
  </si>
  <si>
    <t>2019年7月号</t>
    <phoneticPr fontId="3"/>
  </si>
  <si>
    <t>P-15</t>
    <phoneticPr fontId="3"/>
  </si>
  <si>
    <t>P-111</t>
    <phoneticPr fontId="3"/>
  </si>
  <si>
    <t>-</t>
    <phoneticPr fontId="3"/>
  </si>
  <si>
    <t>P-17(66+120)</t>
    <phoneticPr fontId="3"/>
  </si>
  <si>
    <t>P-111</t>
    <phoneticPr fontId="3"/>
  </si>
  <si>
    <t>P-17</t>
    <phoneticPr fontId="3"/>
  </si>
  <si>
    <t>P-25</t>
    <phoneticPr fontId="3"/>
  </si>
  <si>
    <t>市-19</t>
    <rPh sb="0" eb="1">
      <t>シ</t>
    </rPh>
    <phoneticPr fontId="3"/>
  </si>
  <si>
    <t>市-25</t>
    <rPh sb="0" eb="1">
      <t>シ</t>
    </rPh>
    <phoneticPr fontId="3"/>
  </si>
  <si>
    <t>P-379</t>
    <phoneticPr fontId="3"/>
  </si>
  <si>
    <t>P-223</t>
    <phoneticPr fontId="3"/>
  </si>
  <si>
    <t>P-285</t>
    <phoneticPr fontId="3"/>
  </si>
  <si>
    <t>市-23</t>
    <rPh sb="0" eb="1">
      <t>シ</t>
    </rPh>
    <phoneticPr fontId="3"/>
  </si>
  <si>
    <t>市-29</t>
    <rPh sb="0" eb="1">
      <t>シ</t>
    </rPh>
    <phoneticPr fontId="3"/>
  </si>
  <si>
    <t>P-233</t>
    <phoneticPr fontId="3"/>
  </si>
  <si>
    <t>P-293</t>
    <phoneticPr fontId="3"/>
  </si>
  <si>
    <t>P-231</t>
    <phoneticPr fontId="3"/>
  </si>
  <si>
    <t>市-33</t>
    <rPh sb="0" eb="1">
      <t>シ</t>
    </rPh>
    <phoneticPr fontId="3"/>
  </si>
  <si>
    <t>EP-G B種 ﾎﾞｰﾄﾞ面</t>
    <rPh sb="6" eb="7">
      <t>シュ</t>
    </rPh>
    <rPh sb="13" eb="14">
      <t>メン</t>
    </rPh>
    <phoneticPr fontId="3"/>
  </si>
  <si>
    <t>P-344</t>
    <phoneticPr fontId="3"/>
  </si>
  <si>
    <t>素地ごしらえ B種 ｹｲｶﾙ板面</t>
    <rPh sb="0" eb="2">
      <t>ソジ</t>
    </rPh>
    <rPh sb="8" eb="9">
      <t>シュ</t>
    </rPh>
    <rPh sb="14" eb="15">
      <t>イタ</t>
    </rPh>
    <rPh sb="15" eb="16">
      <t>メン</t>
    </rPh>
    <phoneticPr fontId="3"/>
  </si>
  <si>
    <t>P-293</t>
    <phoneticPr fontId="3"/>
  </si>
  <si>
    <t>市-35</t>
    <rPh sb="0" eb="1">
      <t>シ</t>
    </rPh>
    <phoneticPr fontId="3"/>
  </si>
  <si>
    <t>合計</t>
    <rPh sb="0" eb="2">
      <t>ゴウケイ</t>
    </rPh>
    <phoneticPr fontId="3"/>
  </si>
  <si>
    <t>WP B種 木部面</t>
    <rPh sb="4" eb="5">
      <t>シュ</t>
    </rPh>
    <rPh sb="6" eb="8">
      <t>モクブ</t>
    </rPh>
    <rPh sb="8" eb="9">
      <t>メン</t>
    </rPh>
    <phoneticPr fontId="3"/>
  </si>
  <si>
    <t>素地ごしらえ B種 木部面</t>
    <rPh sb="0" eb="2">
      <t>ソジ</t>
    </rPh>
    <rPh sb="8" eb="9">
      <t>シュ</t>
    </rPh>
    <rPh sb="10" eb="12">
      <t>モクブ</t>
    </rPh>
    <rPh sb="12" eb="13">
      <t>メン</t>
    </rPh>
    <phoneticPr fontId="3"/>
  </si>
  <si>
    <t>P-301</t>
    <phoneticPr fontId="3"/>
  </si>
  <si>
    <t>P-287(110*0.4)</t>
    <phoneticPr fontId="3"/>
  </si>
  <si>
    <t>P-342(100*0.4)</t>
    <phoneticPr fontId="3"/>
  </si>
  <si>
    <t>P-375</t>
    <phoneticPr fontId="3"/>
  </si>
  <si>
    <t>P-375(2830*0.1)</t>
    <phoneticPr fontId="3"/>
  </si>
  <si>
    <t>P-325(2480*0.1)</t>
    <phoneticPr fontId="3"/>
  </si>
  <si>
    <t>P-375(2830*0.25)</t>
    <phoneticPr fontId="3"/>
  </si>
  <si>
    <t>P-325(2480*0.25)</t>
    <phoneticPr fontId="3"/>
  </si>
  <si>
    <t>P-325</t>
    <phoneticPr fontId="3"/>
  </si>
  <si>
    <t>市-39</t>
    <rPh sb="0" eb="1">
      <t>シ</t>
    </rPh>
    <phoneticPr fontId="3"/>
  </si>
  <si>
    <t>P-375</t>
    <phoneticPr fontId="3"/>
  </si>
  <si>
    <t>P-325</t>
    <phoneticPr fontId="3"/>
  </si>
  <si>
    <t>P-325</t>
    <phoneticPr fontId="3"/>
  </si>
  <si>
    <t>せっこうﾎﾞｰﾄﾞ張り 厚9.5 突付け</t>
    <rPh sb="9" eb="10">
      <t>ハ</t>
    </rPh>
    <rPh sb="12" eb="13">
      <t>アツ</t>
    </rPh>
    <rPh sb="17" eb="19">
      <t>ツキツ</t>
    </rPh>
    <phoneticPr fontId="3"/>
  </si>
  <si>
    <t>せっこうﾎﾞ^-ﾄﾞ継目処理 ﾃｰﾊﾟｰｴｯｼﾞ</t>
    <rPh sb="10" eb="12">
      <t>ツギメ</t>
    </rPh>
    <rPh sb="12" eb="14">
      <t>ショリ</t>
    </rPh>
    <phoneticPr fontId="3"/>
  </si>
  <si>
    <t>ｼｰｼﾞﾝｸﾞせっこうﾎﾞｰﾄﾞ張り 厚9.5 突付け</t>
    <rPh sb="16" eb="17">
      <t>ハ</t>
    </rPh>
    <rPh sb="19" eb="20">
      <t>アツ</t>
    </rPh>
    <rPh sb="24" eb="26">
      <t>ツキツ</t>
    </rPh>
    <phoneticPr fontId="3"/>
  </si>
  <si>
    <t>P-379</t>
    <phoneticPr fontId="3"/>
  </si>
  <si>
    <t>P-329</t>
    <phoneticPr fontId="3"/>
  </si>
  <si>
    <t>P-379</t>
    <phoneticPr fontId="3"/>
  </si>
  <si>
    <t>P-327</t>
    <phoneticPr fontId="3"/>
  </si>
  <si>
    <t>P-377</t>
    <phoneticPr fontId="3"/>
  </si>
  <si>
    <t>P-377</t>
    <phoneticPr fontId="3"/>
  </si>
  <si>
    <t>P-321</t>
    <phoneticPr fontId="3"/>
  </si>
  <si>
    <t>P-403</t>
    <phoneticPr fontId="3"/>
  </si>
  <si>
    <t>-</t>
    <phoneticPr fontId="3"/>
  </si>
  <si>
    <t>P-405</t>
    <phoneticPr fontId="3"/>
  </si>
  <si>
    <t>P-405</t>
    <phoneticPr fontId="3"/>
  </si>
  <si>
    <t>-</t>
    <phoneticPr fontId="3"/>
  </si>
  <si>
    <t>P-363</t>
    <phoneticPr fontId="3"/>
  </si>
  <si>
    <t>P-363</t>
    <phoneticPr fontId="3"/>
  </si>
  <si>
    <t>P-157</t>
    <phoneticPr fontId="3"/>
  </si>
  <si>
    <t>P-89</t>
    <phoneticPr fontId="3"/>
  </si>
  <si>
    <t>物価P-104</t>
    <rPh sb="0" eb="2">
      <t>ブッカ</t>
    </rPh>
    <phoneticPr fontId="3"/>
  </si>
  <si>
    <t>資料P-128</t>
    <rPh sb="0" eb="2">
      <t>シリョウ</t>
    </rPh>
    <phoneticPr fontId="3"/>
  </si>
  <si>
    <t>改訂22版 工事歩掛要覧 表･建･5-3</t>
    <rPh sb="0" eb="2">
      <t>カイテイ</t>
    </rPh>
    <rPh sb="4" eb="5">
      <t>ハン</t>
    </rPh>
    <rPh sb="6" eb="8">
      <t>コウジ</t>
    </rPh>
    <rPh sb="8" eb="10">
      <t>ブガカリ</t>
    </rPh>
    <rPh sb="10" eb="12">
      <t>ヨウラン</t>
    </rPh>
    <rPh sb="13" eb="14">
      <t>ヒョウ</t>
    </rPh>
    <rPh sb="15" eb="16">
      <t>ケン</t>
    </rPh>
    <phoneticPr fontId="3"/>
  </si>
  <si>
    <t>物価P-866</t>
    <rPh sb="0" eb="2">
      <t>ブッカ</t>
    </rPh>
    <phoneticPr fontId="3"/>
  </si>
  <si>
    <t>資料P-956</t>
    <rPh sb="0" eb="2">
      <t>シリョウ</t>
    </rPh>
    <phoneticPr fontId="3"/>
  </si>
  <si>
    <t>特殊作業員</t>
    <rPh sb="0" eb="2">
      <t>トクシュ</t>
    </rPh>
    <rPh sb="2" eb="5">
      <t>サギョウイン</t>
    </rPh>
    <phoneticPr fontId="3"/>
  </si>
  <si>
    <t>m3</t>
    <phoneticPr fontId="3"/>
  </si>
  <si>
    <t>その他 労×25%</t>
    <rPh sb="2" eb="3">
      <t>タ</t>
    </rPh>
    <rPh sb="4" eb="5">
      <t>ロウ</t>
    </rPh>
    <phoneticPr fontId="3"/>
  </si>
  <si>
    <t>改訂22版 工事歩掛要覧 表･建･5-4</t>
    <rPh sb="0" eb="2">
      <t>カイテイ</t>
    </rPh>
    <rPh sb="4" eb="5">
      <t>ハン</t>
    </rPh>
    <rPh sb="6" eb="8">
      <t>コウジ</t>
    </rPh>
    <rPh sb="8" eb="10">
      <t>ブガカリ</t>
    </rPh>
    <rPh sb="10" eb="12">
      <t>ヨウラン</t>
    </rPh>
    <rPh sb="13" eb="14">
      <t>ヒョウ</t>
    </rPh>
    <rPh sb="15" eb="16">
      <t>ケン</t>
    </rPh>
    <phoneticPr fontId="3"/>
  </si>
  <si>
    <t>市-16</t>
    <rPh sb="0" eb="1">
      <t>シ</t>
    </rPh>
    <phoneticPr fontId="3"/>
  </si>
  <si>
    <t>市-22</t>
    <rPh sb="0" eb="1">
      <t>シ</t>
    </rPh>
    <phoneticPr fontId="3"/>
  </si>
  <si>
    <t>物価P-16</t>
    <rPh sb="0" eb="2">
      <t>ブッカ</t>
    </rPh>
    <phoneticPr fontId="3"/>
  </si>
  <si>
    <t>資料P-24</t>
    <rPh sb="0" eb="2">
      <t>シリョウ</t>
    </rPh>
    <phoneticPr fontId="3"/>
  </si>
  <si>
    <t>市-6</t>
    <rPh sb="0" eb="1">
      <t>シ</t>
    </rPh>
    <phoneticPr fontId="3"/>
  </si>
  <si>
    <t>市-12</t>
    <rPh sb="0" eb="1">
      <t>シ</t>
    </rPh>
    <phoneticPr fontId="3"/>
  </si>
  <si>
    <t>物価P-777</t>
    <rPh sb="0" eb="2">
      <t>ブッカ</t>
    </rPh>
    <phoneticPr fontId="3"/>
  </si>
  <si>
    <t>資料P-75</t>
    <rPh sb="0" eb="2">
      <t>シリョウ</t>
    </rPh>
    <phoneticPr fontId="3"/>
  </si>
  <si>
    <t>市-3</t>
    <rPh sb="0" eb="1">
      <t>シ</t>
    </rPh>
    <phoneticPr fontId="3"/>
  </si>
  <si>
    <t>市-9</t>
    <rPh sb="0" eb="1">
      <t>シ</t>
    </rPh>
    <phoneticPr fontId="3"/>
  </si>
  <si>
    <t>P-223</t>
    <phoneticPr fontId="3"/>
  </si>
  <si>
    <t>（手間）</t>
    <rPh sb="1" eb="3">
      <t>テマ</t>
    </rPh>
    <phoneticPr fontId="3"/>
  </si>
  <si>
    <t>大工手間</t>
    <rPh sb="0" eb="2">
      <t>ダイク</t>
    </rPh>
    <rPh sb="2" eb="4">
      <t>テマ</t>
    </rPh>
    <phoneticPr fontId="3"/>
  </si>
  <si>
    <t>釘･金物共</t>
    <rPh sb="0" eb="1">
      <t>クギ</t>
    </rPh>
    <rPh sb="2" eb="4">
      <t>カナモノ</t>
    </rPh>
    <rPh sb="4" eb="5">
      <t>トモ</t>
    </rPh>
    <phoneticPr fontId="3"/>
  </si>
  <si>
    <t>（金物・その他）</t>
    <rPh sb="1" eb="3">
      <t>カナモノ</t>
    </rPh>
    <rPh sb="6" eb="7">
      <t>タ</t>
    </rPh>
    <phoneticPr fontId="3"/>
  </si>
  <si>
    <t>基礎パッキン</t>
    <rPh sb="0" eb="2">
      <t>キソ</t>
    </rPh>
    <phoneticPr fontId="3"/>
  </si>
  <si>
    <t>t=20</t>
  </si>
  <si>
    <t>土台アンカーボルト</t>
    <rPh sb="0" eb="2">
      <t>ドダイ</t>
    </rPh>
    <phoneticPr fontId="3"/>
  </si>
  <si>
    <t>M16 L=400</t>
  </si>
  <si>
    <t>（材工共）</t>
    <rPh sb="1" eb="3">
      <t>ザイコウ</t>
    </rPh>
    <rPh sb="3" eb="4">
      <t>トモ</t>
    </rPh>
    <phoneticPr fontId="3"/>
  </si>
  <si>
    <t>㎡</t>
  </si>
  <si>
    <t>㎡</t>
    <phoneticPr fontId="3"/>
  </si>
  <si>
    <t>外壁</t>
    <rPh sb="0" eb="2">
      <t>ガイヘキ</t>
    </rPh>
    <phoneticPr fontId="3"/>
  </si>
  <si>
    <t>構造用合板</t>
    <rPh sb="0" eb="3">
      <t>コウゾウヨウ</t>
    </rPh>
    <rPh sb="3" eb="5">
      <t>ゴウハン</t>
    </rPh>
    <phoneticPr fontId="3"/>
  </si>
  <si>
    <t>t=9</t>
  </si>
  <si>
    <t>t=12 2枚張り</t>
    <rPh sb="6" eb="7">
      <t>マイ</t>
    </rPh>
    <rPh sb="7" eb="8">
      <t>ハ</t>
    </rPh>
    <phoneticPr fontId="3"/>
  </si>
  <si>
    <t>防腐・防蟻処理</t>
    <rPh sb="0" eb="2">
      <t>ボウフ</t>
    </rPh>
    <rPh sb="3" eb="5">
      <t>ボウギ</t>
    </rPh>
    <rPh sb="5" eb="7">
      <t>ショリ</t>
    </rPh>
    <phoneticPr fontId="3"/>
  </si>
  <si>
    <t>床用合板</t>
    <rPh sb="0" eb="2">
      <t>ユカヨウ</t>
    </rPh>
    <rPh sb="2" eb="4">
      <t>ゴウハン</t>
    </rPh>
    <phoneticPr fontId="3"/>
  </si>
  <si>
    <t>t=15</t>
  </si>
  <si>
    <t>ラワン合板</t>
    <rPh sb="3" eb="5">
      <t>ゴウハン</t>
    </rPh>
    <phoneticPr fontId="3"/>
  </si>
  <si>
    <t>H=60</t>
  </si>
  <si>
    <t>内壁</t>
    <rPh sb="0" eb="2">
      <t>ウチカベ</t>
    </rPh>
    <phoneticPr fontId="3"/>
  </si>
  <si>
    <t>杉 1等 正角</t>
    <rPh sb="0" eb="1">
      <t>スギ</t>
    </rPh>
    <rPh sb="3" eb="4">
      <t>トウ</t>
    </rPh>
    <rPh sb="5" eb="6">
      <t>セイ</t>
    </rPh>
    <rPh sb="6" eb="7">
      <t>カク</t>
    </rPh>
    <phoneticPr fontId="3"/>
  </si>
  <si>
    <t>（材料)</t>
    <rPh sb="1" eb="3">
      <t>ザイリョウ</t>
    </rPh>
    <phoneticPr fontId="3"/>
  </si>
  <si>
    <t>杉 1等 平角</t>
    <rPh sb="0" eb="1">
      <t>スギ</t>
    </rPh>
    <rPh sb="3" eb="4">
      <t>トウ</t>
    </rPh>
    <rPh sb="5" eb="6">
      <t>ヒラ</t>
    </rPh>
    <rPh sb="6" eb="7">
      <t>カク</t>
    </rPh>
    <phoneticPr fontId="3"/>
  </si>
  <si>
    <t>杉 1等 平割</t>
    <rPh sb="0" eb="1">
      <t>スギ</t>
    </rPh>
    <rPh sb="3" eb="4">
      <t>トウ</t>
    </rPh>
    <rPh sb="5" eb="6">
      <t>ヒラ</t>
    </rPh>
    <rPh sb="6" eb="7">
      <t>ワリ</t>
    </rPh>
    <phoneticPr fontId="3"/>
  </si>
  <si>
    <t>杉 1等 板材</t>
    <rPh sb="0" eb="1">
      <t>スギ</t>
    </rPh>
    <rPh sb="3" eb="4">
      <t>トウ</t>
    </rPh>
    <rPh sb="5" eb="6">
      <t>イタ</t>
    </rPh>
    <rPh sb="6" eb="7">
      <t>ザイ</t>
    </rPh>
    <phoneticPr fontId="3"/>
  </si>
  <si>
    <t>杉 1等 正割</t>
    <rPh sb="0" eb="1">
      <t>スギ</t>
    </rPh>
    <rPh sb="3" eb="4">
      <t>トウ</t>
    </rPh>
    <rPh sb="5" eb="6">
      <t>マサ</t>
    </rPh>
    <rPh sb="6" eb="7">
      <t>ワリ</t>
    </rPh>
    <phoneticPr fontId="3"/>
  </si>
  <si>
    <t>構造材</t>
    <rPh sb="0" eb="3">
      <t>コウゾウザイ</t>
    </rPh>
    <phoneticPr fontId="3"/>
  </si>
  <si>
    <t>備      考</t>
    <phoneticPr fontId="3"/>
  </si>
  <si>
    <t>別紙-1</t>
    <rPh sb="0" eb="2">
      <t>ベッシ</t>
    </rPh>
    <phoneticPr fontId="3"/>
  </si>
  <si>
    <t>別紙-1      計</t>
    <rPh sb="0" eb="2">
      <t>ベッシ</t>
    </rPh>
    <phoneticPr fontId="3"/>
  </si>
  <si>
    <t>内             容</t>
    <phoneticPr fontId="3"/>
  </si>
  <si>
    <t>単位</t>
    <phoneticPr fontId="3"/>
  </si>
  <si>
    <t>改訂22版工事歩掛要覧</t>
    <rPh sb="0" eb="2">
      <t>カイテイ</t>
    </rPh>
    <rPh sb="4" eb="5">
      <t>ハン</t>
    </rPh>
    <rPh sb="5" eb="7">
      <t>コウジ</t>
    </rPh>
    <rPh sb="7" eb="9">
      <t>ブガカリ</t>
    </rPh>
    <rPh sb="9" eb="11">
      <t>ヨウラン</t>
    </rPh>
    <phoneticPr fontId="3"/>
  </si>
  <si>
    <t>表･建･12-1</t>
    <rPh sb="0" eb="1">
      <t>ヒョウ</t>
    </rPh>
    <rPh sb="2" eb="3">
      <t>ケン</t>
    </rPh>
    <phoneticPr fontId="3"/>
  </si>
  <si>
    <t>大工</t>
    <rPh sb="0" eb="2">
      <t>ダイク</t>
    </rPh>
    <phoneticPr fontId="3"/>
  </si>
  <si>
    <t>人</t>
    <rPh sb="0" eb="1">
      <t>ニン</t>
    </rPh>
    <phoneticPr fontId="3"/>
  </si>
  <si>
    <t>普通作業員</t>
    <rPh sb="0" eb="2">
      <t>フツウ</t>
    </rPh>
    <rPh sb="2" eb="5">
      <t>サギョウイン</t>
    </rPh>
    <phoneticPr fontId="3"/>
  </si>
  <si>
    <t>84.99㎡×0.21人</t>
    <rPh sb="11" eb="12">
      <t>ニン</t>
    </rPh>
    <phoneticPr fontId="3"/>
  </si>
  <si>
    <t>くぎ</t>
  </si>
  <si>
    <t>くぎ</t>
    <phoneticPr fontId="3"/>
  </si>
  <si>
    <t>金物</t>
    <rPh sb="0" eb="2">
      <t>カナモノ</t>
    </rPh>
    <phoneticPr fontId="3"/>
  </si>
  <si>
    <t>84.99㎡×0.7㎏</t>
  </si>
  <si>
    <t>84.99㎡×0.7㎏</t>
    <phoneticPr fontId="3"/>
  </si>
  <si>
    <t>84.99㎡×2.0㎏</t>
  </si>
  <si>
    <t>84.99㎡×2.0㎏</t>
    <phoneticPr fontId="3"/>
  </si>
  <si>
    <t>資料P-249</t>
    <rPh sb="0" eb="2">
      <t>シリョウ</t>
    </rPh>
    <phoneticPr fontId="3"/>
  </si>
  <si>
    <t>物価P-456</t>
    <rPh sb="0" eb="2">
      <t>ブッカ</t>
    </rPh>
    <phoneticPr fontId="3"/>
  </si>
  <si>
    <t>P-185</t>
    <phoneticPr fontId="3"/>
  </si>
  <si>
    <t>P-183</t>
    <phoneticPr fontId="3"/>
  </si>
  <si>
    <t>資料P-241</t>
    <rPh sb="0" eb="2">
      <t>シリョウ</t>
    </rPh>
    <phoneticPr fontId="3"/>
  </si>
  <si>
    <t>資料P-245</t>
    <rPh sb="0" eb="2">
      <t>シリョウ</t>
    </rPh>
    <phoneticPr fontId="3"/>
  </si>
  <si>
    <t>-</t>
    <phoneticPr fontId="3"/>
  </si>
  <si>
    <t>市-23(2100/0.2*0.8)</t>
    <rPh sb="0" eb="1">
      <t>シ</t>
    </rPh>
    <phoneticPr fontId="3"/>
  </si>
  <si>
    <t>市-29(2110/0.2*0.8)</t>
    <rPh sb="0" eb="1">
      <t>シ</t>
    </rPh>
    <phoneticPr fontId="3"/>
  </si>
  <si>
    <t>P-377</t>
    <phoneticPr fontId="3"/>
  </si>
  <si>
    <t>ｺﾝｸﾘｰﾄ縁石 150/170×200×600</t>
    <rPh sb="6" eb="8">
      <t>フチイシ</t>
    </rPh>
    <phoneticPr fontId="3"/>
  </si>
  <si>
    <t>P-405</t>
    <phoneticPr fontId="3"/>
  </si>
  <si>
    <t>歩車道境界A 150/170×200×600 材料のみ</t>
    <rPh sb="0" eb="3">
      <t>ホシャドウ</t>
    </rPh>
    <rPh sb="3" eb="5">
      <t>キョウカイ</t>
    </rPh>
    <rPh sb="23" eb="25">
      <t>ザイリョウ</t>
    </rPh>
    <phoneticPr fontId="3"/>
  </si>
  <si>
    <t>物価P-251(850/0.6)</t>
    <rPh sb="0" eb="2">
      <t>ブッカ</t>
    </rPh>
    <phoneticPr fontId="3"/>
  </si>
  <si>
    <t>資料P-365(880/0.6)</t>
    <rPh sb="0" eb="2">
      <t>シリョウ</t>
    </rPh>
    <phoneticPr fontId="3"/>
  </si>
  <si>
    <t>歩車道境界B 180/205×250×600 材料のみ</t>
    <rPh sb="0" eb="3">
      <t>ホシャドウ</t>
    </rPh>
    <rPh sb="3" eb="5">
      <t>キョウカイ</t>
    </rPh>
    <rPh sb="23" eb="25">
      <t>ザイリョウ</t>
    </rPh>
    <phoneticPr fontId="3"/>
  </si>
  <si>
    <t>ｍ</t>
    <phoneticPr fontId="3"/>
  </si>
  <si>
    <t>物価P-251(1170/0.6)</t>
    <rPh sb="0" eb="2">
      <t>ブッカ</t>
    </rPh>
    <phoneticPr fontId="3"/>
  </si>
  <si>
    <t>資料P-365(1210/0.6)</t>
    <rPh sb="0" eb="2">
      <t>シリョウ</t>
    </rPh>
    <phoneticPr fontId="3"/>
  </si>
  <si>
    <t>塗料</t>
    <rPh sb="0" eb="2">
      <t>トリョウ</t>
    </rPh>
    <phoneticPr fontId="3"/>
  </si>
  <si>
    <t>プライマー</t>
    <phoneticPr fontId="3"/>
  </si>
  <si>
    <t>軽油</t>
    <rPh sb="0" eb="2">
      <t>ケイユ</t>
    </rPh>
    <phoneticPr fontId="3"/>
  </si>
  <si>
    <t>その他</t>
    <rPh sb="2" eb="3">
      <t>タ</t>
    </rPh>
    <phoneticPr fontId="3"/>
  </si>
  <si>
    <t>区画線設置</t>
    <rPh sb="0" eb="3">
      <t>クカクセン</t>
    </rPh>
    <rPh sb="3" eb="5">
      <t>セッチ</t>
    </rPh>
    <phoneticPr fontId="3"/>
  </si>
  <si>
    <t>㎏</t>
    <phoneticPr fontId="3"/>
  </si>
  <si>
    <t>L</t>
    <phoneticPr fontId="3"/>
  </si>
  <si>
    <t>歩車道境界ブロック</t>
    <phoneticPr fontId="3"/>
  </si>
  <si>
    <t>ｶﾞﾗｽﾋﾞｰｽﾞ共 570㎏/1000ｍ</t>
  </si>
  <si>
    <t>ｶﾞﾗｽﾋﾞｰｽﾞ共 570㎏/1000ｍ</t>
    <rPh sb="9" eb="10">
      <t>トモ</t>
    </rPh>
    <phoneticPr fontId="3"/>
  </si>
  <si>
    <t>25㎏/1000ｍ</t>
  </si>
  <si>
    <t>25㎏/1000ｍ</t>
    <phoneticPr fontId="3"/>
  </si>
  <si>
    <t>44L/1000ｍ</t>
  </si>
  <si>
    <t>44L/1000ｍ</t>
    <phoneticPr fontId="3"/>
  </si>
  <si>
    <t>主材料×0.05</t>
    <rPh sb="0" eb="1">
      <t>シュ</t>
    </rPh>
    <rPh sb="1" eb="3">
      <t>ザイリョウ</t>
    </rPh>
    <phoneticPr fontId="3"/>
  </si>
  <si>
    <t>プライマー</t>
  </si>
  <si>
    <t>L</t>
  </si>
  <si>
    <t>物価P-198</t>
    <rPh sb="0" eb="2">
      <t>ブッカ</t>
    </rPh>
    <phoneticPr fontId="3"/>
  </si>
  <si>
    <t>資料P-256</t>
    <rPh sb="0" eb="2">
      <t>シリョウ</t>
    </rPh>
    <phoneticPr fontId="3"/>
  </si>
  <si>
    <t>物価P-771</t>
    <rPh sb="0" eb="2">
      <t>ブッカ</t>
    </rPh>
    <phoneticPr fontId="3"/>
  </si>
  <si>
    <t>資料P-259</t>
    <rPh sb="0" eb="2">
      <t>シリョウ</t>
    </rPh>
    <phoneticPr fontId="3"/>
  </si>
  <si>
    <t>土木P-302</t>
    <rPh sb="0" eb="2">
      <t>ドボク</t>
    </rPh>
    <phoneticPr fontId="3"/>
  </si>
  <si>
    <t>土木P-374</t>
    <rPh sb="0" eb="2">
      <t>ドボク</t>
    </rPh>
    <phoneticPr fontId="3"/>
  </si>
  <si>
    <t>ｶﾞﾗｽﾋﾞｰｽﾞ共 570㎏/1000ｍ</t>
    <phoneticPr fontId="3"/>
  </si>
  <si>
    <t>=0.57㎏×5.35ｍ</t>
  </si>
  <si>
    <t>=0.57㎏×5.35ｍ</t>
    <phoneticPr fontId="3"/>
  </si>
  <si>
    <t>25㎏/1000ｍ=0.025㎏×5.35ｍ</t>
  </si>
  <si>
    <t>25㎏/1000ｍ=0.025㎏×5.35ｍ</t>
    <phoneticPr fontId="3"/>
  </si>
  <si>
    <t>=0.134</t>
  </si>
  <si>
    <t>=0.134</t>
    <phoneticPr fontId="3"/>
  </si>
  <si>
    <t>44L/1000ｍ=0.044L×5.35ｍ</t>
  </si>
  <si>
    <t>44L/1000ｍ=0.044L×5.35ｍ</t>
    <phoneticPr fontId="3"/>
  </si>
  <si>
    <t>=0.235</t>
  </si>
  <si>
    <t>=0.235</t>
    <phoneticPr fontId="3"/>
  </si>
  <si>
    <t>土木P-308</t>
    <rPh sb="0" eb="2">
      <t>ドボク</t>
    </rPh>
    <phoneticPr fontId="3"/>
  </si>
  <si>
    <t>改訂55版 建設工事標準歩掛 P1153</t>
    <rPh sb="0" eb="2">
      <t>カイテイ</t>
    </rPh>
    <rPh sb="4" eb="5">
      <t>ハン</t>
    </rPh>
    <rPh sb="6" eb="8">
      <t>ケンセツ</t>
    </rPh>
    <rPh sb="8" eb="10">
      <t>コウジ</t>
    </rPh>
    <rPh sb="10" eb="12">
      <t>ヒョウジュン</t>
    </rPh>
    <rPh sb="12" eb="14">
      <t>ブガカリ</t>
    </rPh>
    <phoneticPr fontId="3"/>
  </si>
  <si>
    <t>グレーチング蓋</t>
    <phoneticPr fontId="3"/>
  </si>
  <si>
    <t>ｸﾞﾚｰﾁﾝｸﾞ蓋  240型用 T-20 細目 枠共</t>
    <rPh sb="8" eb="9">
      <t>フタ</t>
    </rPh>
    <rPh sb="14" eb="15">
      <t>カタ</t>
    </rPh>
    <rPh sb="15" eb="16">
      <t>ヨウ</t>
    </rPh>
    <rPh sb="22" eb="24">
      <t>サイモク</t>
    </rPh>
    <rPh sb="25" eb="26">
      <t>ワク</t>
    </rPh>
    <rPh sb="26" eb="27">
      <t>トモ</t>
    </rPh>
    <phoneticPr fontId="3"/>
  </si>
  <si>
    <t>人</t>
    <rPh sb="0" eb="1">
      <t>ヒト</t>
    </rPh>
    <phoneticPr fontId="3"/>
  </si>
  <si>
    <t>左官</t>
    <rPh sb="0" eb="2">
      <t>サカン</t>
    </rPh>
    <phoneticPr fontId="3"/>
  </si>
  <si>
    <t>その他 (材+労)×20%</t>
    <rPh sb="2" eb="3">
      <t>タ</t>
    </rPh>
    <rPh sb="5" eb="6">
      <t>ザイ</t>
    </rPh>
    <rPh sb="7" eb="8">
      <t>ロウ</t>
    </rPh>
    <phoneticPr fontId="3"/>
  </si>
  <si>
    <t>刊行物</t>
    <rPh sb="0" eb="3">
      <t>カンコウブツ</t>
    </rPh>
    <phoneticPr fontId="3"/>
  </si>
  <si>
    <t>物価P-269(T-14準用)</t>
    <rPh sb="0" eb="2">
      <t>ブッカ</t>
    </rPh>
    <rPh sb="12" eb="13">
      <t>ジュン</t>
    </rPh>
    <rPh sb="13" eb="14">
      <t>ヨウ</t>
    </rPh>
    <phoneticPr fontId="3"/>
  </si>
  <si>
    <t>資料P-393(T-14準用)</t>
    <rPh sb="0" eb="2">
      <t>シリョウ</t>
    </rPh>
    <rPh sb="12" eb="14">
      <t>ジュンヨウ</t>
    </rPh>
    <phoneticPr fontId="3"/>
  </si>
  <si>
    <t>-</t>
    <phoneticPr fontId="3"/>
  </si>
  <si>
    <t>現場管理費率</t>
    <phoneticPr fontId="39"/>
  </si>
  <si>
    <t>-</t>
    <phoneticPr fontId="3"/>
  </si>
  <si>
    <t>一般管理費等率</t>
    <phoneticPr fontId="39"/>
  </si>
  <si>
    <t>純工事費</t>
    <phoneticPr fontId="39"/>
  </si>
  <si>
    <t>現場管理費率</t>
    <phoneticPr fontId="39"/>
  </si>
  <si>
    <t>一般管理費等率</t>
    <phoneticPr fontId="39"/>
  </si>
  <si>
    <t>1千万円以下</t>
    <phoneticPr fontId="39"/>
  </si>
  <si>
    <t>共通仮設費率</t>
    <phoneticPr fontId="39"/>
  </si>
  <si>
    <t>打放し地上部-（普通型枠基礎､地上差額） 4200-200</t>
    <rPh sb="0" eb="2">
      <t>ウチハナ</t>
    </rPh>
    <rPh sb="3" eb="5">
      <t>チジョウ</t>
    </rPh>
    <rPh sb="5" eb="6">
      <t>ブ</t>
    </rPh>
    <rPh sb="8" eb="10">
      <t>フツウ</t>
    </rPh>
    <rPh sb="10" eb="12">
      <t>カタワク</t>
    </rPh>
    <rPh sb="12" eb="14">
      <t>キソ</t>
    </rPh>
    <rPh sb="15" eb="17">
      <t>チジョウ</t>
    </rPh>
    <rPh sb="17" eb="19">
      <t>サガク</t>
    </rPh>
    <phoneticPr fontId="3"/>
  </si>
  <si>
    <t>4700-200</t>
    <phoneticPr fontId="3"/>
  </si>
  <si>
    <t>平成31年版 公共建築工事積算基準 表 A1-6-1</t>
    <rPh sb="0" eb="2">
      <t>ヘイセイ</t>
    </rPh>
    <rPh sb="4" eb="5">
      <t>ネン</t>
    </rPh>
    <rPh sb="5" eb="6">
      <t>バン</t>
    </rPh>
    <rPh sb="7" eb="9">
      <t>コウキョウ</t>
    </rPh>
    <rPh sb="9" eb="11">
      <t>ケンチク</t>
    </rPh>
    <rPh sb="11" eb="13">
      <t>コウジ</t>
    </rPh>
    <rPh sb="13" eb="15">
      <t>セキサン</t>
    </rPh>
    <rPh sb="15" eb="17">
      <t>キジュン</t>
    </rPh>
    <rPh sb="18" eb="19">
      <t>ヒョウ</t>
    </rPh>
    <phoneticPr fontId="3"/>
  </si>
  <si>
    <t>その他 労×22%</t>
    <rPh sb="2" eb="3">
      <t>タ</t>
    </rPh>
    <rPh sb="4" eb="5">
      <t>ロウ</t>
    </rPh>
    <phoneticPr fontId="3"/>
  </si>
  <si>
    <t>物価P-65</t>
    <rPh sb="0" eb="2">
      <t>ブッカ</t>
    </rPh>
    <phoneticPr fontId="3"/>
  </si>
  <si>
    <t>資料P-68</t>
    <rPh sb="0" eb="2">
      <t>シリョウ</t>
    </rPh>
    <phoneticPr fontId="3"/>
  </si>
  <si>
    <t>改訂22版 工事歩掛要覧 表･建･17-14</t>
    <rPh sb="0" eb="2">
      <t>カイテイ</t>
    </rPh>
    <rPh sb="4" eb="5">
      <t>ハン</t>
    </rPh>
    <rPh sb="6" eb="8">
      <t>コウジ</t>
    </rPh>
    <rPh sb="8" eb="10">
      <t>ブガカリ</t>
    </rPh>
    <rPh sb="10" eb="12">
      <t>ヨウラン</t>
    </rPh>
    <rPh sb="13" eb="14">
      <t>ヒョウ</t>
    </rPh>
    <rPh sb="15" eb="16">
      <t>ケン</t>
    </rPh>
    <phoneticPr fontId="3"/>
  </si>
  <si>
    <t>防腐･防蟻塗布剤</t>
    <rPh sb="0" eb="2">
      <t>ボウフ</t>
    </rPh>
    <rPh sb="3" eb="5">
      <t>ボウギ</t>
    </rPh>
    <rPh sb="5" eb="7">
      <t>トフ</t>
    </rPh>
    <rPh sb="7" eb="8">
      <t>ザイ</t>
    </rPh>
    <phoneticPr fontId="3"/>
  </si>
  <si>
    <t>物価P-165</t>
    <rPh sb="0" eb="2">
      <t>ブッカ</t>
    </rPh>
    <phoneticPr fontId="3"/>
  </si>
  <si>
    <t>-</t>
    <phoneticPr fontId="3"/>
  </si>
  <si>
    <t>塗装工</t>
    <rPh sb="0" eb="3">
      <t>トソウコウ</t>
    </rPh>
    <phoneticPr fontId="3"/>
  </si>
  <si>
    <t>その他 (材+労)×22%</t>
    <rPh sb="2" eb="3">
      <t>タ</t>
    </rPh>
    <rPh sb="5" eb="6">
      <t>ザイ</t>
    </rPh>
    <rPh sb="7" eb="8">
      <t>ロウ</t>
    </rPh>
    <phoneticPr fontId="3"/>
  </si>
  <si>
    <t>-</t>
    <phoneticPr fontId="3"/>
  </si>
  <si>
    <t>P-183</t>
    <phoneticPr fontId="3"/>
  </si>
  <si>
    <t>耐水合板 t=12 材工共</t>
    <rPh sb="10" eb="12">
      <t>ザイコウ</t>
    </rPh>
    <rPh sb="12" eb="13">
      <t>トモ</t>
    </rPh>
    <phoneticPr fontId="3"/>
  </si>
  <si>
    <t>耐水合板 t=12 材料のみ</t>
    <rPh sb="10" eb="12">
      <t>ザイリョウ</t>
    </rPh>
    <phoneticPr fontId="3"/>
  </si>
  <si>
    <t>㎡</t>
    <phoneticPr fontId="3"/>
  </si>
  <si>
    <t>物価P-493(1710/(0.91*1.82))</t>
    <rPh sb="0" eb="2">
      <t>ブッカ</t>
    </rPh>
    <phoneticPr fontId="3"/>
  </si>
  <si>
    <t>資料P-623(1660/(0.91*1.82))</t>
    <rPh sb="0" eb="2">
      <t>シリョウ</t>
    </rPh>
    <phoneticPr fontId="3"/>
  </si>
  <si>
    <t>構造用合板 t=9 材料のみ</t>
    <rPh sb="10" eb="12">
      <t>ザイリョウ</t>
    </rPh>
    <phoneticPr fontId="3"/>
  </si>
  <si>
    <t>物価P-494(950/(0.91*1.82))</t>
    <rPh sb="0" eb="2">
      <t>ブッカ</t>
    </rPh>
    <phoneticPr fontId="3"/>
  </si>
  <si>
    <t>資料P-624(980/(0.91*1.82))</t>
    <rPh sb="0" eb="2">
      <t>シリョウ</t>
    </rPh>
    <phoneticPr fontId="3"/>
  </si>
  <si>
    <t>合板下地張り 手間のみ</t>
    <rPh sb="0" eb="2">
      <t>ゴウハン</t>
    </rPh>
    <rPh sb="2" eb="4">
      <t>シタジ</t>
    </rPh>
    <rPh sb="4" eb="5">
      <t>ハ</t>
    </rPh>
    <rPh sb="7" eb="9">
      <t>テマ</t>
    </rPh>
    <phoneticPr fontId="3"/>
  </si>
  <si>
    <t>-</t>
    <phoneticPr fontId="3"/>
  </si>
  <si>
    <t>P-187</t>
    <phoneticPr fontId="3"/>
  </si>
  <si>
    <t>-</t>
    <phoneticPr fontId="3"/>
  </si>
  <si>
    <t>改訂55版建設工事標準歩掛</t>
    <rPh sb="0" eb="2">
      <t>カイテイ</t>
    </rPh>
    <rPh sb="4" eb="5">
      <t>ハン</t>
    </rPh>
    <phoneticPr fontId="3"/>
  </si>
  <si>
    <t>P1153 ｸﾞﾚｰﾁﾝｸﾞ溝ふた準用</t>
  </si>
  <si>
    <t>平成31年版</t>
    <rPh sb="0" eb="2">
      <t>ヘイセイ</t>
    </rPh>
    <rPh sb="4" eb="6">
      <t>ネンバン</t>
    </rPh>
    <phoneticPr fontId="3"/>
  </si>
  <si>
    <t>公共建築工事積算基準</t>
    <phoneticPr fontId="3"/>
  </si>
  <si>
    <t>表M2-4-1</t>
    <rPh sb="0" eb="1">
      <t>ヒョウ</t>
    </rPh>
    <phoneticPr fontId="3"/>
  </si>
  <si>
    <t>設備撤去より×0.4</t>
    <rPh sb="0" eb="2">
      <t>セツビ</t>
    </rPh>
    <rPh sb="2" eb="4">
      <t>テッキョ</t>
    </rPh>
    <phoneticPr fontId="3"/>
  </si>
  <si>
    <t>（仮撤去）</t>
    <rPh sb="1" eb="2">
      <t>カリ</t>
    </rPh>
    <rPh sb="2" eb="4">
      <t>テッキョ</t>
    </rPh>
    <phoneticPr fontId="3"/>
  </si>
  <si>
    <t>0.11人×0.4</t>
    <rPh sb="4" eb="5">
      <t>ニン</t>
    </rPh>
    <phoneticPr fontId="3"/>
  </si>
  <si>
    <t>0.04人×0.4</t>
    <rPh sb="3" eb="4">
      <t>ニン</t>
    </rPh>
    <phoneticPr fontId="3"/>
  </si>
  <si>
    <t>(材+労)×20%</t>
    <rPh sb="1" eb="2">
      <t>ザイ</t>
    </rPh>
    <rPh sb="3" eb="4">
      <t>ロウ</t>
    </rPh>
    <phoneticPr fontId="3"/>
  </si>
  <si>
    <t>（復旧）</t>
    <rPh sb="1" eb="3">
      <t>フッキュウ</t>
    </rPh>
    <phoneticPr fontId="3"/>
  </si>
  <si>
    <t>0.057×0.057×3.14×0.4</t>
    <phoneticPr fontId="3"/>
  </si>
  <si>
    <t>P-403(無収縮ﾓﾙﾀﾙ注入準用)</t>
    <rPh sb="6" eb="9">
      <t>ムシュウシュク</t>
    </rPh>
    <rPh sb="13" eb="15">
      <t>チュウニュウ</t>
    </rPh>
    <rPh sb="15" eb="17">
      <t>ジュンヨウ</t>
    </rPh>
    <phoneticPr fontId="3"/>
  </si>
  <si>
    <t>公共建築工事積算基準</t>
    <phoneticPr fontId="3"/>
  </si>
  <si>
    <t>-</t>
    <phoneticPr fontId="3"/>
  </si>
  <si>
    <t>改訂55版建設工事標準歩掛</t>
    <rPh sb="0" eb="2">
      <t>カイテイ</t>
    </rPh>
    <rPh sb="4" eb="5">
      <t>ハン</t>
    </rPh>
    <rPh sb="5" eb="7">
      <t>ケンセツ</t>
    </rPh>
    <rPh sb="7" eb="9">
      <t>コウジ</t>
    </rPh>
    <rPh sb="9" eb="11">
      <t>ヒョウジュン</t>
    </rPh>
    <rPh sb="11" eb="13">
      <t>ブガカリ</t>
    </rPh>
    <phoneticPr fontId="3"/>
  </si>
  <si>
    <t>P625</t>
    <phoneticPr fontId="3"/>
  </si>
  <si>
    <t>支柱建込み</t>
    <rPh sb="0" eb="2">
      <t>シチュウ</t>
    </rPh>
    <rPh sb="2" eb="4">
      <t>タテコ</t>
    </rPh>
    <phoneticPr fontId="3"/>
  </si>
  <si>
    <t>0.24人/10基×0.4</t>
    <rPh sb="3" eb="4">
      <t>ニン</t>
    </rPh>
    <rPh sb="8" eb="9">
      <t>キ</t>
    </rPh>
    <phoneticPr fontId="3"/>
  </si>
  <si>
    <t>0.96人/10基×0.4</t>
    <rPh sb="3" eb="4">
      <t>ニン</t>
    </rPh>
    <rPh sb="8" eb="9">
      <t>キ</t>
    </rPh>
    <phoneticPr fontId="3"/>
  </si>
  <si>
    <t>0.24人/10基</t>
    <rPh sb="3" eb="4">
      <t>ニン</t>
    </rPh>
    <rPh sb="8" eb="9">
      <t>キ</t>
    </rPh>
    <phoneticPr fontId="3"/>
  </si>
  <si>
    <t>0.96人/10基</t>
    <rPh sb="3" eb="4">
      <t>ニン</t>
    </rPh>
    <rPh sb="8" eb="9">
      <t>キ</t>
    </rPh>
    <phoneticPr fontId="3"/>
  </si>
  <si>
    <t>0.06人×4本×0.4</t>
    <rPh sb="3" eb="4">
      <t>ニン</t>
    </rPh>
    <rPh sb="7" eb="8">
      <t>ホン</t>
    </rPh>
    <phoneticPr fontId="3"/>
  </si>
  <si>
    <t>金網張立て</t>
    <rPh sb="0" eb="2">
      <t>カナアミ</t>
    </rPh>
    <rPh sb="2" eb="3">
      <t>バ</t>
    </rPh>
    <rPh sb="3" eb="4">
      <t>タ</t>
    </rPh>
    <phoneticPr fontId="3"/>
  </si>
  <si>
    <t>0.06人×4.6ｍ×0.4</t>
    <rPh sb="3" eb="4">
      <t>ニン</t>
    </rPh>
    <phoneticPr fontId="3"/>
  </si>
  <si>
    <t>0.05人×4.6ｍ×0.4</t>
    <rPh sb="3" eb="4">
      <t>ニン</t>
    </rPh>
    <phoneticPr fontId="3"/>
  </si>
  <si>
    <t>基礎設置</t>
    <rPh sb="0" eb="2">
      <t>キソ</t>
    </rPh>
    <rPh sb="2" eb="4">
      <t>セッチ</t>
    </rPh>
    <phoneticPr fontId="3"/>
  </si>
  <si>
    <t>ブロック工</t>
    <rPh sb="4" eb="5">
      <t>コウ</t>
    </rPh>
    <phoneticPr fontId="3"/>
  </si>
  <si>
    <t>0.3人/10×4か所×0.4</t>
    <rPh sb="3" eb="4">
      <t>ニン</t>
    </rPh>
    <rPh sb="10" eb="11">
      <t>ショ</t>
    </rPh>
    <phoneticPr fontId="3"/>
  </si>
  <si>
    <t>0.06人×4本</t>
    <rPh sb="3" eb="4">
      <t>ニン</t>
    </rPh>
    <rPh sb="7" eb="8">
      <t>ホン</t>
    </rPh>
    <phoneticPr fontId="3"/>
  </si>
  <si>
    <t>0.06人×4.6ｍ</t>
    <rPh sb="3" eb="4">
      <t>ニン</t>
    </rPh>
    <phoneticPr fontId="3"/>
  </si>
  <si>
    <t>0.05人×4.6ｍ</t>
    <rPh sb="3" eb="4">
      <t>ニン</t>
    </rPh>
    <phoneticPr fontId="3"/>
  </si>
  <si>
    <t>0.3人/10×4か所</t>
    <rPh sb="3" eb="4">
      <t>ニン</t>
    </rPh>
    <rPh sb="10" eb="11">
      <t>ショ</t>
    </rPh>
    <phoneticPr fontId="3"/>
  </si>
  <si>
    <t>平成31年版 公共建築工事積算基準 表A2-2-1</t>
    <rPh sb="0" eb="2">
      <t>ヘイセイ</t>
    </rPh>
    <rPh sb="4" eb="5">
      <t>ネン</t>
    </rPh>
    <rPh sb="5" eb="6">
      <t>バン</t>
    </rPh>
    <rPh sb="7" eb="9">
      <t>コウキョウ</t>
    </rPh>
    <rPh sb="9" eb="11">
      <t>ケンチク</t>
    </rPh>
    <rPh sb="11" eb="13">
      <t>コウジ</t>
    </rPh>
    <rPh sb="13" eb="15">
      <t>セキサン</t>
    </rPh>
    <rPh sb="15" eb="17">
      <t>キジュン</t>
    </rPh>
    <rPh sb="18" eb="19">
      <t>ヒョウ</t>
    </rPh>
    <phoneticPr fontId="3"/>
  </si>
  <si>
    <t>溶接工</t>
    <rPh sb="0" eb="2">
      <t>ヨウセツ</t>
    </rPh>
    <rPh sb="2" eb="3">
      <t>コウ</t>
    </rPh>
    <phoneticPr fontId="3"/>
  </si>
  <si>
    <t>酸素</t>
    <rPh sb="0" eb="2">
      <t>サンソ</t>
    </rPh>
    <phoneticPr fontId="3"/>
  </si>
  <si>
    <t>ｱｾﾁﾚﾝ</t>
    <phoneticPr fontId="3"/>
  </si>
  <si>
    <t>㎏</t>
    <phoneticPr fontId="3"/>
  </si>
  <si>
    <t>その他 (労+雑)×25%</t>
    <rPh sb="2" eb="3">
      <t>タ</t>
    </rPh>
    <rPh sb="5" eb="6">
      <t>ロウ</t>
    </rPh>
    <rPh sb="7" eb="8">
      <t>ザツ</t>
    </rPh>
    <phoneticPr fontId="3"/>
  </si>
  <si>
    <t>物価P-773</t>
    <rPh sb="0" eb="2">
      <t>ブッカ</t>
    </rPh>
    <phoneticPr fontId="3"/>
  </si>
  <si>
    <t>資料P-262</t>
    <rPh sb="0" eb="2">
      <t>シリョウ</t>
    </rPh>
    <phoneticPr fontId="3"/>
  </si>
  <si>
    <t>市-3(根切準用)</t>
    <rPh sb="0" eb="1">
      <t>シ</t>
    </rPh>
    <rPh sb="4" eb="6">
      <t>ネギリ</t>
    </rPh>
    <rPh sb="6" eb="8">
      <t>ジュンヨウ</t>
    </rPh>
    <phoneticPr fontId="3"/>
  </si>
  <si>
    <t>市-9(根切準用)</t>
    <rPh sb="0" eb="1">
      <t>シ</t>
    </rPh>
    <rPh sb="4" eb="6">
      <t>ネギリ</t>
    </rPh>
    <rPh sb="6" eb="8">
      <t>ジュンヨウ</t>
    </rPh>
    <phoneticPr fontId="3"/>
  </si>
  <si>
    <t>0.22×0.1</t>
  </si>
  <si>
    <t>0.22×0.1</t>
    <phoneticPr fontId="3"/>
  </si>
  <si>
    <t>-</t>
    <phoneticPr fontId="3"/>
  </si>
  <si>
    <t>平成31年版 公共建築工事積算基準 表A2-2-3</t>
    <rPh sb="0" eb="2">
      <t>ヘイセイ</t>
    </rPh>
    <rPh sb="4" eb="5">
      <t>ネン</t>
    </rPh>
    <rPh sb="5" eb="6">
      <t>バン</t>
    </rPh>
    <rPh sb="7" eb="9">
      <t>コウキョウ</t>
    </rPh>
    <rPh sb="9" eb="11">
      <t>ケンチク</t>
    </rPh>
    <rPh sb="11" eb="13">
      <t>コウジ</t>
    </rPh>
    <rPh sb="13" eb="15">
      <t>セキサン</t>
    </rPh>
    <rPh sb="15" eb="17">
      <t>キジュン</t>
    </rPh>
    <rPh sb="18" eb="19">
      <t>ヒョウ</t>
    </rPh>
    <phoneticPr fontId="3"/>
  </si>
  <si>
    <t>設備撤去より×0.3</t>
    <rPh sb="0" eb="2">
      <t>セツビ</t>
    </rPh>
    <rPh sb="2" eb="4">
      <t>テッキョ</t>
    </rPh>
    <phoneticPr fontId="3"/>
  </si>
  <si>
    <t>0.11人×0.3</t>
    <rPh sb="4" eb="5">
      <t>ニン</t>
    </rPh>
    <phoneticPr fontId="3"/>
  </si>
  <si>
    <t>0.04人×0.3</t>
    <rPh sb="3" eb="4">
      <t>ニン</t>
    </rPh>
    <phoneticPr fontId="3"/>
  </si>
  <si>
    <t>-</t>
    <phoneticPr fontId="3"/>
  </si>
  <si>
    <t>0.12×0.13+0.22×0.05</t>
    <phoneticPr fontId="3"/>
  </si>
  <si>
    <t>0.12×0.13+0.22×0.05</t>
    <phoneticPr fontId="3"/>
  </si>
  <si>
    <t>支柱:(0.1×0.1×1)/0.9</t>
    <rPh sb="0" eb="2">
      <t>シチュウ</t>
    </rPh>
    <phoneticPr fontId="3"/>
  </si>
  <si>
    <t>横桟:0.025×0.025×3.14×2</t>
    <rPh sb="0" eb="1">
      <t>ヨコ</t>
    </rPh>
    <rPh sb="1" eb="2">
      <t>サン</t>
    </rPh>
    <phoneticPr fontId="3"/>
  </si>
  <si>
    <t>-</t>
    <phoneticPr fontId="3"/>
  </si>
  <si>
    <t>（  1本当り  ）</t>
    <rPh sb="4" eb="5">
      <t>ホン</t>
    </rPh>
    <rPh sb="5" eb="6">
      <t>アタ</t>
    </rPh>
    <phoneticPr fontId="3"/>
  </si>
  <si>
    <t>P641</t>
    <phoneticPr fontId="3"/>
  </si>
  <si>
    <t>（伐採）</t>
    <rPh sb="1" eb="3">
      <t>バッサイ</t>
    </rPh>
    <phoneticPr fontId="3"/>
  </si>
  <si>
    <t>造園工</t>
    <rPh sb="0" eb="2">
      <t>ゾウエン</t>
    </rPh>
    <rPh sb="2" eb="3">
      <t>コウ</t>
    </rPh>
    <phoneticPr fontId="3"/>
  </si>
  <si>
    <t>1.9人/10本</t>
    <rPh sb="3" eb="4">
      <t>ニン</t>
    </rPh>
    <rPh sb="7" eb="8">
      <t>ホン</t>
    </rPh>
    <phoneticPr fontId="3"/>
  </si>
  <si>
    <t>0.9人/10本</t>
    <rPh sb="3" eb="4">
      <t>ニン</t>
    </rPh>
    <rPh sb="7" eb="8">
      <t>ホン</t>
    </rPh>
    <phoneticPr fontId="3"/>
  </si>
  <si>
    <t>（伐根）</t>
    <rPh sb="1" eb="3">
      <t>バッコン</t>
    </rPh>
    <phoneticPr fontId="3"/>
  </si>
  <si>
    <t>2.5人/10本</t>
    <rPh sb="3" eb="4">
      <t>ニン</t>
    </rPh>
    <rPh sb="7" eb="8">
      <t>ホン</t>
    </rPh>
    <phoneticPr fontId="3"/>
  </si>
  <si>
    <t>チェンソー運転</t>
    <rPh sb="5" eb="7">
      <t>ウンテン</t>
    </rPh>
    <phoneticPr fontId="3"/>
  </si>
  <si>
    <t>0.17日/10本</t>
    <rPh sb="4" eb="5">
      <t>ヒ</t>
    </rPh>
    <rPh sb="8" eb="9">
      <t>ホン</t>
    </rPh>
    <phoneticPr fontId="3"/>
  </si>
  <si>
    <t>日</t>
    <rPh sb="0" eb="1">
      <t>ヒ</t>
    </rPh>
    <phoneticPr fontId="3"/>
  </si>
  <si>
    <t>（  1日当り  ）</t>
    <rPh sb="4" eb="5">
      <t>ヒ</t>
    </rPh>
    <rPh sb="5" eb="6">
      <t>アタ</t>
    </rPh>
    <phoneticPr fontId="3"/>
  </si>
  <si>
    <t>燃料</t>
    <rPh sb="0" eb="2">
      <t>ネンリョウ</t>
    </rPh>
    <phoneticPr fontId="3"/>
  </si>
  <si>
    <t>ｶﾞｿﾘﾝ</t>
  </si>
  <si>
    <t>ｶﾞｿﾘﾝ</t>
    <phoneticPr fontId="3"/>
  </si>
  <si>
    <t>機械損料</t>
    <rPh sb="0" eb="2">
      <t>キカイ</t>
    </rPh>
    <rPh sb="2" eb="4">
      <t>ソンリョウ</t>
    </rPh>
    <phoneticPr fontId="3"/>
  </si>
  <si>
    <t>排気量80cc</t>
    <rPh sb="0" eb="3">
      <t>ハイキリョウ</t>
    </rPh>
    <phoneticPr fontId="3"/>
  </si>
  <si>
    <t>(材+労+雑)×3%</t>
    <rPh sb="1" eb="2">
      <t>ザイ</t>
    </rPh>
    <rPh sb="3" eb="4">
      <t>ロウ</t>
    </rPh>
    <rPh sb="5" eb="6">
      <t>ザツ</t>
    </rPh>
    <phoneticPr fontId="3"/>
  </si>
  <si>
    <t>-</t>
    <phoneticPr fontId="3"/>
  </si>
  <si>
    <t>-</t>
    <phoneticPr fontId="3"/>
  </si>
  <si>
    <t>平成30年度版</t>
    <rPh sb="0" eb="2">
      <t>ヘイセイ</t>
    </rPh>
    <rPh sb="4" eb="6">
      <t>ネンド</t>
    </rPh>
    <rPh sb="6" eb="7">
      <t>バン</t>
    </rPh>
    <phoneticPr fontId="3"/>
  </si>
  <si>
    <t>-</t>
    <phoneticPr fontId="3"/>
  </si>
  <si>
    <t>-</t>
    <phoneticPr fontId="3"/>
  </si>
  <si>
    <t>-</t>
    <phoneticPr fontId="3"/>
  </si>
  <si>
    <t>建設機械等損料表20-12</t>
    <rPh sb="5" eb="7">
      <t>ソンリョウ</t>
    </rPh>
    <rPh sb="7" eb="8">
      <t>ヒョウ</t>
    </rPh>
    <phoneticPr fontId="3"/>
  </si>
  <si>
    <t>0.29人/10本</t>
    <rPh sb="4" eb="5">
      <t>ニン</t>
    </rPh>
    <rPh sb="8" eb="9">
      <t>ホン</t>
    </rPh>
    <phoneticPr fontId="3"/>
  </si>
  <si>
    <t>0.16人/10本</t>
    <rPh sb="4" eb="5">
      <t>ニン</t>
    </rPh>
    <rPh sb="8" eb="9">
      <t>ホン</t>
    </rPh>
    <phoneticPr fontId="3"/>
  </si>
  <si>
    <t>0.18人/10本</t>
    <rPh sb="4" eb="5">
      <t>ニン</t>
    </rPh>
    <rPh sb="8" eb="9">
      <t>ホン</t>
    </rPh>
    <phoneticPr fontId="3"/>
  </si>
  <si>
    <t>0.01日/10本</t>
    <rPh sb="4" eb="5">
      <t>ヒ</t>
    </rPh>
    <rPh sb="8" eb="9">
      <t>ホン</t>
    </rPh>
    <phoneticPr fontId="3"/>
  </si>
  <si>
    <t>-</t>
    <phoneticPr fontId="3"/>
  </si>
  <si>
    <t>0.06人×0.3</t>
    <rPh sb="3" eb="4">
      <t>ニン</t>
    </rPh>
    <phoneticPr fontId="3"/>
  </si>
  <si>
    <t>P625 柵工準用</t>
    <rPh sb="5" eb="6">
      <t>サク</t>
    </rPh>
    <rPh sb="6" eb="7">
      <t>コウ</t>
    </rPh>
    <rPh sb="7" eb="9">
      <t>ジュンヨウ</t>
    </rPh>
    <phoneticPr fontId="3"/>
  </si>
  <si>
    <t>0.3人/10×0.3</t>
    <rPh sb="3" eb="4">
      <t>ニン</t>
    </rPh>
    <phoneticPr fontId="3"/>
  </si>
  <si>
    <t>0.06人×0.25本×0.3</t>
    <rPh sb="3" eb="4">
      <t>ニン</t>
    </rPh>
    <rPh sb="10" eb="11">
      <t>ホン</t>
    </rPh>
    <phoneticPr fontId="3"/>
  </si>
  <si>
    <t>0.042人×0.3</t>
  </si>
  <si>
    <t>0.042人×0.3</t>
    <phoneticPr fontId="3"/>
  </si>
  <si>
    <t>0.035人×0.3</t>
  </si>
  <si>
    <t>0.035人×0.3</t>
    <phoneticPr fontId="3"/>
  </si>
  <si>
    <t>胴縁取付け</t>
    <rPh sb="0" eb="2">
      <t>ドウブチ</t>
    </rPh>
    <rPh sb="2" eb="4">
      <t>トリツ</t>
    </rPh>
    <phoneticPr fontId="3"/>
  </si>
  <si>
    <t>0.04人×0.3</t>
  </si>
  <si>
    <t>0.04人×0.3</t>
    <phoneticPr fontId="3"/>
  </si>
  <si>
    <t>0.02人×0.3</t>
  </si>
  <si>
    <t>0.02人×0.3</t>
    <phoneticPr fontId="3"/>
  </si>
  <si>
    <t>0.24人/10基×0.3</t>
    <rPh sb="3" eb="4">
      <t>ニン</t>
    </rPh>
    <rPh sb="8" eb="9">
      <t>キ</t>
    </rPh>
    <phoneticPr fontId="3"/>
  </si>
  <si>
    <t>0.96人/10基×0.3</t>
    <rPh sb="3" eb="4">
      <t>ニン</t>
    </rPh>
    <rPh sb="8" eb="9">
      <t>キ</t>
    </rPh>
    <phoneticPr fontId="3"/>
  </si>
  <si>
    <t>P623</t>
    <phoneticPr fontId="3"/>
  </si>
  <si>
    <t>1.3人/10基×0.3</t>
    <rPh sb="7" eb="8">
      <t>キ</t>
    </rPh>
    <phoneticPr fontId="3"/>
  </si>
  <si>
    <t>3.9人/10基×0.3</t>
    <rPh sb="7" eb="8">
      <t>キ</t>
    </rPh>
    <phoneticPr fontId="3"/>
  </si>
  <si>
    <t>表･建･1-1.1-2</t>
    <rPh sb="0" eb="1">
      <t>ヒョウ</t>
    </rPh>
    <rPh sb="2" eb="3">
      <t>ケン</t>
    </rPh>
    <phoneticPr fontId="3"/>
  </si>
  <si>
    <t>修理費</t>
    <rPh sb="0" eb="3">
      <t>シュウリヒ</t>
    </rPh>
    <phoneticPr fontId="3"/>
  </si>
  <si>
    <t>仮設資材賃料×5%</t>
    <rPh sb="0" eb="2">
      <t>カセツ</t>
    </rPh>
    <rPh sb="2" eb="4">
      <t>シザイ</t>
    </rPh>
    <rPh sb="4" eb="6">
      <t>チンリョウ</t>
    </rPh>
    <phoneticPr fontId="3"/>
  </si>
  <si>
    <t>雑費</t>
    <rPh sb="0" eb="1">
      <t>ザツ</t>
    </rPh>
    <rPh sb="1" eb="2">
      <t>ヒ</t>
    </rPh>
    <phoneticPr fontId="3"/>
  </si>
  <si>
    <t>労務費×0.08</t>
    <rPh sb="0" eb="3">
      <t>ロウムヒ</t>
    </rPh>
    <phoneticPr fontId="3"/>
  </si>
  <si>
    <t>(労+雑)×25%</t>
    <rPh sb="1" eb="2">
      <t>ロウ</t>
    </rPh>
    <rPh sb="3" eb="4">
      <t>ザツ</t>
    </rPh>
    <phoneticPr fontId="3"/>
  </si>
  <si>
    <t>トラック運転</t>
    <rPh sb="4" eb="6">
      <t>ウンテン</t>
    </rPh>
    <phoneticPr fontId="3"/>
  </si>
  <si>
    <t>4t積 1.42日/100ｍ</t>
    <rPh sb="2" eb="3">
      <t>ツミ</t>
    </rPh>
    <rPh sb="8" eb="9">
      <t>ヒ</t>
    </rPh>
    <phoneticPr fontId="3"/>
  </si>
  <si>
    <t>4t積</t>
    <rPh sb="2" eb="3">
      <t>ツミ</t>
    </rPh>
    <phoneticPr fontId="3"/>
  </si>
  <si>
    <t>表･建･1-50</t>
    <rPh sb="0" eb="1">
      <t>ヒョウ</t>
    </rPh>
    <rPh sb="2" eb="3">
      <t>ケン</t>
    </rPh>
    <phoneticPr fontId="3"/>
  </si>
  <si>
    <t>（1日当り）</t>
    <rPh sb="2" eb="3">
      <t>ヒ</t>
    </rPh>
    <rPh sb="3" eb="4">
      <t>アタ</t>
    </rPh>
    <phoneticPr fontId="3"/>
  </si>
  <si>
    <t>運転手（一般）</t>
    <rPh sb="0" eb="3">
      <t>ウンテンシュ</t>
    </rPh>
    <rPh sb="4" eb="6">
      <t>イッパン</t>
    </rPh>
    <phoneticPr fontId="3"/>
  </si>
  <si>
    <t>L</t>
    <phoneticPr fontId="3"/>
  </si>
  <si>
    <t>供用日</t>
    <rPh sb="0" eb="2">
      <t>キョウヨウ</t>
    </rPh>
    <rPh sb="2" eb="3">
      <t>ヒ</t>
    </rPh>
    <phoneticPr fontId="3"/>
  </si>
  <si>
    <t>建設機械等損料表03-4</t>
    <rPh sb="5" eb="7">
      <t>ソンリョウ</t>
    </rPh>
    <rPh sb="7" eb="8">
      <t>ヒョウ</t>
    </rPh>
    <phoneticPr fontId="3"/>
  </si>
  <si>
    <t>(材+労)×25%</t>
    <rPh sb="1" eb="2">
      <t>ザイ</t>
    </rPh>
    <rPh sb="3" eb="4">
      <t>ロウ</t>
    </rPh>
    <phoneticPr fontId="3"/>
  </si>
  <si>
    <t>-</t>
    <phoneticPr fontId="3"/>
  </si>
  <si>
    <t>-</t>
    <phoneticPr fontId="3"/>
  </si>
  <si>
    <t>0.08人×0.3</t>
  </si>
  <si>
    <t>0.08人×0.3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</si>
  <si>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</si>
  <si>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</si>
  <si>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</si>
  <si>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</si>
  <si>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</si>
  <si>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Fc18N S15</t>
    <phoneticPr fontId="3"/>
  </si>
  <si>
    <t>Fc18+3N S15</t>
    <phoneticPr fontId="3"/>
  </si>
  <si>
    <t>Fc18+3N S15</t>
    <phoneticPr fontId="3"/>
  </si>
  <si>
    <t>Fc18+3N S15</t>
    <phoneticPr fontId="3"/>
  </si>
  <si>
    <t>Fc21+3N S15</t>
    <phoneticPr fontId="3"/>
  </si>
  <si>
    <t>Fc18N S15</t>
    <phoneticPr fontId="3"/>
  </si>
  <si>
    <t>Fc18N S15</t>
    <phoneticPr fontId="3"/>
  </si>
  <si>
    <t>Fc18+3N S15</t>
    <phoneticPr fontId="3"/>
  </si>
  <si>
    <t>Fc18+3N S15</t>
    <phoneticPr fontId="3"/>
  </si>
  <si>
    <t>Fc18N S15</t>
    <phoneticPr fontId="3"/>
  </si>
  <si>
    <t>Fc18+3N S15</t>
    <phoneticPr fontId="3"/>
  </si>
  <si>
    <t>Fc18+3N S15</t>
    <phoneticPr fontId="3"/>
  </si>
  <si>
    <t>g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</si>
  <si>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</si>
  <si>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</si>
  <si>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</si>
  <si>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</si>
  <si>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</si>
  <si>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</si>
  <si>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</si>
  <si>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</si>
  <si>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</si>
  <si>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</si>
  <si>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</si>
  <si>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</si>
  <si>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</si>
  <si>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</si>
  <si>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㎡</t>
    <phoneticPr fontId="3"/>
  </si>
  <si>
    <t>代価-2</t>
    <rPh sb="0" eb="2">
      <t>ダイカ</t>
    </rPh>
    <phoneticPr fontId="3"/>
  </si>
  <si>
    <t>代価-2　　　計</t>
    <rPh sb="0" eb="2">
      <t>ダイカ</t>
    </rPh>
    <phoneticPr fontId="3"/>
  </si>
  <si>
    <t>代価-3</t>
    <rPh sb="0" eb="2">
      <t>ダイカ</t>
    </rPh>
    <phoneticPr fontId="3"/>
  </si>
  <si>
    <t>代価-3　　　計</t>
    <rPh sb="0" eb="2">
      <t>ダイカ</t>
    </rPh>
    <phoneticPr fontId="3"/>
  </si>
  <si>
    <t>代価-4</t>
    <rPh sb="0" eb="2">
      <t>ダイカ</t>
    </rPh>
    <phoneticPr fontId="3"/>
  </si>
  <si>
    <t>代価-4　　　計</t>
    <rPh sb="0" eb="2">
      <t>ダイカ</t>
    </rPh>
    <phoneticPr fontId="3"/>
  </si>
  <si>
    <t>代価-5</t>
    <rPh sb="0" eb="2">
      <t>ダイカ</t>
    </rPh>
    <phoneticPr fontId="3"/>
  </si>
  <si>
    <t>代価-5　　　計</t>
    <rPh sb="0" eb="2">
      <t>ダイカ</t>
    </rPh>
    <phoneticPr fontId="3"/>
  </si>
  <si>
    <t>代価-6</t>
    <rPh sb="0" eb="2">
      <t>ダイカ</t>
    </rPh>
    <phoneticPr fontId="3"/>
  </si>
  <si>
    <t>代価-6　　　計</t>
    <rPh sb="0" eb="2">
      <t>ダイカ</t>
    </rPh>
    <phoneticPr fontId="3"/>
  </si>
  <si>
    <t>代価-7</t>
    <rPh sb="0" eb="2">
      <t>ダイカ</t>
    </rPh>
    <phoneticPr fontId="3"/>
  </si>
  <si>
    <t>代価-7　　　計</t>
    <rPh sb="0" eb="2">
      <t>ダイカ</t>
    </rPh>
    <phoneticPr fontId="3"/>
  </si>
  <si>
    <t>代価-8</t>
    <rPh sb="0" eb="2">
      <t>ダイカ</t>
    </rPh>
    <phoneticPr fontId="3"/>
  </si>
  <si>
    <t>代価-8　　　計</t>
    <rPh sb="0" eb="2">
      <t>ダイカ</t>
    </rPh>
    <phoneticPr fontId="3"/>
  </si>
  <si>
    <t>代価-9</t>
    <rPh sb="0" eb="2">
      <t>ダイカ</t>
    </rPh>
    <phoneticPr fontId="3"/>
  </si>
  <si>
    <t>代価-9　　　計</t>
    <rPh sb="0" eb="2">
      <t>ダイカ</t>
    </rPh>
    <phoneticPr fontId="3"/>
  </si>
  <si>
    <t>代価-10</t>
    <rPh sb="0" eb="2">
      <t>ダイカ</t>
    </rPh>
    <phoneticPr fontId="3"/>
  </si>
  <si>
    <t>代価-10　　　計</t>
    <rPh sb="0" eb="2">
      <t>ダイカ</t>
    </rPh>
    <phoneticPr fontId="3"/>
  </si>
  <si>
    <t>代価-11</t>
    <rPh sb="0" eb="2">
      <t>ダイカ</t>
    </rPh>
    <phoneticPr fontId="3"/>
  </si>
  <si>
    <t>代価-11　　　計</t>
    <rPh sb="0" eb="2">
      <t>ダイカ</t>
    </rPh>
    <phoneticPr fontId="3"/>
  </si>
  <si>
    <t>代価-12</t>
    <rPh sb="0" eb="2">
      <t>ダイカ</t>
    </rPh>
    <phoneticPr fontId="3"/>
  </si>
  <si>
    <t>代価-12　　　計</t>
    <rPh sb="0" eb="2">
      <t>ダイカ</t>
    </rPh>
    <phoneticPr fontId="3"/>
  </si>
  <si>
    <t>代価-13</t>
    <rPh sb="0" eb="2">
      <t>ダイカ</t>
    </rPh>
    <phoneticPr fontId="3"/>
  </si>
  <si>
    <t>代価-13　　　計</t>
    <rPh sb="0" eb="2">
      <t>ダイカ</t>
    </rPh>
    <phoneticPr fontId="3"/>
  </si>
  <si>
    <t>代価-14</t>
    <rPh sb="0" eb="2">
      <t>ダイカ</t>
    </rPh>
    <phoneticPr fontId="3"/>
  </si>
  <si>
    <t>代価-14　　　計</t>
    <rPh sb="0" eb="2">
      <t>ダイカ</t>
    </rPh>
    <phoneticPr fontId="3"/>
  </si>
  <si>
    <t>代価-15</t>
    <rPh sb="0" eb="2">
      <t>ダイカ</t>
    </rPh>
    <phoneticPr fontId="3"/>
  </si>
  <si>
    <t>代価-15　　　計</t>
    <rPh sb="0" eb="2">
      <t>ダイカ</t>
    </rPh>
    <phoneticPr fontId="3"/>
  </si>
  <si>
    <t>代価-16</t>
    <rPh sb="0" eb="2">
      <t>ダイカ</t>
    </rPh>
    <phoneticPr fontId="3"/>
  </si>
  <si>
    <t>代価-17</t>
    <rPh sb="0" eb="2">
      <t>ダイカ</t>
    </rPh>
    <phoneticPr fontId="3"/>
  </si>
  <si>
    <t>代価-17　　　計</t>
    <rPh sb="0" eb="2">
      <t>ダイカ</t>
    </rPh>
    <phoneticPr fontId="3"/>
  </si>
  <si>
    <t>代価-16　　　計</t>
    <rPh sb="0" eb="2">
      <t>ダイカ</t>
    </rPh>
    <phoneticPr fontId="3"/>
  </si>
  <si>
    <t>代価-18</t>
    <rPh sb="0" eb="2">
      <t>ダイカ</t>
    </rPh>
    <phoneticPr fontId="3"/>
  </si>
  <si>
    <t>代価-18　　　計</t>
    <rPh sb="0" eb="2">
      <t>ダイカ</t>
    </rPh>
    <phoneticPr fontId="3"/>
  </si>
  <si>
    <t>代価-19</t>
    <rPh sb="0" eb="2">
      <t>ダイカ</t>
    </rPh>
    <phoneticPr fontId="3"/>
  </si>
  <si>
    <t>代価-19　　　計</t>
    <rPh sb="0" eb="2">
      <t>ダイカ</t>
    </rPh>
    <phoneticPr fontId="3"/>
  </si>
  <si>
    <t>代価-20</t>
    <rPh sb="0" eb="2">
      <t>ダイカ</t>
    </rPh>
    <phoneticPr fontId="3"/>
  </si>
  <si>
    <t>代価-20　　　計</t>
    <rPh sb="0" eb="2">
      <t>ダイカ</t>
    </rPh>
    <phoneticPr fontId="3"/>
  </si>
  <si>
    <t>代価-21</t>
    <rPh sb="0" eb="2">
      <t>ダイカ</t>
    </rPh>
    <phoneticPr fontId="3"/>
  </si>
  <si>
    <t>代価-21　　　計</t>
    <rPh sb="0" eb="2">
      <t>ダイカ</t>
    </rPh>
    <phoneticPr fontId="3"/>
  </si>
  <si>
    <t>代価-22</t>
    <rPh sb="0" eb="2">
      <t>ダイカ</t>
    </rPh>
    <phoneticPr fontId="3"/>
  </si>
  <si>
    <t>代価-22　　　計</t>
    <rPh sb="0" eb="2">
      <t>ダイカ</t>
    </rPh>
    <phoneticPr fontId="3"/>
  </si>
  <si>
    <t>代価-23</t>
    <rPh sb="0" eb="2">
      <t>ダイカ</t>
    </rPh>
    <phoneticPr fontId="3"/>
  </si>
  <si>
    <t>代価-23　　　計</t>
    <rPh sb="0" eb="2">
      <t>ダイカ</t>
    </rPh>
    <phoneticPr fontId="3"/>
  </si>
  <si>
    <t>代価-24</t>
    <rPh sb="0" eb="2">
      <t>ダイカ</t>
    </rPh>
    <phoneticPr fontId="3"/>
  </si>
  <si>
    <t>代価-24　　　計</t>
    <rPh sb="0" eb="2">
      <t>ダイカ</t>
    </rPh>
    <phoneticPr fontId="3"/>
  </si>
  <si>
    <t>代価-25</t>
    <rPh sb="0" eb="2">
      <t>ダイカ</t>
    </rPh>
    <phoneticPr fontId="3"/>
  </si>
  <si>
    <t>代価-25　　　計</t>
    <rPh sb="0" eb="2">
      <t>ダイカ</t>
    </rPh>
    <phoneticPr fontId="3"/>
  </si>
  <si>
    <t>代価-26</t>
    <rPh sb="0" eb="2">
      <t>ダイカ</t>
    </rPh>
    <phoneticPr fontId="3"/>
  </si>
  <si>
    <t>代価-26　　　計</t>
    <rPh sb="0" eb="2">
      <t>ダイカ</t>
    </rPh>
    <phoneticPr fontId="3"/>
  </si>
  <si>
    <t>代価-27</t>
    <rPh sb="0" eb="2">
      <t>ダイカ</t>
    </rPh>
    <phoneticPr fontId="3"/>
  </si>
  <si>
    <t>代価-27　　　計</t>
    <rPh sb="0" eb="2">
      <t>ダイカ</t>
    </rPh>
    <phoneticPr fontId="3"/>
  </si>
  <si>
    <t>代価-28</t>
    <rPh sb="0" eb="2">
      <t>ダイカ</t>
    </rPh>
    <phoneticPr fontId="3"/>
  </si>
  <si>
    <t>代価-28　　　計</t>
    <rPh sb="0" eb="2">
      <t>ダイカ</t>
    </rPh>
    <phoneticPr fontId="3"/>
  </si>
  <si>
    <t>代価-29</t>
    <rPh sb="0" eb="2">
      <t>ダイカ</t>
    </rPh>
    <phoneticPr fontId="3"/>
  </si>
  <si>
    <t>代価-29　　　計</t>
    <rPh sb="0" eb="2">
      <t>ダイカ</t>
    </rPh>
    <phoneticPr fontId="3"/>
  </si>
  <si>
    <t>スクラップ</t>
  </si>
  <si>
    <t>スクラップ</t>
    <phoneticPr fontId="1"/>
  </si>
  <si>
    <t>根切り</t>
    <rPh sb="0" eb="2">
      <t>ネギ</t>
    </rPh>
    <phoneticPr fontId="4"/>
  </si>
  <si>
    <t>布･つぼ堀</t>
    <rPh sb="0" eb="1">
      <t>ヌノ</t>
    </rPh>
    <rPh sb="4" eb="5">
      <t>ホリ</t>
    </rPh>
    <phoneticPr fontId="4"/>
  </si>
  <si>
    <t>床付け</t>
    <rPh sb="0" eb="1">
      <t>トコ</t>
    </rPh>
    <rPh sb="1" eb="2">
      <t>ツ</t>
    </rPh>
    <phoneticPr fontId="4"/>
  </si>
  <si>
    <t>埋戻し</t>
    <rPh sb="0" eb="1">
      <t>ウ</t>
    </rPh>
    <rPh sb="1" eb="2">
      <t>モド</t>
    </rPh>
    <phoneticPr fontId="4"/>
  </si>
  <si>
    <t>B種</t>
    <rPh sb="1" eb="2">
      <t>シュ</t>
    </rPh>
    <phoneticPr fontId="4"/>
  </si>
  <si>
    <t>建設発生土運搬</t>
    <rPh sb="5" eb="7">
      <t>ウンパン</t>
    </rPh>
    <phoneticPr fontId="0"/>
  </si>
  <si>
    <t>場外処分</t>
    <rPh sb="0" eb="2">
      <t>ジョウガイ</t>
    </rPh>
    <rPh sb="2" eb="4">
      <t>ショブン</t>
    </rPh>
    <phoneticPr fontId="0"/>
  </si>
  <si>
    <t>土工機械運搬</t>
    <rPh sb="0" eb="2">
      <t>ドコウ</t>
    </rPh>
    <rPh sb="2" eb="4">
      <t>キカイ</t>
    </rPh>
    <rPh sb="4" eb="6">
      <t>ウンパン</t>
    </rPh>
    <phoneticPr fontId="3"/>
  </si>
  <si>
    <t>往復</t>
    <rPh sb="0" eb="2">
      <t>オウフク</t>
    </rPh>
    <phoneticPr fontId="0"/>
  </si>
  <si>
    <t>(一般地業)</t>
    <rPh sb="1" eb="3">
      <t>イッパン</t>
    </rPh>
    <rPh sb="3" eb="5">
      <t>ジギョウ</t>
    </rPh>
    <phoneticPr fontId="3"/>
  </si>
  <si>
    <t>砂利地業</t>
    <rPh sb="0" eb="2">
      <t>ジャリ</t>
    </rPh>
    <rPh sb="2" eb="4">
      <t>ジギョウ</t>
    </rPh>
    <phoneticPr fontId="4"/>
  </si>
  <si>
    <t>土間下防湿層</t>
    <rPh sb="0" eb="2">
      <t>ドマ</t>
    </rPh>
    <rPh sb="2" eb="3">
      <t>シタ</t>
    </rPh>
    <rPh sb="3" eb="5">
      <t>ボウシツ</t>
    </rPh>
    <rPh sb="5" eb="6">
      <t>ソウ</t>
    </rPh>
    <phoneticPr fontId="0"/>
  </si>
  <si>
    <t>ﾎﾟﾘｴﾁﾚﾝﾌｨﾙﾑt=0.15</t>
  </si>
  <si>
    <t>Fc18N S15</t>
  </si>
  <si>
    <t>Fc21+3N S18</t>
  </si>
  <si>
    <t>捨てｺﾝ　人力</t>
    <rPh sb="0" eb="1">
      <t>ス</t>
    </rPh>
    <rPh sb="5" eb="7">
      <t>ジンリキ</t>
    </rPh>
    <phoneticPr fontId="0"/>
  </si>
  <si>
    <t>回</t>
    <rPh sb="0" eb="1">
      <t>カイ</t>
    </rPh>
    <phoneticPr fontId="0"/>
  </si>
  <si>
    <t>普通型枠</t>
    <rPh sb="0" eb="2">
      <t>フツウ</t>
    </rPh>
    <rPh sb="2" eb="3">
      <t>カタ</t>
    </rPh>
    <rPh sb="3" eb="4">
      <t>ワク</t>
    </rPh>
    <phoneticPr fontId="4"/>
  </si>
  <si>
    <t>基礎部</t>
    <rPh sb="0" eb="3">
      <t>キソブ</t>
    </rPh>
    <phoneticPr fontId="3"/>
  </si>
  <si>
    <t>基礎部 B種</t>
    <rPh sb="0" eb="2">
      <t>キソ</t>
    </rPh>
    <rPh sb="2" eb="3">
      <t>ブ</t>
    </rPh>
    <rPh sb="5" eb="6">
      <t>タネ</t>
    </rPh>
    <phoneticPr fontId="3"/>
  </si>
  <si>
    <t>型枠運搬費</t>
    <rPh sb="0" eb="2">
      <t>カタワク</t>
    </rPh>
    <rPh sb="2" eb="4">
      <t>ウンパン</t>
    </rPh>
    <rPh sb="4" eb="5">
      <t>ヒ</t>
    </rPh>
    <phoneticPr fontId="0"/>
  </si>
  <si>
    <t>異形鉄筋</t>
    <rPh sb="0" eb="2">
      <t>イケイ</t>
    </rPh>
    <rPh sb="2" eb="4">
      <t>テッキン</t>
    </rPh>
    <phoneticPr fontId="4"/>
  </si>
  <si>
    <t>H2</t>
  </si>
  <si>
    <t>鉄筋加工組立</t>
    <rPh sb="0" eb="2">
      <t>テッキン</t>
    </rPh>
    <rPh sb="2" eb="4">
      <t>カコウ</t>
    </rPh>
    <rPh sb="4" eb="5">
      <t>ク</t>
    </rPh>
    <rPh sb="5" eb="6">
      <t>タ</t>
    </rPh>
    <phoneticPr fontId="4"/>
  </si>
  <si>
    <t>鉄筋運搬費</t>
    <rPh sb="0" eb="2">
      <t>テッキン</t>
    </rPh>
    <rPh sb="2" eb="4">
      <t>ウンパン</t>
    </rPh>
    <rPh sb="4" eb="5">
      <t>ヒ</t>
    </rPh>
    <phoneticPr fontId="4"/>
  </si>
  <si>
    <t>打放し面補修</t>
    <rPh sb="0" eb="2">
      <t>ウチハナ</t>
    </rPh>
    <rPh sb="3" eb="4">
      <t>メン</t>
    </rPh>
    <rPh sb="4" eb="6">
      <t>ホシュウ</t>
    </rPh>
    <phoneticPr fontId="3"/>
  </si>
  <si>
    <t>B種</t>
    <rPh sb="1" eb="2">
      <t>シュ</t>
    </rPh>
    <phoneticPr fontId="3"/>
  </si>
  <si>
    <t>打放型枠</t>
    <rPh sb="0" eb="1">
      <t>ウ</t>
    </rPh>
    <rPh sb="1" eb="2">
      <t>ハナ</t>
    </rPh>
    <rPh sb="2" eb="4">
      <t>カタワク</t>
    </rPh>
    <phoneticPr fontId="4"/>
  </si>
  <si>
    <t>-</t>
  </si>
  <si>
    <t>市-3</t>
  </si>
  <si>
    <t>市-9</t>
  </si>
  <si>
    <t>P-157</t>
  </si>
  <si>
    <t>P-89</t>
  </si>
  <si>
    <t>市-11</t>
    <rPh sb="0" eb="1">
      <t>シ</t>
    </rPh>
    <phoneticPr fontId="3"/>
  </si>
  <si>
    <t>市-17</t>
    <rPh sb="0" eb="1">
      <t>シ</t>
    </rPh>
    <phoneticPr fontId="3"/>
  </si>
  <si>
    <t>基本料金</t>
  </si>
  <si>
    <t>市-13</t>
    <rPh sb="0" eb="1">
      <t>シ</t>
    </rPh>
    <phoneticPr fontId="3"/>
  </si>
  <si>
    <t>50m3未満 圧送費含む</t>
    <rPh sb="4" eb="6">
      <t>ミマン</t>
    </rPh>
    <rPh sb="7" eb="9">
      <t>アッソウ</t>
    </rPh>
    <rPh sb="9" eb="10">
      <t>ヒ</t>
    </rPh>
    <rPh sb="10" eb="11">
      <t>フク</t>
    </rPh>
    <phoneticPr fontId="0"/>
  </si>
  <si>
    <t>※土間ｺﾝｸﾘｰﾄ準用</t>
    <rPh sb="1" eb="3">
      <t>ドマ</t>
    </rPh>
    <rPh sb="9" eb="11">
      <t>ジュンヨウ</t>
    </rPh>
    <phoneticPr fontId="3"/>
  </si>
  <si>
    <t>普通コンクリート</t>
    <rPh sb="0" eb="2">
      <t>フツウ</t>
    </rPh>
    <phoneticPr fontId="4"/>
  </si>
  <si>
    <t>コンクリート打設手間</t>
    <rPh sb="6" eb="7">
      <t>ダ</t>
    </rPh>
    <rPh sb="7" eb="8">
      <t>セツ</t>
    </rPh>
    <rPh sb="8" eb="10">
      <t>テマ</t>
    </rPh>
    <phoneticPr fontId="0"/>
  </si>
  <si>
    <t>コンクリートポンプ圧送</t>
    <rPh sb="9" eb="10">
      <t>アツ</t>
    </rPh>
    <rPh sb="10" eb="11">
      <t>ソウ</t>
    </rPh>
    <phoneticPr fontId="0"/>
  </si>
  <si>
    <t>スクラップ控除</t>
    <rPh sb="5" eb="7">
      <t>コウジョ</t>
    </rPh>
    <phoneticPr fontId="4"/>
  </si>
  <si>
    <t>再生ｸﾗｯｼｬﾗﾝ 土間下</t>
    <rPh sb="0" eb="2">
      <t>サイセイ</t>
    </rPh>
    <rPh sb="10" eb="12">
      <t>ドマ</t>
    </rPh>
    <rPh sb="12" eb="13">
      <t>シタ</t>
    </rPh>
    <phoneticPr fontId="4"/>
  </si>
  <si>
    <t>土間ｺﾝ ﾎﾟﾝﾌﾟ</t>
    <rPh sb="0" eb="2">
      <t>ドマ</t>
    </rPh>
    <phoneticPr fontId="0"/>
  </si>
  <si>
    <t>後打ちｺﾝ 人力</t>
    <rPh sb="0" eb="2">
      <t>アトウ</t>
    </rPh>
    <rPh sb="6" eb="8">
      <t>ジンリキ</t>
    </rPh>
    <phoneticPr fontId="0"/>
  </si>
  <si>
    <t>ｽﾃﾝﾚｽ製 φ32</t>
    <phoneticPr fontId="3"/>
  </si>
  <si>
    <t>※ｶﾞﾗｽ共</t>
    <rPh sb="5" eb="6">
      <t>トモ</t>
    </rPh>
    <phoneticPr fontId="3"/>
  </si>
  <si>
    <t>代価-3</t>
    <phoneticPr fontId="3"/>
  </si>
  <si>
    <t>代価-5</t>
    <phoneticPr fontId="3"/>
  </si>
  <si>
    <t>代価-6</t>
    <phoneticPr fontId="3"/>
  </si>
  <si>
    <t>代価-7</t>
    <phoneticPr fontId="3"/>
  </si>
  <si>
    <t>代価-8</t>
    <phoneticPr fontId="3"/>
  </si>
  <si>
    <t>代価-9</t>
    <phoneticPr fontId="3"/>
  </si>
  <si>
    <t>代価-10</t>
    <phoneticPr fontId="3"/>
  </si>
  <si>
    <t>代価-11</t>
    <phoneticPr fontId="3"/>
  </si>
  <si>
    <t>代価-12</t>
    <phoneticPr fontId="3"/>
  </si>
  <si>
    <t>18-1</t>
  </si>
  <si>
    <t>18-2</t>
  </si>
  <si>
    <t>18-3</t>
  </si>
  <si>
    <t>18-4</t>
  </si>
  <si>
    <t>18-5</t>
  </si>
  <si>
    <t>(株)アクセル</t>
    <rPh sb="0" eb="3">
      <t>カブ</t>
    </rPh>
    <phoneticPr fontId="3"/>
  </si>
  <si>
    <t>スミセ建材(株)</t>
    <rPh sb="3" eb="5">
      <t>ケンザイ</t>
    </rPh>
    <rPh sb="5" eb="8">
      <t>カブ</t>
    </rPh>
    <phoneticPr fontId="3"/>
  </si>
  <si>
    <t>(株)日基</t>
    <rPh sb="0" eb="3">
      <t>カブ</t>
    </rPh>
    <rPh sb="3" eb="4">
      <t>ニチ</t>
    </rPh>
    <rPh sb="4" eb="5">
      <t>キ</t>
    </rPh>
    <phoneticPr fontId="3"/>
  </si>
  <si>
    <t>(株)草野</t>
    <rPh sb="0" eb="3">
      <t>カブ</t>
    </rPh>
    <rPh sb="3" eb="5">
      <t>クサノ</t>
    </rPh>
    <phoneticPr fontId="3"/>
  </si>
  <si>
    <t>(株)一原産業</t>
    <rPh sb="0" eb="3">
      <t>カブ</t>
    </rPh>
    <rPh sb="3" eb="5">
      <t>イチハラ</t>
    </rPh>
    <rPh sb="5" eb="7">
      <t>サンギョウ</t>
    </rPh>
    <phoneticPr fontId="3"/>
  </si>
  <si>
    <t>(株)三邦</t>
    <rPh sb="0" eb="3">
      <t>カブ</t>
    </rPh>
    <rPh sb="3" eb="4">
      <t>サン</t>
    </rPh>
    <rPh sb="4" eb="5">
      <t>ホウ</t>
    </rPh>
    <phoneticPr fontId="3"/>
  </si>
  <si>
    <t>(株)丸清</t>
    <rPh sb="0" eb="3">
      <t>カブ</t>
    </rPh>
    <rPh sb="3" eb="4">
      <t>マル</t>
    </rPh>
    <rPh sb="4" eb="5">
      <t>セイ</t>
    </rPh>
    <phoneticPr fontId="3"/>
  </si>
  <si>
    <t>(株)三洋建設</t>
    <rPh sb="0" eb="3">
      <t>カブ</t>
    </rPh>
    <rPh sb="3" eb="5">
      <t>サンヨウ</t>
    </rPh>
    <rPh sb="5" eb="7">
      <t>ケンセツ</t>
    </rPh>
    <phoneticPr fontId="3"/>
  </si>
  <si>
    <t>(有)第一環境</t>
    <rPh sb="0" eb="3">
      <t>ユウ</t>
    </rPh>
    <rPh sb="3" eb="5">
      <t>ダイイチ</t>
    </rPh>
    <rPh sb="5" eb="7">
      <t>カンキョウ</t>
    </rPh>
    <phoneticPr fontId="3"/>
  </si>
  <si>
    <t>84.99㎡×0.9人</t>
    <rPh sb="10" eb="11">
      <t>ニン</t>
    </rPh>
    <phoneticPr fontId="3"/>
  </si>
  <si>
    <t>10.00%</t>
    <phoneticPr fontId="3"/>
  </si>
  <si>
    <t>P-127</t>
    <phoneticPr fontId="3"/>
  </si>
  <si>
    <t>P-59</t>
    <phoneticPr fontId="3"/>
  </si>
  <si>
    <t>舗装部盛土</t>
    <rPh sb="0" eb="2">
      <t>ホソウ</t>
    </rPh>
    <rPh sb="2" eb="3">
      <t>ブ</t>
    </rPh>
    <rPh sb="3" eb="5">
      <t>モリド</t>
    </rPh>
    <phoneticPr fontId="3"/>
  </si>
  <si>
    <t>t=9.5 下地張り</t>
    <rPh sb="6" eb="8">
      <t>シタジ</t>
    </rPh>
    <rPh sb="8" eb="9">
      <t>ハ</t>
    </rPh>
    <phoneticPr fontId="3"/>
  </si>
  <si>
    <t>くさび緊結式足場用 3か月</t>
    <phoneticPr fontId="3"/>
  </si>
  <si>
    <t>P-115</t>
    <phoneticPr fontId="3"/>
  </si>
  <si>
    <t>P-21</t>
    <phoneticPr fontId="3"/>
  </si>
  <si>
    <t>3か月</t>
    <phoneticPr fontId="3"/>
  </si>
  <si>
    <t>物価P-812((720+31*30)/1.81</t>
    <rPh sb="0" eb="2">
      <t>ブッカ</t>
    </rPh>
    <phoneticPr fontId="3"/>
  </si>
  <si>
    <t>W=900 10ｍ未満 3か月</t>
    <phoneticPr fontId="3"/>
  </si>
  <si>
    <t>P-113</t>
    <phoneticPr fontId="3"/>
  </si>
  <si>
    <t>P-23</t>
    <phoneticPr fontId="3"/>
  </si>
  <si>
    <t>P-27</t>
    <phoneticPr fontId="3"/>
  </si>
  <si>
    <t>1か月</t>
    <rPh sb="2" eb="3">
      <t>ゲツ</t>
    </rPh>
    <phoneticPr fontId="3"/>
  </si>
  <si>
    <t>1か月</t>
    <phoneticPr fontId="3"/>
  </si>
  <si>
    <t>(株)エヌ.テック</t>
    <rPh sb="1" eb="2">
      <t>カブ</t>
    </rPh>
    <phoneticPr fontId="3"/>
  </si>
  <si>
    <t>三栄工業(株)</t>
    <rPh sb="0" eb="2">
      <t>サンエイ</t>
    </rPh>
    <rPh sb="2" eb="4">
      <t>コウギョウ</t>
    </rPh>
    <rPh sb="5" eb="6">
      <t>カブ</t>
    </rPh>
    <phoneticPr fontId="3"/>
  </si>
  <si>
    <t>(株)九州アイム</t>
    <rPh sb="1" eb="2">
      <t>カブ</t>
    </rPh>
    <rPh sb="3" eb="5">
      <t>キュウシュウ</t>
    </rPh>
    <phoneticPr fontId="3"/>
  </si>
  <si>
    <t>中原工業(株)</t>
    <rPh sb="0" eb="2">
      <t>ナカハラ</t>
    </rPh>
    <rPh sb="2" eb="4">
      <t>コウギョウ</t>
    </rPh>
    <rPh sb="5" eb="6">
      <t>カブ</t>
    </rPh>
    <phoneticPr fontId="3"/>
  </si>
  <si>
    <t>(有)九州ボード</t>
    <rPh sb="1" eb="2">
      <t>ユウ</t>
    </rPh>
    <rPh sb="3" eb="5">
      <t>キュウシュウ</t>
    </rPh>
    <phoneticPr fontId="3"/>
  </si>
  <si>
    <t>環境金属工業(株)</t>
    <rPh sb="0" eb="2">
      <t>カンキョウ</t>
    </rPh>
    <rPh sb="2" eb="4">
      <t>キンゾク</t>
    </rPh>
    <rPh sb="4" eb="6">
      <t>コウギョウ</t>
    </rPh>
    <rPh sb="7" eb="8">
      <t>カブ</t>
    </rPh>
    <phoneticPr fontId="3"/>
  </si>
  <si>
    <t>電気設備工事内訳書（直接工事費）</t>
    <rPh sb="0" eb="2">
      <t>デンキ</t>
    </rPh>
    <rPh sb="2" eb="4">
      <t>セツビ</t>
    </rPh>
    <rPh sb="4" eb="6">
      <t>コウジ</t>
    </rPh>
    <rPh sb="6" eb="9">
      <t>ウチワケショ</t>
    </rPh>
    <rPh sb="10" eb="12">
      <t>チョクセツ</t>
    </rPh>
    <rPh sb="12" eb="15">
      <t>コウジヒ</t>
    </rPh>
    <phoneticPr fontId="3"/>
  </si>
  <si>
    <t>機械設備工事内訳書（直接工事費）</t>
    <rPh sb="0" eb="2">
      <t>キカイ</t>
    </rPh>
    <rPh sb="2" eb="4">
      <t>セツビ</t>
    </rPh>
    <rPh sb="4" eb="6">
      <t>コウジ</t>
    </rPh>
    <rPh sb="6" eb="9">
      <t>ウチワケショ</t>
    </rPh>
    <rPh sb="10" eb="12">
      <t>チョクセツ</t>
    </rPh>
    <rPh sb="12" eb="15">
      <t>コウジヒ</t>
    </rPh>
    <phoneticPr fontId="3"/>
  </si>
  <si>
    <t>改修建築工事</t>
  </si>
  <si>
    <t>改修電気設備工事</t>
  </si>
  <si>
    <t>改修機械設備工事</t>
  </si>
  <si>
    <t>発生材処分費</t>
    <rPh sb="0" eb="3">
      <t>ハッセイザイ</t>
    </rPh>
    <rPh sb="3" eb="5">
      <t>ショブン</t>
    </rPh>
    <rPh sb="5" eb="6">
      <t>ヒ</t>
    </rPh>
    <phoneticPr fontId="40"/>
  </si>
  <si>
    <t>諸経費</t>
    <rPh sb="0" eb="3">
      <t>ショケイヒ</t>
    </rPh>
    <phoneticPr fontId="3"/>
  </si>
  <si>
    <t>志免町民体育館改修工事</t>
    <rPh sb="0" eb="2">
      <t>シメ</t>
    </rPh>
    <rPh sb="2" eb="4">
      <t>チョウミン</t>
    </rPh>
    <rPh sb="4" eb="7">
      <t>タイイクカン</t>
    </rPh>
    <rPh sb="7" eb="9">
      <t>カイシュウ</t>
    </rPh>
    <rPh sb="9" eb="11">
      <t>コウジ</t>
    </rPh>
    <phoneticPr fontId="3"/>
  </si>
  <si>
    <t>防水改修</t>
    <rPh sb="0" eb="2">
      <t>ボウスイ</t>
    </rPh>
    <rPh sb="2" eb="4">
      <t>カイシュウ</t>
    </rPh>
    <phoneticPr fontId="3"/>
  </si>
  <si>
    <t>外壁改修</t>
    <rPh sb="0" eb="2">
      <t>ガイヘキ</t>
    </rPh>
    <rPh sb="2" eb="4">
      <t>カイシュウ</t>
    </rPh>
    <phoneticPr fontId="3"/>
  </si>
  <si>
    <t>建具改修</t>
    <rPh sb="0" eb="2">
      <t>タテグ</t>
    </rPh>
    <rPh sb="2" eb="4">
      <t>カイシュウ</t>
    </rPh>
    <phoneticPr fontId="3"/>
  </si>
  <si>
    <t>内装改修</t>
    <rPh sb="0" eb="2">
      <t>ナイソウ</t>
    </rPh>
    <rPh sb="2" eb="4">
      <t>カイシュウ</t>
    </rPh>
    <phoneticPr fontId="3"/>
  </si>
  <si>
    <t>塗装改修</t>
    <rPh sb="0" eb="2">
      <t>トソウ</t>
    </rPh>
    <rPh sb="2" eb="4">
      <t>カイシュウ</t>
    </rPh>
    <phoneticPr fontId="3"/>
  </si>
  <si>
    <t>躯体改修</t>
    <rPh sb="0" eb="2">
      <t>クタイ</t>
    </rPh>
    <rPh sb="2" eb="4">
      <t>カイシュウ</t>
    </rPh>
    <phoneticPr fontId="3"/>
  </si>
  <si>
    <t>内             容</t>
    <phoneticPr fontId="3"/>
  </si>
  <si>
    <t>単位</t>
    <phoneticPr fontId="3"/>
  </si>
  <si>
    <t>単    価</t>
    <phoneticPr fontId="3"/>
  </si>
  <si>
    <t>備      考</t>
    <phoneticPr fontId="3"/>
  </si>
  <si>
    <t>No.</t>
    <phoneticPr fontId="3"/>
  </si>
  <si>
    <t>単    価</t>
    <phoneticPr fontId="3"/>
  </si>
  <si>
    <t>備      考</t>
    <phoneticPr fontId="3"/>
  </si>
  <si>
    <t xml:space="preserve">名            称 </t>
    <phoneticPr fontId="3"/>
  </si>
  <si>
    <t>内             容</t>
    <phoneticPr fontId="3"/>
  </si>
  <si>
    <t>数    量</t>
    <phoneticPr fontId="3"/>
  </si>
  <si>
    <t>単位</t>
    <phoneticPr fontId="3"/>
  </si>
  <si>
    <t>金    額</t>
    <phoneticPr fontId="3"/>
  </si>
  <si>
    <t>No.</t>
    <phoneticPr fontId="3"/>
  </si>
  <si>
    <t>処分費</t>
    <rPh sb="0" eb="2">
      <t>ショブン</t>
    </rPh>
    <rPh sb="2" eb="3">
      <t>ヒ</t>
    </rPh>
    <phoneticPr fontId="3"/>
  </si>
  <si>
    <t>式</t>
    <rPh sb="0" eb="1">
      <t>シキ</t>
    </rPh>
    <phoneticPr fontId="3"/>
  </si>
  <si>
    <t>運搬費</t>
    <rPh sb="0" eb="3">
      <t>ウンパンヒ</t>
    </rPh>
    <phoneticPr fontId="3"/>
  </si>
  <si>
    <t>直接仮設</t>
    <rPh sb="0" eb="4">
      <t>チョクセツカセツ</t>
    </rPh>
    <phoneticPr fontId="3"/>
  </si>
  <si>
    <t>複合改修</t>
    <rPh sb="0" eb="4">
      <t>フクゴウカイシュウ</t>
    </rPh>
    <phoneticPr fontId="3"/>
  </si>
  <si>
    <t>㎡</t>
    <phoneticPr fontId="3"/>
  </si>
  <si>
    <t>養生</t>
    <rPh sb="0" eb="2">
      <t>ヨウジョウ</t>
    </rPh>
    <phoneticPr fontId="3"/>
  </si>
  <si>
    <t>清掃後片付け</t>
    <rPh sb="0" eb="5">
      <t>セイソウアトカタヅ</t>
    </rPh>
    <phoneticPr fontId="3"/>
  </si>
  <si>
    <t>外部足場</t>
    <rPh sb="0" eb="4">
      <t>ガイブアシバ</t>
    </rPh>
    <phoneticPr fontId="3"/>
  </si>
  <si>
    <t>内部足場</t>
    <rPh sb="0" eb="4">
      <t>ナイブアシバ</t>
    </rPh>
    <phoneticPr fontId="3"/>
  </si>
  <si>
    <t>防音ｼｰﾄ　9か月</t>
    <rPh sb="0" eb="2">
      <t>ボウオン</t>
    </rPh>
    <rPh sb="8" eb="9">
      <t>ゲツ</t>
    </rPh>
    <phoneticPr fontId="3"/>
  </si>
  <si>
    <t>枠組棚足場</t>
    <rPh sb="0" eb="3">
      <t>ワクグミタナ</t>
    </rPh>
    <rPh sb="3" eb="5">
      <t>アシバ</t>
    </rPh>
    <phoneticPr fontId="3"/>
  </si>
  <si>
    <t>H＝13.0ｍ未満　3か月</t>
    <rPh sb="6" eb="9">
      <t>メートルミマン</t>
    </rPh>
    <rPh sb="12" eb="13">
      <t>ゲツ</t>
    </rPh>
    <phoneticPr fontId="3"/>
  </si>
  <si>
    <t>H＝7.5ｍ未満　3か月</t>
    <rPh sb="5" eb="8">
      <t>メートルミマン</t>
    </rPh>
    <rPh sb="11" eb="12">
      <t>ゲツ</t>
    </rPh>
    <phoneticPr fontId="3"/>
  </si>
  <si>
    <t>軒樋撤去</t>
    <rPh sb="0" eb="4">
      <t>ノキトイテッキョ</t>
    </rPh>
    <phoneticPr fontId="3"/>
  </si>
  <si>
    <t>φ100用</t>
    <rPh sb="4" eb="5">
      <t>ヨウ</t>
    </rPh>
    <phoneticPr fontId="3"/>
  </si>
  <si>
    <t>軒天　軽鉄天井下地撤去</t>
    <rPh sb="0" eb="2">
      <t>ノキテン</t>
    </rPh>
    <rPh sb="3" eb="7">
      <t>ケイテツテンジョウ</t>
    </rPh>
    <rPh sb="7" eb="9">
      <t>シタジ</t>
    </rPh>
    <rPh sb="9" eb="11">
      <t>テッキョ</t>
    </rPh>
    <phoneticPr fontId="3"/>
  </si>
  <si>
    <t>W=25　@300</t>
    <phoneticPr fontId="3"/>
  </si>
  <si>
    <t>t6　一枚張</t>
    <rPh sb="3" eb="5">
      <t>イチマイ</t>
    </rPh>
    <rPh sb="5" eb="6">
      <t>ハリ</t>
    </rPh>
    <phoneticPr fontId="3"/>
  </si>
  <si>
    <t>ｍ</t>
    <phoneticPr fontId="3"/>
  </si>
  <si>
    <t>ﾀｲﾙ面</t>
    <rPh sb="3" eb="4">
      <t>メン</t>
    </rPh>
    <phoneticPr fontId="3"/>
  </si>
  <si>
    <t>下地ﾓﾙﾀﾙ共</t>
    <rPh sb="0" eb="2">
      <t>シタジ</t>
    </rPh>
    <rPh sb="6" eb="7">
      <t>トモ</t>
    </rPh>
    <phoneticPr fontId="3"/>
  </si>
  <si>
    <t>㎡</t>
    <phoneticPr fontId="3"/>
  </si>
  <si>
    <t>塩ビ管　φ100</t>
    <rPh sb="0" eb="1">
      <t>エン</t>
    </rPh>
    <rPh sb="2" eb="3">
      <t>カン</t>
    </rPh>
    <phoneticPr fontId="3"/>
  </si>
  <si>
    <t>館名文字撤去</t>
    <rPh sb="0" eb="4">
      <t>カンメイモジ</t>
    </rPh>
    <rPh sb="4" eb="6">
      <t>テッキョ</t>
    </rPh>
    <phoneticPr fontId="3"/>
  </si>
  <si>
    <t>ｱﾙﾐ製</t>
    <rPh sb="3" eb="4">
      <t>セイ</t>
    </rPh>
    <phoneticPr fontId="3"/>
  </si>
  <si>
    <t>150角　ｽﾃﾝﾚｽ</t>
    <rPh sb="3" eb="4">
      <t>カク</t>
    </rPh>
    <phoneticPr fontId="3"/>
  </si>
  <si>
    <t>文字</t>
    <rPh sb="0" eb="2">
      <t>モジ</t>
    </rPh>
    <phoneticPr fontId="3"/>
  </si>
  <si>
    <t>建具のみ</t>
    <rPh sb="0" eb="2">
      <t>タテグ</t>
    </rPh>
    <phoneticPr fontId="3"/>
  </si>
  <si>
    <t>Ｗ1800×Ｈ2000　3.6㎡/か所</t>
    <rPh sb="18" eb="19">
      <t>ショ</t>
    </rPh>
    <phoneticPr fontId="3"/>
  </si>
  <si>
    <t>か所</t>
    <rPh sb="1" eb="2">
      <t>ショ</t>
    </rPh>
    <phoneticPr fontId="3"/>
  </si>
  <si>
    <t>枠・建具共</t>
    <rPh sb="0" eb="1">
      <t>ワク</t>
    </rPh>
    <rPh sb="2" eb="4">
      <t>タテグ</t>
    </rPh>
    <rPh sb="4" eb="5">
      <t>トモ</t>
    </rPh>
    <phoneticPr fontId="3"/>
  </si>
  <si>
    <t>ｶﾞﾗﾘのみ撤去</t>
    <rPh sb="6" eb="8">
      <t>テッキョ</t>
    </rPh>
    <phoneticPr fontId="3"/>
  </si>
  <si>
    <t>Ｗ800×Ｈ2000　1.6㎡/か所</t>
    <rPh sb="17" eb="18">
      <t>ショ</t>
    </rPh>
    <phoneticPr fontId="3"/>
  </si>
  <si>
    <t>Ｗ1100×Ｈ500　0.55㎡/か所</t>
    <rPh sb="18" eb="19">
      <t>ショ</t>
    </rPh>
    <phoneticPr fontId="3"/>
  </si>
  <si>
    <t>Ｗ9180×Ｈ2680　24.6㎡/か所</t>
    <rPh sb="19" eb="20">
      <t>ショ</t>
    </rPh>
    <phoneticPr fontId="3"/>
  </si>
  <si>
    <t>枠・障子共</t>
    <rPh sb="0" eb="1">
      <t>ワク</t>
    </rPh>
    <rPh sb="2" eb="4">
      <t>ショウジ</t>
    </rPh>
    <rPh sb="4" eb="5">
      <t>トモ</t>
    </rPh>
    <phoneticPr fontId="3"/>
  </si>
  <si>
    <t>Ｗ5850×Ｈ6270　36.68㎡/か所</t>
    <rPh sb="20" eb="21">
      <t>ショ</t>
    </rPh>
    <phoneticPr fontId="3"/>
  </si>
  <si>
    <t>AW-1´　</t>
    <phoneticPr fontId="3"/>
  </si>
  <si>
    <t>AW-2　</t>
    <phoneticPr fontId="3"/>
  </si>
  <si>
    <t>Ｗ5940×Ｈ6270　36.68㎡/か所</t>
    <rPh sb="20" eb="21">
      <t>ショ</t>
    </rPh>
    <phoneticPr fontId="3"/>
  </si>
  <si>
    <t>Ｗ27890×Ｈ6270　36.68㎡/か所</t>
    <rPh sb="21" eb="22">
      <t>ショ</t>
    </rPh>
    <phoneticPr fontId="3"/>
  </si>
  <si>
    <t>障子のみ</t>
    <rPh sb="0" eb="2">
      <t>ショウジ</t>
    </rPh>
    <phoneticPr fontId="3"/>
  </si>
  <si>
    <t>Ｗ600×Ｈ1690　1.01㎡/か所</t>
    <rPh sb="18" eb="19">
      <t>ショ</t>
    </rPh>
    <phoneticPr fontId="3"/>
  </si>
  <si>
    <t>Ｗ600×Ｈ1390　0.82㎡/か所</t>
    <rPh sb="18" eb="19">
      <t>ショ</t>
    </rPh>
    <phoneticPr fontId="3"/>
  </si>
  <si>
    <t>Ｗ2500×Ｈ1100　2.75㎡/か所</t>
    <rPh sb="19" eb="20">
      <t>ショ</t>
    </rPh>
    <phoneticPr fontId="3"/>
  </si>
  <si>
    <t>Ｗ1800×Ｈ900　1.62㎡/か所</t>
    <rPh sb="18" eb="19">
      <t>ショ</t>
    </rPh>
    <phoneticPr fontId="3"/>
  </si>
  <si>
    <t>Ｗ1420×Ｈ2150　3.05㎡/か所</t>
    <rPh sb="19" eb="20">
      <t>ショ</t>
    </rPh>
    <phoneticPr fontId="3"/>
  </si>
  <si>
    <t>Ｗ5430×Ｈ600　3.26㎡/か所</t>
    <rPh sb="18" eb="19">
      <t>ショ</t>
    </rPh>
    <phoneticPr fontId="3"/>
  </si>
  <si>
    <t>Ｗ800×Ｈ1950　1.56㎡/か所</t>
    <rPh sb="18" eb="19">
      <t>ショ</t>
    </rPh>
    <phoneticPr fontId="3"/>
  </si>
  <si>
    <t>ｽﾁｰﾙ枠のみ</t>
    <rPh sb="4" eb="5">
      <t>ワク</t>
    </rPh>
    <phoneticPr fontId="3"/>
  </si>
  <si>
    <t>扉1か所　付属金物共</t>
    <rPh sb="0" eb="1">
      <t>トビラ</t>
    </rPh>
    <rPh sb="3" eb="4">
      <t>ショ</t>
    </rPh>
    <rPh sb="5" eb="9">
      <t>フゾクカナモノ</t>
    </rPh>
    <rPh sb="9" eb="10">
      <t>トモ</t>
    </rPh>
    <phoneticPr fontId="3"/>
  </si>
  <si>
    <t>W3200×H1900×D900　6.65㎡/か所</t>
    <rPh sb="24" eb="25">
      <t>ショ</t>
    </rPh>
    <phoneticPr fontId="3"/>
  </si>
  <si>
    <t>扉2か所　付属金物共</t>
    <rPh sb="0" eb="1">
      <t>トビラ</t>
    </rPh>
    <rPh sb="3" eb="4">
      <t>ショ</t>
    </rPh>
    <rPh sb="5" eb="9">
      <t>フゾクカナモノ</t>
    </rPh>
    <rPh sb="9" eb="10">
      <t>トモ</t>
    </rPh>
    <phoneticPr fontId="3"/>
  </si>
  <si>
    <t>W2470×H1900×D900　6.4㎡/か所</t>
    <rPh sb="23" eb="24">
      <t>ショ</t>
    </rPh>
    <phoneticPr fontId="3"/>
  </si>
  <si>
    <t>W3860×H1900×D900　8.09㎡/か所</t>
    <rPh sb="24" eb="25">
      <t>ショ</t>
    </rPh>
    <phoneticPr fontId="3"/>
  </si>
  <si>
    <t>㎡</t>
    <phoneticPr fontId="3"/>
  </si>
  <si>
    <t>下地ﾓﾙﾀﾙ共</t>
    <rPh sb="0" eb="2">
      <t>シタジ</t>
    </rPh>
    <rPh sb="6" eb="7">
      <t>トモ</t>
    </rPh>
    <phoneticPr fontId="3"/>
  </si>
  <si>
    <t>鋼製床組撤去</t>
    <rPh sb="0" eb="2">
      <t>コウセイ</t>
    </rPh>
    <rPh sb="2" eb="4">
      <t>ユカグミ</t>
    </rPh>
    <rPh sb="4" eb="6">
      <t>テッキョ</t>
    </rPh>
    <phoneticPr fontId="3"/>
  </si>
  <si>
    <t>大型積層合板撤去</t>
    <rPh sb="0" eb="2">
      <t>オオガタ</t>
    </rPh>
    <rPh sb="2" eb="6">
      <t>セキソウゴウハン</t>
    </rPh>
    <rPh sb="6" eb="8">
      <t>テッキョ</t>
    </rPh>
    <phoneticPr fontId="3"/>
  </si>
  <si>
    <t>1枚敷</t>
    <rPh sb="1" eb="2">
      <t>マイ</t>
    </rPh>
    <rPh sb="2" eb="3">
      <t>シキ</t>
    </rPh>
    <phoneticPr fontId="3"/>
  </si>
  <si>
    <t>ｍ</t>
    <phoneticPr fontId="3"/>
  </si>
  <si>
    <t>木胴縁下地撤去</t>
    <rPh sb="0" eb="3">
      <t>モクドウブチ</t>
    </rPh>
    <rPh sb="3" eb="5">
      <t>シタジ</t>
    </rPh>
    <rPh sb="5" eb="7">
      <t>テッキョ</t>
    </rPh>
    <phoneticPr fontId="3"/>
  </si>
  <si>
    <t>握りバー撤去</t>
    <rPh sb="0" eb="1">
      <t>ニギ</t>
    </rPh>
    <rPh sb="4" eb="6">
      <t>テッキョ</t>
    </rPh>
    <phoneticPr fontId="3"/>
  </si>
  <si>
    <t>笠木撤去</t>
    <rPh sb="0" eb="2">
      <t>カサギ</t>
    </rPh>
    <rPh sb="2" eb="4">
      <t>テッキョ</t>
    </rPh>
    <phoneticPr fontId="3"/>
  </si>
  <si>
    <t>木製　35×180</t>
    <rPh sb="0" eb="2">
      <t>モクセイ</t>
    </rPh>
    <phoneticPr fontId="3"/>
  </si>
  <si>
    <t>換気道用扉撤去</t>
    <rPh sb="0" eb="3">
      <t>カンキドウ</t>
    </rPh>
    <rPh sb="3" eb="4">
      <t>ヨウ</t>
    </rPh>
    <rPh sb="4" eb="5">
      <t>トビラ</t>
    </rPh>
    <rPh sb="5" eb="7">
      <t>テッキョ</t>
    </rPh>
    <phoneticPr fontId="3"/>
  </si>
  <si>
    <t>木製　W1040×H660　2重</t>
    <rPh sb="0" eb="2">
      <t>モクセイ</t>
    </rPh>
    <rPh sb="15" eb="16">
      <t>ジュウ</t>
    </rPh>
    <phoneticPr fontId="3"/>
  </si>
  <si>
    <t>ﾀｲﾙのみ</t>
    <phoneticPr fontId="3"/>
  </si>
  <si>
    <t>隔て板撤去</t>
    <rPh sb="0" eb="1">
      <t>ヘダ</t>
    </rPh>
    <rPh sb="2" eb="3">
      <t>イタ</t>
    </rPh>
    <rPh sb="3" eb="5">
      <t>テッキョ</t>
    </rPh>
    <phoneticPr fontId="3"/>
  </si>
  <si>
    <t>W700×H1500</t>
    <phoneticPr fontId="3"/>
  </si>
  <si>
    <t>W900×H2000</t>
    <phoneticPr fontId="3"/>
  </si>
  <si>
    <t>W900×H1800</t>
    <phoneticPr fontId="3"/>
  </si>
  <si>
    <t>天井下地撤去</t>
    <rPh sb="0" eb="6">
      <t>テンジョウシタジテッキョ</t>
    </rPh>
    <phoneticPr fontId="3"/>
  </si>
  <si>
    <t>軽鉄</t>
    <rPh sb="0" eb="2">
      <t>ケイテツ</t>
    </rPh>
    <phoneticPr fontId="3"/>
  </si>
  <si>
    <t>下がり天井下地撤去</t>
    <rPh sb="0" eb="1">
      <t>サ</t>
    </rPh>
    <rPh sb="3" eb="5">
      <t>テンジョウ</t>
    </rPh>
    <rPh sb="5" eb="9">
      <t>シタジテッキョ</t>
    </rPh>
    <phoneticPr fontId="3"/>
  </si>
  <si>
    <t>天井仕上げ材撤去</t>
    <rPh sb="0" eb="2">
      <t>テンジョウ</t>
    </rPh>
    <rPh sb="2" eb="4">
      <t>シア</t>
    </rPh>
    <rPh sb="5" eb="6">
      <t>ザイ</t>
    </rPh>
    <rPh sb="6" eb="8">
      <t>テッキョ</t>
    </rPh>
    <phoneticPr fontId="3"/>
  </si>
  <si>
    <t>格天井見切り撤去</t>
    <rPh sb="0" eb="1">
      <t>カク</t>
    </rPh>
    <rPh sb="1" eb="3">
      <t>テンジョウ</t>
    </rPh>
    <rPh sb="3" eb="5">
      <t>ミキ</t>
    </rPh>
    <rPh sb="6" eb="8">
      <t>テッキョ</t>
    </rPh>
    <phoneticPr fontId="3"/>
  </si>
  <si>
    <t>下がり天井見切り撤去</t>
    <rPh sb="0" eb="1">
      <t>サ</t>
    </rPh>
    <rPh sb="3" eb="5">
      <t>テンジョウ</t>
    </rPh>
    <rPh sb="5" eb="7">
      <t>ミキ</t>
    </rPh>
    <rPh sb="8" eb="10">
      <t>テッキョ</t>
    </rPh>
    <phoneticPr fontId="3"/>
  </si>
  <si>
    <t>PL-1.6　60×100</t>
    <phoneticPr fontId="3"/>
  </si>
  <si>
    <t>PL-1.6　40×120</t>
    <phoneticPr fontId="3"/>
  </si>
  <si>
    <t>PL-1.6　100×120</t>
    <phoneticPr fontId="3"/>
  </si>
  <si>
    <t>ｍ</t>
    <phoneticPr fontId="3"/>
  </si>
  <si>
    <t>PL-1.6　400×600　Ｌ=15.86ｍ</t>
    <phoneticPr fontId="3"/>
  </si>
  <si>
    <t>PL-1.6　200×600　Ｌ=11.2ｍ</t>
    <phoneticPr fontId="3"/>
  </si>
  <si>
    <t>㎥</t>
    <phoneticPr fontId="3"/>
  </si>
  <si>
    <t>t25　W150　Ｌ=1600</t>
    <phoneticPr fontId="3"/>
  </si>
  <si>
    <t>t25　W150　Ｌ=2180</t>
    <phoneticPr fontId="3"/>
  </si>
  <si>
    <t>t25　W150　Ｌ=2400</t>
    <phoneticPr fontId="3"/>
  </si>
  <si>
    <t>体育器具基礎撤去</t>
    <rPh sb="0" eb="2">
      <t>タイイク</t>
    </rPh>
    <rPh sb="2" eb="4">
      <t>キグ</t>
    </rPh>
    <rPh sb="4" eb="6">
      <t>キソ</t>
    </rPh>
    <rPh sb="6" eb="8">
      <t>テッキョ</t>
    </rPh>
    <phoneticPr fontId="3"/>
  </si>
  <si>
    <t>下足入れ撤去</t>
    <rPh sb="0" eb="3">
      <t>ゲソクイ</t>
    </rPh>
    <rPh sb="4" eb="6">
      <t>テッキョ</t>
    </rPh>
    <phoneticPr fontId="3"/>
  </si>
  <si>
    <t>ｽﾁｰﾙ製　W1500×H1600×D300</t>
    <rPh sb="4" eb="5">
      <t>セイ</t>
    </rPh>
    <phoneticPr fontId="3"/>
  </si>
  <si>
    <t>ｽﾁｰﾙ製　W1000×H1600×D300</t>
    <rPh sb="4" eb="5">
      <t>セイ</t>
    </rPh>
    <phoneticPr fontId="3"/>
  </si>
  <si>
    <t>台</t>
    <rPh sb="0" eb="1">
      <t>ダイ</t>
    </rPh>
    <phoneticPr fontId="3"/>
  </si>
  <si>
    <t>塩ビ製　W600×D1600</t>
    <rPh sb="0" eb="1">
      <t>エン</t>
    </rPh>
    <rPh sb="2" eb="3">
      <t>セイ</t>
    </rPh>
    <phoneticPr fontId="3"/>
  </si>
  <si>
    <t>塩ビ製　W600×D1000</t>
    <rPh sb="0" eb="1">
      <t>エン</t>
    </rPh>
    <rPh sb="2" eb="3">
      <t>セイ</t>
    </rPh>
    <phoneticPr fontId="3"/>
  </si>
  <si>
    <t>ｽﾁｰﾙ製　W900×H1500×D500</t>
    <rPh sb="4" eb="5">
      <t>セイ</t>
    </rPh>
    <phoneticPr fontId="3"/>
  </si>
  <si>
    <t>木製棚撤去</t>
    <rPh sb="0" eb="3">
      <t>モクセイタナ</t>
    </rPh>
    <rPh sb="3" eb="5">
      <t>テッキョ</t>
    </rPh>
    <phoneticPr fontId="3"/>
  </si>
  <si>
    <t>W1000×H600×D400</t>
    <phoneticPr fontId="3"/>
  </si>
  <si>
    <t>国旗・町章旗撤去</t>
    <rPh sb="0" eb="2">
      <t>コッキ</t>
    </rPh>
    <rPh sb="3" eb="4">
      <t>チョウ</t>
    </rPh>
    <rPh sb="4" eb="5">
      <t>ショウ</t>
    </rPh>
    <rPh sb="5" eb="6">
      <t>ハタ</t>
    </rPh>
    <rPh sb="6" eb="8">
      <t>テッキョ</t>
    </rPh>
    <phoneticPr fontId="3"/>
  </si>
  <si>
    <t>W2700×H1000</t>
    <phoneticPr fontId="3"/>
  </si>
  <si>
    <t>掲示板撤去</t>
    <rPh sb="0" eb="3">
      <t>ケイジバン</t>
    </rPh>
    <rPh sb="3" eb="5">
      <t>テッキョ</t>
    </rPh>
    <phoneticPr fontId="3"/>
  </si>
  <si>
    <t>W2650×H1150</t>
    <phoneticPr fontId="3"/>
  </si>
  <si>
    <t>W1200×H900×D40</t>
    <phoneticPr fontId="3"/>
  </si>
  <si>
    <t>流し台撤去</t>
    <rPh sb="0" eb="1">
      <t>ナガ</t>
    </rPh>
    <rPh sb="2" eb="3">
      <t>ダイ</t>
    </rPh>
    <rPh sb="3" eb="5">
      <t>テッキョ</t>
    </rPh>
    <phoneticPr fontId="3"/>
  </si>
  <si>
    <t>W1800×H800×D600</t>
    <phoneticPr fontId="3"/>
  </si>
  <si>
    <t>吊戸棚撤去</t>
    <rPh sb="0" eb="5">
      <t>ツリトダナテッキョ</t>
    </rPh>
    <phoneticPr fontId="3"/>
  </si>
  <si>
    <t>W1800×H600×D450</t>
    <phoneticPr fontId="3"/>
  </si>
  <si>
    <t>時計撤去</t>
    <rPh sb="0" eb="4">
      <t>トケイテッキョ</t>
    </rPh>
    <phoneticPr fontId="3"/>
  </si>
  <si>
    <t>電話棚撤去</t>
    <rPh sb="0" eb="3">
      <t>デンワタナ</t>
    </rPh>
    <rPh sb="3" eb="5">
      <t>テッキョ</t>
    </rPh>
    <phoneticPr fontId="3"/>
  </si>
  <si>
    <t>剣道具棚撤去</t>
    <rPh sb="0" eb="4">
      <t>ケンドウグタナ</t>
    </rPh>
    <rPh sb="4" eb="6">
      <t>テッキョ</t>
    </rPh>
    <phoneticPr fontId="3"/>
  </si>
  <si>
    <t>手洗い台撤去</t>
    <rPh sb="0" eb="2">
      <t>テアラ</t>
    </rPh>
    <rPh sb="3" eb="6">
      <t>ダイテッキョ</t>
    </rPh>
    <phoneticPr fontId="3"/>
  </si>
  <si>
    <t>㎡</t>
    <phoneticPr fontId="3"/>
  </si>
  <si>
    <t>保護具・保護衣</t>
    <rPh sb="0" eb="3">
      <t>ホゴグ</t>
    </rPh>
    <rPh sb="4" eb="7">
      <t>ホゴイ</t>
    </rPh>
    <phoneticPr fontId="3"/>
  </si>
  <si>
    <t>保護具・保護衣</t>
    <rPh sb="0" eb="3">
      <t>ホゴグ</t>
    </rPh>
    <rPh sb="4" eb="7">
      <t>ホゴイ</t>
    </rPh>
    <phoneticPr fontId="3"/>
  </si>
  <si>
    <t>保護メガネ</t>
    <rPh sb="0" eb="2">
      <t>ホゴ</t>
    </rPh>
    <phoneticPr fontId="3"/>
  </si>
  <si>
    <t>マスク</t>
    <phoneticPr fontId="3"/>
  </si>
  <si>
    <t>マスク替えフィルター</t>
    <rPh sb="3" eb="4">
      <t>カ</t>
    </rPh>
    <phoneticPr fontId="3"/>
  </si>
  <si>
    <t>保護衣</t>
    <rPh sb="0" eb="3">
      <t>ホゴイ</t>
    </rPh>
    <phoneticPr fontId="3"/>
  </si>
  <si>
    <t>保護手袋</t>
    <rPh sb="0" eb="2">
      <t>ホゴ</t>
    </rPh>
    <rPh sb="2" eb="4">
      <t>テブクロ</t>
    </rPh>
    <phoneticPr fontId="3"/>
  </si>
  <si>
    <t>靴カバー</t>
    <rPh sb="0" eb="1">
      <t>クツ</t>
    </rPh>
    <phoneticPr fontId="3"/>
  </si>
  <si>
    <t>個</t>
    <rPh sb="0" eb="1">
      <t>コ</t>
    </rPh>
    <phoneticPr fontId="3"/>
  </si>
  <si>
    <t>個・日</t>
    <rPh sb="0" eb="1">
      <t>コ</t>
    </rPh>
    <rPh sb="2" eb="3">
      <t>ヒ</t>
    </rPh>
    <phoneticPr fontId="3"/>
  </si>
  <si>
    <t>組</t>
    <rPh sb="0" eb="1">
      <t>クミ</t>
    </rPh>
    <phoneticPr fontId="3"/>
  </si>
  <si>
    <t>着</t>
    <rPh sb="0" eb="1">
      <t>チャク</t>
    </rPh>
    <phoneticPr fontId="3"/>
  </si>
  <si>
    <t>足</t>
    <rPh sb="0" eb="1">
      <t>ソク</t>
    </rPh>
    <phoneticPr fontId="3"/>
  </si>
  <si>
    <t>各種表示・掲示</t>
    <rPh sb="0" eb="4">
      <t>カクシュヒョウジ</t>
    </rPh>
    <rPh sb="5" eb="7">
      <t>ケイジ</t>
    </rPh>
    <phoneticPr fontId="3"/>
  </si>
  <si>
    <t>各種表示・掲示</t>
    <rPh sb="0" eb="4">
      <t>カクシュヒョウジ</t>
    </rPh>
    <rPh sb="5" eb="7">
      <t>ケイジ</t>
    </rPh>
    <phoneticPr fontId="3"/>
  </si>
  <si>
    <t>砕石地業撤去</t>
    <rPh sb="0" eb="4">
      <t>サイセキチギョウ</t>
    </rPh>
    <rPh sb="4" eb="6">
      <t>テッキョ</t>
    </rPh>
    <phoneticPr fontId="3"/>
  </si>
  <si>
    <t>埋戻し</t>
    <rPh sb="0" eb="2">
      <t>ウメモド</t>
    </rPh>
    <phoneticPr fontId="3"/>
  </si>
  <si>
    <t>撤去土使用</t>
    <rPh sb="0" eb="2">
      <t>テッキョ</t>
    </rPh>
    <rPh sb="2" eb="3">
      <t>ツチ</t>
    </rPh>
    <rPh sb="3" eb="5">
      <t>シヨウ</t>
    </rPh>
    <phoneticPr fontId="3"/>
  </si>
  <si>
    <t>敷均し</t>
    <rPh sb="0" eb="2">
      <t>シキナラ</t>
    </rPh>
    <phoneticPr fontId="3"/>
  </si>
  <si>
    <t>撤去土均し</t>
    <rPh sb="0" eb="3">
      <t>テッキョツチ</t>
    </rPh>
    <rPh sb="3" eb="4">
      <t>ナラ</t>
    </rPh>
    <phoneticPr fontId="3"/>
  </si>
  <si>
    <t>残土処分</t>
    <rPh sb="0" eb="4">
      <t>ザンドショブン</t>
    </rPh>
    <phoneticPr fontId="3"/>
  </si>
  <si>
    <t>場内敷き均し</t>
    <rPh sb="0" eb="3">
      <t>ジョウナイシ</t>
    </rPh>
    <rPh sb="4" eb="5">
      <t>ナラ</t>
    </rPh>
    <phoneticPr fontId="3"/>
  </si>
  <si>
    <t>ﾊﾝﾄﾞﾌﾞﾚｰｶ主体</t>
    <rPh sb="9" eb="11">
      <t>シュタイ</t>
    </rPh>
    <phoneticPr fontId="3"/>
  </si>
  <si>
    <t>ｺﾝｸﾘｰﾄ面</t>
    <rPh sb="6" eb="7">
      <t>メン</t>
    </rPh>
    <phoneticPr fontId="3"/>
  </si>
  <si>
    <t>SSC400　C-100×50×20×1.6</t>
    <phoneticPr fontId="3"/>
  </si>
  <si>
    <t>鋼板</t>
    <rPh sb="0" eb="2">
      <t>コウハン</t>
    </rPh>
    <phoneticPr fontId="3"/>
  </si>
  <si>
    <t>SS400　PL-6</t>
    <phoneticPr fontId="3"/>
  </si>
  <si>
    <t>SS400　PL-4.5</t>
    <phoneticPr fontId="3"/>
  </si>
  <si>
    <t>M12　Ｌ=40</t>
    <phoneticPr fontId="3"/>
  </si>
  <si>
    <t>組</t>
    <rPh sb="0" eb="1">
      <t>クミ</t>
    </rPh>
    <phoneticPr fontId="3"/>
  </si>
  <si>
    <t>工場加工組立費</t>
    <rPh sb="0" eb="4">
      <t>コウジョウカコウ</t>
    </rPh>
    <rPh sb="4" eb="7">
      <t>クミタテヒ</t>
    </rPh>
    <phoneticPr fontId="3"/>
  </si>
  <si>
    <t>工場溶接</t>
    <rPh sb="0" eb="2">
      <t>コウジョウ</t>
    </rPh>
    <rPh sb="2" eb="4">
      <t>ヨウセツ</t>
    </rPh>
    <phoneticPr fontId="3"/>
  </si>
  <si>
    <t>工場塗装</t>
    <rPh sb="0" eb="2">
      <t>コウジョウ</t>
    </rPh>
    <rPh sb="2" eb="4">
      <t>トソウ</t>
    </rPh>
    <phoneticPr fontId="3"/>
  </si>
  <si>
    <t>錆止め　</t>
    <rPh sb="0" eb="2">
      <t>サビド</t>
    </rPh>
    <phoneticPr fontId="3"/>
  </si>
  <si>
    <t>t</t>
    <phoneticPr fontId="3"/>
  </si>
  <si>
    <t>ｍ</t>
    <phoneticPr fontId="3"/>
  </si>
  <si>
    <t>㎡</t>
    <phoneticPr fontId="3"/>
  </si>
  <si>
    <t>軽量鉄骨加工組立費</t>
    <rPh sb="0" eb="9">
      <t>ケイリョウテッコツカコウクミタテヒ</t>
    </rPh>
    <phoneticPr fontId="3"/>
  </si>
  <si>
    <t>中ﾎﾞﾙﾄ締め含む</t>
    <rPh sb="0" eb="1">
      <t>チュウ</t>
    </rPh>
    <rPh sb="5" eb="6">
      <t>シ</t>
    </rPh>
    <rPh sb="7" eb="8">
      <t>フク</t>
    </rPh>
    <phoneticPr fontId="3"/>
  </si>
  <si>
    <t>現場溶接</t>
    <rPh sb="0" eb="4">
      <t>ゲンバヨウセツ</t>
    </rPh>
    <phoneticPr fontId="3"/>
  </si>
  <si>
    <t>M12　ｽﾁｰﾙ製　下向き</t>
    <rPh sb="8" eb="9">
      <t>セイ</t>
    </rPh>
    <rPh sb="10" eb="12">
      <t>シタム</t>
    </rPh>
    <phoneticPr fontId="3"/>
  </si>
  <si>
    <t>壁受下地撤去</t>
    <rPh sb="0" eb="1">
      <t>カベ</t>
    </rPh>
    <rPh sb="1" eb="2">
      <t>ウケ</t>
    </rPh>
    <rPh sb="2" eb="6">
      <t>シタジテッキョ</t>
    </rPh>
    <phoneticPr fontId="3"/>
  </si>
  <si>
    <t>ﾎﾞﾙﾄ外し</t>
    <rPh sb="4" eb="5">
      <t>ハズ</t>
    </rPh>
    <phoneticPr fontId="3"/>
  </si>
  <si>
    <t>等辺山形鋼</t>
    <rPh sb="0" eb="5">
      <t>トウヘンヤマガタコウ</t>
    </rPh>
    <phoneticPr fontId="3"/>
  </si>
  <si>
    <t>SS400　L-50×50×5</t>
    <phoneticPr fontId="3"/>
  </si>
  <si>
    <t>既存部　ﾎﾞﾙﾄ止め用孔加工含む</t>
    <rPh sb="0" eb="3">
      <t>キゾンブ</t>
    </rPh>
    <rPh sb="8" eb="9">
      <t>ド</t>
    </rPh>
    <rPh sb="10" eb="11">
      <t>ヨウ</t>
    </rPh>
    <rPh sb="11" eb="13">
      <t>カコウ</t>
    </rPh>
    <rPh sb="13" eb="15">
      <t>フクム</t>
    </rPh>
    <phoneticPr fontId="3"/>
  </si>
  <si>
    <t>L-50×50×4　ｶﾞｽ切断</t>
    <rPh sb="13" eb="15">
      <t>セツダン</t>
    </rPh>
    <phoneticPr fontId="3"/>
  </si>
  <si>
    <t>樋受け下地撤去</t>
    <rPh sb="0" eb="2">
      <t>トイウ</t>
    </rPh>
    <rPh sb="3" eb="7">
      <t>シタジテッキョ</t>
    </rPh>
    <phoneticPr fontId="3"/>
  </si>
  <si>
    <t>ｍ</t>
    <phoneticPr fontId="3"/>
  </si>
  <si>
    <t>環境配慮改修</t>
    <rPh sb="0" eb="2">
      <t>カンキョウ</t>
    </rPh>
    <rPh sb="2" eb="4">
      <t>ハイリョ</t>
    </rPh>
    <rPh sb="4" eb="6">
      <t>カイシュウ</t>
    </rPh>
    <phoneticPr fontId="3"/>
  </si>
  <si>
    <t>直接仮設</t>
    <rPh sb="0" eb="2">
      <t>チョクセツ</t>
    </rPh>
    <rPh sb="2" eb="4">
      <t>カセツ</t>
    </rPh>
    <phoneticPr fontId="3"/>
  </si>
  <si>
    <t>発生材処理</t>
    <rPh sb="0" eb="3">
      <t>ハッセイザイ</t>
    </rPh>
    <rPh sb="3" eb="5">
      <t>ショリ</t>
    </rPh>
    <phoneticPr fontId="3"/>
  </si>
  <si>
    <t>式</t>
    <rPh sb="0" eb="1">
      <t>シキ</t>
    </rPh>
    <phoneticPr fontId="3"/>
  </si>
  <si>
    <t>計</t>
    <rPh sb="0" eb="1">
      <t>ケイ</t>
    </rPh>
    <phoneticPr fontId="3"/>
  </si>
  <si>
    <t>(1)撤去</t>
    <rPh sb="3" eb="5">
      <t>テッキョ</t>
    </rPh>
    <phoneticPr fontId="3"/>
  </si>
  <si>
    <t>(2)改修</t>
    <rPh sb="3" eb="5">
      <t>カイシュウ</t>
    </rPh>
    <phoneticPr fontId="3"/>
  </si>
  <si>
    <t>(1)運搬</t>
    <rPh sb="3" eb="5">
      <t>ウンパン</t>
    </rPh>
    <phoneticPr fontId="3"/>
  </si>
  <si>
    <t>(2)処分</t>
    <rPh sb="3" eb="5">
      <t>ショブン</t>
    </rPh>
    <phoneticPr fontId="3"/>
  </si>
  <si>
    <t>墨出し</t>
    <rPh sb="0" eb="1">
      <t>スミ</t>
    </rPh>
    <rPh sb="1" eb="2">
      <t>ダ</t>
    </rPh>
    <phoneticPr fontId="3"/>
  </si>
  <si>
    <t>養生</t>
    <rPh sb="0" eb="2">
      <t>ヨウジョウ</t>
    </rPh>
    <phoneticPr fontId="3"/>
  </si>
  <si>
    <t>整理清掃後片付け</t>
    <rPh sb="0" eb="2">
      <t>セイリ</t>
    </rPh>
    <rPh sb="2" eb="4">
      <t>セイソウ</t>
    </rPh>
    <rPh sb="4" eb="7">
      <t>アトカタヅ</t>
    </rPh>
    <phoneticPr fontId="3"/>
  </si>
  <si>
    <t>外部足場</t>
    <rPh sb="0" eb="2">
      <t>ガイブ</t>
    </rPh>
    <rPh sb="2" eb="4">
      <t>アシバ</t>
    </rPh>
    <phoneticPr fontId="3"/>
  </si>
  <si>
    <t>内部足場</t>
    <rPh sb="0" eb="2">
      <t>ナイブ</t>
    </rPh>
    <rPh sb="2" eb="4">
      <t>アシバ</t>
    </rPh>
    <phoneticPr fontId="3"/>
  </si>
  <si>
    <t>災害防止</t>
    <rPh sb="0" eb="2">
      <t>サイガイ</t>
    </rPh>
    <rPh sb="2" eb="4">
      <t>ボウシ</t>
    </rPh>
    <phoneticPr fontId="3"/>
  </si>
  <si>
    <t>床　カッター入</t>
    <rPh sb="0" eb="1">
      <t>ユカ</t>
    </rPh>
    <rPh sb="6" eb="7">
      <t>イ</t>
    </rPh>
    <phoneticPr fontId="3"/>
  </si>
  <si>
    <t>床　タイル撤去</t>
    <rPh sb="0" eb="1">
      <t>ユカ</t>
    </rPh>
    <rPh sb="5" eb="7">
      <t>テッキョ</t>
    </rPh>
    <phoneticPr fontId="3"/>
  </si>
  <si>
    <t>壁　カッター入</t>
    <rPh sb="0" eb="1">
      <t>カベ</t>
    </rPh>
    <rPh sb="6" eb="7">
      <t>イ</t>
    </rPh>
    <phoneticPr fontId="3"/>
  </si>
  <si>
    <t>壁　タイル撤去</t>
    <rPh sb="0" eb="1">
      <t>カベ</t>
    </rPh>
    <rPh sb="5" eb="7">
      <t>テッキョ</t>
    </rPh>
    <phoneticPr fontId="3"/>
  </si>
  <si>
    <t>竪樋撤去</t>
    <rPh sb="0" eb="2">
      <t>タテドイ</t>
    </rPh>
    <rPh sb="2" eb="4">
      <t>テッキョ</t>
    </rPh>
    <phoneticPr fontId="3"/>
  </si>
  <si>
    <t>ガード付ガラリ撤去</t>
    <rPh sb="3" eb="4">
      <t>ツキ</t>
    </rPh>
    <rPh sb="7" eb="9">
      <t>テッキョ</t>
    </rPh>
    <phoneticPr fontId="3"/>
  </si>
  <si>
    <t>計</t>
    <phoneticPr fontId="3"/>
  </si>
  <si>
    <t>(1)改修</t>
    <rPh sb="3" eb="5">
      <t>カイシュウ</t>
    </rPh>
    <phoneticPr fontId="3"/>
  </si>
  <si>
    <t>（屋外ステージ）</t>
    <rPh sb="1" eb="3">
      <t>オクガイ</t>
    </rPh>
    <phoneticPr fontId="3"/>
  </si>
  <si>
    <t>捨てコンクリート撤去</t>
    <rPh sb="0" eb="1">
      <t>ス</t>
    </rPh>
    <rPh sb="8" eb="10">
      <t>テッキョ</t>
    </rPh>
    <phoneticPr fontId="3"/>
  </si>
  <si>
    <t>カッター入</t>
    <rPh sb="4" eb="5">
      <t>イ</t>
    </rPh>
    <phoneticPr fontId="3"/>
  </si>
  <si>
    <t>地上コンクリート撤去</t>
    <rPh sb="0" eb="2">
      <t>チジョウ</t>
    </rPh>
    <rPh sb="8" eb="10">
      <t>テッキョ</t>
    </rPh>
    <phoneticPr fontId="3"/>
  </si>
  <si>
    <t>土間コンクリート撤去</t>
    <rPh sb="0" eb="2">
      <t>ドマ</t>
    </rPh>
    <rPh sb="8" eb="10">
      <t>テッキョ</t>
    </rPh>
    <phoneticPr fontId="3"/>
  </si>
  <si>
    <t>ｍ3</t>
    <phoneticPr fontId="3"/>
  </si>
  <si>
    <t>ｍ3</t>
    <phoneticPr fontId="3"/>
  </si>
  <si>
    <t>（外壁）</t>
    <rPh sb="1" eb="3">
      <t>ガイヘキ</t>
    </rPh>
    <phoneticPr fontId="3"/>
  </si>
  <si>
    <t>リップ溝形鋼</t>
    <rPh sb="3" eb="6">
      <t>ミゾカタコウ</t>
    </rPh>
    <phoneticPr fontId="3"/>
  </si>
  <si>
    <t>中ボルト</t>
    <rPh sb="0" eb="1">
      <t>チュウ</t>
    </rPh>
    <phoneticPr fontId="3"/>
  </si>
  <si>
    <t>あと施工アンカー</t>
    <rPh sb="2" eb="4">
      <t>セコウ</t>
    </rPh>
    <phoneticPr fontId="3"/>
  </si>
  <si>
    <t>［-100×50×5×7.5　Ｌ=1940</t>
  </si>
  <si>
    <t>（屋根）</t>
    <rPh sb="1" eb="3">
      <t>ヤネ</t>
    </rPh>
    <phoneticPr fontId="3"/>
  </si>
  <si>
    <t>SSC400　C-60×30×10×1.6</t>
  </si>
  <si>
    <t>ﾚﾍﾞﾙ3対応</t>
    <rPh sb="5" eb="7">
      <t>タイオウ</t>
    </rPh>
    <phoneticPr fontId="3"/>
  </si>
  <si>
    <t>天井　珪酸カルシウム板撤去</t>
    <rPh sb="0" eb="2">
      <t>テンジョウ</t>
    </rPh>
    <rPh sb="3" eb="5">
      <t>ケイサン</t>
    </rPh>
    <rPh sb="10" eb="13">
      <t>イタテッキョ</t>
    </rPh>
    <phoneticPr fontId="3"/>
  </si>
  <si>
    <t>床仕上材撤去</t>
    <rPh sb="0" eb="1">
      <t>ユカ</t>
    </rPh>
    <rPh sb="1" eb="3">
      <t>シア</t>
    </rPh>
    <rPh sb="3" eb="4">
      <t>ザイ</t>
    </rPh>
    <rPh sb="4" eb="6">
      <t>テッキョ</t>
    </rPh>
    <phoneticPr fontId="3"/>
  </si>
  <si>
    <t>ｍ3</t>
    <phoneticPr fontId="3"/>
  </si>
  <si>
    <t>ｍ3</t>
    <phoneticPr fontId="3"/>
  </si>
  <si>
    <t>有価物処理</t>
    <rPh sb="0" eb="3">
      <t>ユウカブツ</t>
    </rPh>
    <rPh sb="3" eb="5">
      <t>ショリ</t>
    </rPh>
    <phoneticPr fontId="3"/>
  </si>
  <si>
    <t>ｱﾙﾐ屑</t>
    <rPh sb="3" eb="4">
      <t>クズ</t>
    </rPh>
    <phoneticPr fontId="3"/>
  </si>
  <si>
    <t>ｽﾃﾝﾚｽ屑</t>
    <rPh sb="5" eb="6">
      <t>クズ</t>
    </rPh>
    <phoneticPr fontId="3"/>
  </si>
  <si>
    <t>防災シート</t>
    <rPh sb="0" eb="2">
      <t>ボウサイ</t>
    </rPh>
    <phoneticPr fontId="3"/>
  </si>
  <si>
    <t>ブラケット足場</t>
    <rPh sb="5" eb="7">
      <t>アシバ</t>
    </rPh>
    <phoneticPr fontId="3"/>
  </si>
  <si>
    <t>脚立足場</t>
    <rPh sb="0" eb="4">
      <t>キャタツアシバ</t>
    </rPh>
    <phoneticPr fontId="3"/>
  </si>
  <si>
    <t>玄関ポーチ</t>
    <phoneticPr fontId="3"/>
  </si>
  <si>
    <t>脚立足場　並列　2か月</t>
    <rPh sb="0" eb="2">
      <t>キャタツ</t>
    </rPh>
    <rPh sb="2" eb="4">
      <t>アシバ</t>
    </rPh>
    <rPh sb="5" eb="7">
      <t>ヘイレツ</t>
    </rPh>
    <rPh sb="10" eb="11">
      <t>ゲツ</t>
    </rPh>
    <phoneticPr fontId="3"/>
  </si>
  <si>
    <t>くさび緊結式足場(手すり先行方式)</t>
    <rPh sb="3" eb="8">
      <t>キンケツシキアシバ</t>
    </rPh>
    <rPh sb="9" eb="10">
      <t>テ</t>
    </rPh>
    <rPh sb="12" eb="16">
      <t>センコウホウシキ</t>
    </rPh>
    <phoneticPr fontId="3"/>
  </si>
  <si>
    <t>W=900 H=15.0m未満　9か月</t>
    <rPh sb="13" eb="15">
      <t>ミマン</t>
    </rPh>
    <rPh sb="18" eb="19">
      <t>ゲツ</t>
    </rPh>
    <phoneticPr fontId="3"/>
  </si>
  <si>
    <t>W=600 H=10.0m未満　9か月</t>
    <rPh sb="13" eb="15">
      <t>ミマン</t>
    </rPh>
    <rPh sb="18" eb="19">
      <t>ゲツ</t>
    </rPh>
    <phoneticPr fontId="3"/>
  </si>
  <si>
    <t>H=10m未満　9か月</t>
    <rPh sb="5" eb="7">
      <t>ミマン</t>
    </rPh>
    <rPh sb="10" eb="11">
      <t>ゲツ</t>
    </rPh>
    <phoneticPr fontId="3"/>
  </si>
  <si>
    <t>並列　1か月</t>
    <rPh sb="0" eb="2">
      <t>ヘイレツ</t>
    </rPh>
    <rPh sb="5" eb="6">
      <t>ゲツ</t>
    </rPh>
    <phoneticPr fontId="3"/>
  </si>
  <si>
    <t>軒先天端 アルミパネル撤去</t>
    <rPh sb="0" eb="4">
      <t>ノキサキテンバ</t>
    </rPh>
    <rPh sb="11" eb="13">
      <t>テッキョ</t>
    </rPh>
    <phoneticPr fontId="3"/>
  </si>
  <si>
    <t>破風アルミパネル撤去</t>
    <rPh sb="0" eb="2">
      <t>ハフウ</t>
    </rPh>
    <rPh sb="8" eb="10">
      <t>テッキョ</t>
    </rPh>
    <phoneticPr fontId="3"/>
  </si>
  <si>
    <t>軒天　珪酸カルシウム板撤去</t>
    <rPh sb="0" eb="2">
      <t>ノキテン</t>
    </rPh>
    <rPh sb="3" eb="5">
      <t>ケイサン</t>
    </rPh>
    <rPh sb="10" eb="13">
      <t>イタテッキョ</t>
    </rPh>
    <phoneticPr fontId="3"/>
  </si>
  <si>
    <t>ドレン撤去</t>
    <rPh sb="3" eb="5">
      <t>テッキョ</t>
    </rPh>
    <phoneticPr fontId="3"/>
  </si>
  <si>
    <t>谷ｺｲﾙt0.4　糸≒940</t>
    <rPh sb="0" eb="1">
      <t>タニ</t>
    </rPh>
    <rPh sb="9" eb="11">
      <t>イトヤク</t>
    </rPh>
    <phoneticPr fontId="3"/>
  </si>
  <si>
    <t>(3)劣化部補修</t>
    <rPh sb="3" eb="5">
      <t>レッカ</t>
    </rPh>
    <rPh sb="5" eb="6">
      <t>ブ</t>
    </rPh>
    <rPh sb="6" eb="8">
      <t>ホシュウ</t>
    </rPh>
    <phoneticPr fontId="3"/>
  </si>
  <si>
    <t>床　モルタル撤去</t>
    <rPh sb="0" eb="1">
      <t>ユカ</t>
    </rPh>
    <rPh sb="6" eb="8">
      <t>テッキョ</t>
    </rPh>
    <phoneticPr fontId="3"/>
  </si>
  <si>
    <t>ベースフロア撤去</t>
    <rPh sb="6" eb="8">
      <t>テッキョ</t>
    </rPh>
    <phoneticPr fontId="3"/>
  </si>
  <si>
    <t>幅木撤去</t>
    <rPh sb="0" eb="2">
      <t>ハバキ</t>
    </rPh>
    <rPh sb="2" eb="4">
      <t>テッキョ</t>
    </rPh>
    <phoneticPr fontId="3"/>
  </si>
  <si>
    <t>ｽﾃﾝﾚｽ製</t>
    <rPh sb="5" eb="6">
      <t>セイ</t>
    </rPh>
    <phoneticPr fontId="3"/>
  </si>
  <si>
    <t>花崗岩 100×25</t>
    <rPh sb="0" eb="3">
      <t>カコウガン</t>
    </rPh>
    <phoneticPr fontId="3"/>
  </si>
  <si>
    <t>塩ﾋﾞ製</t>
    <rPh sb="0" eb="1">
      <t>エン</t>
    </rPh>
    <rPh sb="3" eb="4">
      <t>セイ</t>
    </rPh>
    <phoneticPr fontId="3"/>
  </si>
  <si>
    <t>エキスパンションゴム撤去</t>
    <rPh sb="10" eb="12">
      <t>テッキョ</t>
    </rPh>
    <phoneticPr fontId="3"/>
  </si>
  <si>
    <t>手摺集成材吸音ウッド撤去</t>
    <rPh sb="0" eb="2">
      <t>テスリ</t>
    </rPh>
    <rPh sb="2" eb="5">
      <t>シュウセイザイ</t>
    </rPh>
    <rPh sb="5" eb="7">
      <t>キュウオン</t>
    </rPh>
    <rPh sb="10" eb="12">
      <t>テッキョ</t>
    </rPh>
    <phoneticPr fontId="3"/>
  </si>
  <si>
    <t>グラスウール撤去</t>
    <rPh sb="6" eb="8">
      <t>テッキョ</t>
    </rPh>
    <phoneticPr fontId="3"/>
  </si>
  <si>
    <t>木製φ90</t>
    <rPh sb="0" eb="2">
      <t>モクセイ</t>
    </rPh>
    <phoneticPr fontId="3"/>
  </si>
  <si>
    <t>H=600</t>
    <phoneticPr fontId="3"/>
  </si>
  <si>
    <t>ﾓﾙﾀﾙ･ﾀｲﾙ面</t>
    <rPh sb="8" eb="9">
      <t>メン</t>
    </rPh>
    <phoneticPr fontId="3"/>
  </si>
  <si>
    <t>壁　モルタル撤去</t>
    <rPh sb="0" eb="1">
      <t>カベ</t>
    </rPh>
    <rPh sb="6" eb="8">
      <t>テッキョ</t>
    </rPh>
    <phoneticPr fontId="3"/>
  </si>
  <si>
    <t>ﾃﾗｿﾞｰﾌﾞﾛｯｸt40</t>
    <phoneticPr fontId="3"/>
  </si>
  <si>
    <t>t50</t>
    <phoneticPr fontId="3"/>
  </si>
  <si>
    <t>天井　木毛セメント板撤去</t>
    <rPh sb="0" eb="2">
      <t>テンジョウ</t>
    </rPh>
    <rPh sb="3" eb="5">
      <t>モクモウ</t>
    </rPh>
    <rPh sb="9" eb="12">
      <t>イタテッキョ</t>
    </rPh>
    <phoneticPr fontId="3"/>
  </si>
  <si>
    <t>天井スタイロフォーム撤去</t>
    <rPh sb="0" eb="2">
      <t>テンジョウ</t>
    </rPh>
    <rPh sb="10" eb="12">
      <t>テッキョ</t>
    </rPh>
    <phoneticPr fontId="3"/>
  </si>
  <si>
    <t>天井仕上材撤去</t>
    <rPh sb="0" eb="2">
      <t>テンジョウ</t>
    </rPh>
    <rPh sb="2" eb="4">
      <t>シア</t>
    </rPh>
    <rPh sb="4" eb="5">
      <t>ザイ</t>
    </rPh>
    <rPh sb="5" eb="7">
      <t>テッキョ</t>
    </rPh>
    <phoneticPr fontId="3"/>
  </si>
  <si>
    <t>ﾎﾞｰﾄﾞ2枚張</t>
    <rPh sb="6" eb="8">
      <t>マイハリ</t>
    </rPh>
    <phoneticPr fontId="3"/>
  </si>
  <si>
    <t>ガラスウール（ガラスクロス）撤去</t>
    <rPh sb="14" eb="16">
      <t>テッキョ</t>
    </rPh>
    <phoneticPr fontId="3"/>
  </si>
  <si>
    <t>壁仕上材撤去</t>
    <rPh sb="0" eb="1">
      <t>カベ</t>
    </rPh>
    <rPh sb="1" eb="3">
      <t>シア</t>
    </rPh>
    <rPh sb="3" eb="4">
      <t>ザイ</t>
    </rPh>
    <rPh sb="4" eb="6">
      <t>テッキョ</t>
    </rPh>
    <phoneticPr fontId="3"/>
  </si>
  <si>
    <t>ﾎﾞｰﾄﾞ1枚張</t>
    <rPh sb="6" eb="7">
      <t>マイ</t>
    </rPh>
    <rPh sb="7" eb="8">
      <t>ハリ</t>
    </rPh>
    <phoneticPr fontId="3"/>
  </si>
  <si>
    <t>ﾎﾞｰﾄﾞ1枚張</t>
    <rPh sb="6" eb="8">
      <t>マイハリ</t>
    </rPh>
    <phoneticPr fontId="3"/>
  </si>
  <si>
    <t>天井ビニルクロス撤去</t>
    <rPh sb="0" eb="2">
      <t>テンジョウ</t>
    </rPh>
    <rPh sb="8" eb="10">
      <t>テッキョ</t>
    </rPh>
    <phoneticPr fontId="3"/>
  </si>
  <si>
    <t>固定国旗バトンボックス撤去</t>
    <rPh sb="0" eb="2">
      <t>コテイ</t>
    </rPh>
    <rPh sb="2" eb="4">
      <t>コッキ</t>
    </rPh>
    <rPh sb="11" eb="13">
      <t>テッキョ</t>
    </rPh>
    <phoneticPr fontId="3"/>
  </si>
  <si>
    <t>固定ライトボックス撤去</t>
    <rPh sb="0" eb="2">
      <t>コテイ</t>
    </rPh>
    <rPh sb="9" eb="11">
      <t>テッキョ</t>
    </rPh>
    <phoneticPr fontId="3"/>
  </si>
  <si>
    <t>キャットウォーク撤去</t>
    <rPh sb="8" eb="10">
      <t>テッキョ</t>
    </rPh>
    <phoneticPr fontId="3"/>
  </si>
  <si>
    <t>W=600</t>
    <phoneticPr fontId="3"/>
  </si>
  <si>
    <t>ライニング</t>
    <phoneticPr fontId="3"/>
  </si>
  <si>
    <t>コンクリートブロック撤去</t>
    <rPh sb="10" eb="12">
      <t>テッキョ</t>
    </rPh>
    <phoneticPr fontId="3"/>
  </si>
  <si>
    <t>面台テラゾーブロック撤去</t>
    <rPh sb="0" eb="2">
      <t>メンダイ</t>
    </rPh>
    <rPh sb="10" eb="12">
      <t>テッキョ</t>
    </rPh>
    <phoneticPr fontId="3"/>
  </si>
  <si>
    <t>壁タイル撤去</t>
    <rPh sb="0" eb="1">
      <t>カベ</t>
    </rPh>
    <rPh sb="4" eb="6">
      <t>テッキョ</t>
    </rPh>
    <phoneticPr fontId="3"/>
  </si>
  <si>
    <t>スノコ撤去</t>
    <rPh sb="3" eb="5">
      <t>テッキョ</t>
    </rPh>
    <phoneticPr fontId="3"/>
  </si>
  <si>
    <t>ロッカー撤去</t>
    <rPh sb="4" eb="6">
      <t>テッキョ</t>
    </rPh>
    <phoneticPr fontId="3"/>
  </si>
  <si>
    <t>ホワイトボード撤去</t>
    <rPh sb="7" eb="9">
      <t>テッキョ</t>
    </rPh>
    <phoneticPr fontId="3"/>
  </si>
  <si>
    <t>アリーナ</t>
    <phoneticPr fontId="3"/>
  </si>
  <si>
    <t>可動ステージ撤去</t>
    <rPh sb="0" eb="2">
      <t>カドウ</t>
    </rPh>
    <rPh sb="6" eb="8">
      <t>テッキョ</t>
    </rPh>
    <phoneticPr fontId="3"/>
  </si>
  <si>
    <t>鏡撤去</t>
    <rPh sb="0" eb="1">
      <t>カガミ</t>
    </rPh>
    <rPh sb="1" eb="3">
      <t>テッキョ</t>
    </rPh>
    <phoneticPr fontId="3"/>
  </si>
  <si>
    <t>スピーカー撤去</t>
    <rPh sb="5" eb="7">
      <t>テッキョ</t>
    </rPh>
    <phoneticPr fontId="3"/>
  </si>
  <si>
    <t>t5.0　W2170×H1000</t>
    <phoneticPr fontId="3"/>
  </si>
  <si>
    <t>t5.0　W1600×H1000</t>
    <phoneticPr fontId="3"/>
  </si>
  <si>
    <t>内部改修</t>
    <rPh sb="0" eb="2">
      <t>ナイブ</t>
    </rPh>
    <rPh sb="2" eb="4">
      <t>カイシュウ</t>
    </rPh>
    <phoneticPr fontId="3"/>
  </si>
  <si>
    <t>露筋部</t>
    <rPh sb="0" eb="2">
      <t>ロキン</t>
    </rPh>
    <rPh sb="2" eb="3">
      <t>ブ</t>
    </rPh>
    <phoneticPr fontId="3"/>
  </si>
  <si>
    <t>か所</t>
    <rPh sb="1" eb="2">
      <t>ショ</t>
    </rPh>
    <phoneticPr fontId="3"/>
  </si>
  <si>
    <t>枚</t>
    <rPh sb="0" eb="1">
      <t>マイ</t>
    </rPh>
    <phoneticPr fontId="3"/>
  </si>
  <si>
    <t>（鋼製建具）</t>
    <rPh sb="1" eb="3">
      <t>コウセイ</t>
    </rPh>
    <rPh sb="3" eb="5">
      <t>タテグ</t>
    </rPh>
    <phoneticPr fontId="3"/>
  </si>
  <si>
    <t>SD-01</t>
  </si>
  <si>
    <t>片開き戸</t>
    <rPh sb="0" eb="1">
      <t>カタ</t>
    </rPh>
    <rPh sb="1" eb="2">
      <t>ヒラ</t>
    </rPh>
    <rPh sb="3" eb="4">
      <t>ド</t>
    </rPh>
    <phoneticPr fontId="13"/>
  </si>
  <si>
    <t>SD-02</t>
  </si>
  <si>
    <t>両開き戸</t>
    <rPh sb="0" eb="1">
      <t>リョウ</t>
    </rPh>
    <rPh sb="1" eb="2">
      <t>ヒラ</t>
    </rPh>
    <rPh sb="3" eb="4">
      <t>ド</t>
    </rPh>
    <phoneticPr fontId="13"/>
  </si>
  <si>
    <t>SD-11</t>
  </si>
  <si>
    <t>SD-12</t>
  </si>
  <si>
    <t>FIXランマ付FIX窓</t>
    <rPh sb="6" eb="7">
      <t>ツキ</t>
    </rPh>
    <rPh sb="10" eb="11">
      <t>マド</t>
    </rPh>
    <phoneticPr fontId="13"/>
  </si>
  <si>
    <t>スチール枠</t>
    <rPh sb="4" eb="5">
      <t>ワク</t>
    </rPh>
    <phoneticPr fontId="13"/>
  </si>
  <si>
    <t>特定防火設備</t>
  </si>
  <si>
    <t>800×2,000</t>
  </si>
  <si>
    <t>ｴｱﾀｲﾄ</t>
  </si>
  <si>
    <t>1,800×2,000</t>
  </si>
  <si>
    <t>衝突防止ﾏｰｸ</t>
    <rPh sb="0" eb="2">
      <t>ショウトツ</t>
    </rPh>
    <rPh sb="2" eb="4">
      <t>ボウシ</t>
    </rPh>
    <phoneticPr fontId="13"/>
  </si>
  <si>
    <t>5,330×2,785</t>
  </si>
  <si>
    <t>1,250×2,785</t>
  </si>
  <si>
    <t>1,160×2,785</t>
  </si>
  <si>
    <t>竪枠のみ</t>
    <rPh sb="0" eb="1">
      <t>タテ</t>
    </rPh>
    <rPh sb="1" eb="2">
      <t>ワク</t>
    </rPh>
    <phoneticPr fontId="13"/>
  </si>
  <si>
    <t>LD-01</t>
  </si>
  <si>
    <t>2枚引きハンガー戸</t>
    <rPh sb="1" eb="2">
      <t>マイ</t>
    </rPh>
    <rPh sb="2" eb="3">
      <t>ヒ</t>
    </rPh>
    <rPh sb="8" eb="9">
      <t>ド</t>
    </rPh>
    <phoneticPr fontId="13"/>
  </si>
  <si>
    <t>片引きハンガー戸</t>
    <rPh sb="0" eb="2">
      <t>カタヒ</t>
    </rPh>
    <rPh sb="7" eb="8">
      <t>ド</t>
    </rPh>
    <phoneticPr fontId="13"/>
  </si>
  <si>
    <t>LD-03</t>
  </si>
  <si>
    <t>LD-04</t>
  </si>
  <si>
    <t>LD-05</t>
  </si>
  <si>
    <t>LD-06</t>
  </si>
  <si>
    <t>有効900×2,000</t>
    <rPh sb="0" eb="2">
      <t>ユウコウ</t>
    </rPh>
    <phoneticPr fontId="13"/>
  </si>
  <si>
    <t>有効800×2,000</t>
    <rPh sb="0" eb="2">
      <t>ユウコウ</t>
    </rPh>
    <phoneticPr fontId="13"/>
  </si>
  <si>
    <t>煙感知器連動装置付</t>
    <rPh sb="0" eb="1">
      <t>ケムリ</t>
    </rPh>
    <rPh sb="1" eb="4">
      <t>カンチキ</t>
    </rPh>
    <rPh sb="4" eb="6">
      <t>レンドウ</t>
    </rPh>
    <rPh sb="6" eb="8">
      <t>ソウチ</t>
    </rPh>
    <rPh sb="8" eb="9">
      <t>ツキ</t>
    </rPh>
    <phoneticPr fontId="13"/>
  </si>
  <si>
    <t>有効800×2,000　特定防火設備</t>
    <rPh sb="0" eb="2">
      <t>ユウコウ</t>
    </rPh>
    <rPh sb="12" eb="14">
      <t>トクテイ</t>
    </rPh>
    <rPh sb="14" eb="16">
      <t>ボウカ</t>
    </rPh>
    <rPh sb="16" eb="18">
      <t>セツビ</t>
    </rPh>
    <phoneticPr fontId="13"/>
  </si>
  <si>
    <t>有効900×2,000　特定防火設備</t>
    <rPh sb="0" eb="2">
      <t>ユウコウ</t>
    </rPh>
    <phoneticPr fontId="13"/>
  </si>
  <si>
    <t>（アルミ製建具）</t>
    <rPh sb="4" eb="5">
      <t>セイ</t>
    </rPh>
    <rPh sb="5" eb="7">
      <t>タテグ</t>
    </rPh>
    <phoneticPr fontId="13"/>
  </si>
  <si>
    <t>AD-01</t>
  </si>
  <si>
    <t>AD-02</t>
  </si>
  <si>
    <t>親子両開き戸</t>
    <rPh sb="0" eb="2">
      <t>オヤコ</t>
    </rPh>
    <rPh sb="2" eb="3">
      <t>リョウ</t>
    </rPh>
    <rPh sb="3" eb="4">
      <t>ヒラ</t>
    </rPh>
    <rPh sb="5" eb="6">
      <t>ド</t>
    </rPh>
    <phoneticPr fontId="13"/>
  </si>
  <si>
    <t>AW-03</t>
  </si>
  <si>
    <t>竪辷り出し窓</t>
    <rPh sb="0" eb="1">
      <t>タテ</t>
    </rPh>
    <rPh sb="1" eb="2">
      <t>スベ</t>
    </rPh>
    <rPh sb="3" eb="4">
      <t>ダ</t>
    </rPh>
    <rPh sb="5" eb="6">
      <t>マド</t>
    </rPh>
    <phoneticPr fontId="13"/>
  </si>
  <si>
    <t>AW-04</t>
  </si>
  <si>
    <t>3連FIX窓</t>
    <rPh sb="1" eb="2">
      <t>レン</t>
    </rPh>
    <rPh sb="5" eb="6">
      <t>マド</t>
    </rPh>
    <phoneticPr fontId="13"/>
  </si>
  <si>
    <t>AW-05</t>
  </si>
  <si>
    <t>突出し窓</t>
    <rPh sb="0" eb="2">
      <t>ツキダ</t>
    </rPh>
    <rPh sb="3" eb="4">
      <t>マド</t>
    </rPh>
    <phoneticPr fontId="13"/>
  </si>
  <si>
    <t>AW-06</t>
  </si>
  <si>
    <t>FIX窓</t>
    <rPh sb="3" eb="4">
      <t>マド</t>
    </rPh>
    <phoneticPr fontId="13"/>
  </si>
  <si>
    <t>AW-08</t>
  </si>
  <si>
    <t>引違い窓</t>
    <rPh sb="0" eb="2">
      <t>ヒキチガ</t>
    </rPh>
    <rPh sb="3" eb="4">
      <t>マド</t>
    </rPh>
    <phoneticPr fontId="13"/>
  </si>
  <si>
    <t>AW-11</t>
  </si>
  <si>
    <t>AW-11’</t>
  </si>
  <si>
    <t>AW-12</t>
  </si>
  <si>
    <t>FIX窓+突出し窓</t>
    <rPh sb="3" eb="4">
      <t>マド</t>
    </rPh>
    <phoneticPr fontId="13"/>
  </si>
  <si>
    <t>AW-12’</t>
  </si>
  <si>
    <t>AW-13</t>
  </si>
  <si>
    <t>AW-14</t>
  </si>
  <si>
    <t>AG-01</t>
  </si>
  <si>
    <t>ガラリ</t>
  </si>
  <si>
    <t>AG-02</t>
  </si>
  <si>
    <t>1,500×2,100</t>
  </si>
  <si>
    <t>2,970×585</t>
  </si>
  <si>
    <t>720×1,195</t>
  </si>
  <si>
    <t>1,400×800</t>
  </si>
  <si>
    <t>（木製建具）</t>
    <rPh sb="1" eb="3">
      <t>モクセイ</t>
    </rPh>
    <rPh sb="3" eb="5">
      <t>タテグ</t>
    </rPh>
    <phoneticPr fontId="13"/>
  </si>
  <si>
    <t>WD-1</t>
  </si>
  <si>
    <t>両引分けハンガー戸</t>
    <rPh sb="0" eb="1">
      <t>リョウ</t>
    </rPh>
    <rPh sb="1" eb="3">
      <t>ヒキワ</t>
    </rPh>
    <rPh sb="8" eb="9">
      <t>ド</t>
    </rPh>
    <phoneticPr fontId="13"/>
  </si>
  <si>
    <t>WD-02</t>
  </si>
  <si>
    <t>WD-06</t>
  </si>
  <si>
    <t>WD-07</t>
  </si>
  <si>
    <t>格子戸</t>
    <rPh sb="0" eb="3">
      <t>コウシド</t>
    </rPh>
    <phoneticPr fontId="13"/>
  </si>
  <si>
    <t>WD-08</t>
  </si>
  <si>
    <t>片開き戸</t>
    <rPh sb="0" eb="1">
      <t>カタ</t>
    </rPh>
    <rPh sb="1" eb="2">
      <t>ヒラ</t>
    </rPh>
    <rPh sb="3" eb="4">
      <t>ド</t>
    </rPh>
    <phoneticPr fontId="13"/>
  </si>
  <si>
    <t>WD-10</t>
  </si>
  <si>
    <t>WD-11</t>
  </si>
  <si>
    <t>両開き戸</t>
    <rPh sb="0" eb="1">
      <t>リョウ</t>
    </rPh>
    <rPh sb="1" eb="2">
      <t>ヒラ</t>
    </rPh>
    <rPh sb="3" eb="4">
      <t>ド</t>
    </rPh>
    <phoneticPr fontId="13"/>
  </si>
  <si>
    <t>WG-1</t>
  </si>
  <si>
    <t>WG-2</t>
  </si>
  <si>
    <t>2,600×2,450</t>
  </si>
  <si>
    <t>1,600×2,000</t>
  </si>
  <si>
    <t>ｹﾝﾄﾞﾝ式</t>
  </si>
  <si>
    <t>1,040×660</t>
  </si>
  <si>
    <t>1,040×660　木枠共</t>
    <rPh sb="10" eb="11">
      <t>モク</t>
    </rPh>
    <rPh sb="11" eb="12">
      <t>ワク</t>
    </rPh>
    <rPh sb="12" eb="13">
      <t>トモ</t>
    </rPh>
    <phoneticPr fontId="13"/>
  </si>
  <si>
    <t>1,950×2,000</t>
  </si>
  <si>
    <t>1,100×840</t>
  </si>
  <si>
    <t>1400×500</t>
  </si>
  <si>
    <t>1,750×1,040</t>
  </si>
  <si>
    <t>（シャッター）</t>
  </si>
  <si>
    <t>SS-1</t>
  </si>
  <si>
    <t>窓用防火パネル</t>
    <rPh sb="0" eb="2">
      <t>マドヨウ</t>
    </rPh>
    <rPh sb="2" eb="4">
      <t>ボウカ</t>
    </rPh>
    <phoneticPr fontId="13"/>
  </si>
  <si>
    <t>1,100×1,420</t>
  </si>
  <si>
    <t>（トイレブース）</t>
  </si>
  <si>
    <t>TB-01</t>
  </si>
  <si>
    <t>トイレブース</t>
  </si>
  <si>
    <t>TB-02</t>
  </si>
  <si>
    <t>TB-03</t>
  </si>
  <si>
    <t>TB-04</t>
  </si>
  <si>
    <t>片開き戸W=550：3か所</t>
    <rPh sb="0" eb="1">
      <t>カタ</t>
    </rPh>
    <rPh sb="1" eb="2">
      <t>ヒラ</t>
    </rPh>
    <rPh sb="3" eb="4">
      <t>ド</t>
    </rPh>
    <rPh sb="12" eb="13">
      <t>ショ</t>
    </rPh>
    <phoneticPr fontId="13"/>
  </si>
  <si>
    <t>延W(2,900+910×2+1,500)×2,400</t>
    <rPh sb="0" eb="1">
      <t>ノベ</t>
    </rPh>
    <phoneticPr fontId="13"/>
  </si>
  <si>
    <t>衝立 600×2,000：1か所</t>
    <rPh sb="0" eb="2">
      <t>ツイタテ</t>
    </rPh>
    <rPh sb="15" eb="16">
      <t>ショ</t>
    </rPh>
    <phoneticPr fontId="13"/>
  </si>
  <si>
    <t>片開き戸W=700：1か所</t>
    <rPh sb="0" eb="1">
      <t>カタ</t>
    </rPh>
    <rPh sb="1" eb="2">
      <t>ヒラ</t>
    </rPh>
    <rPh sb="3" eb="4">
      <t>ド</t>
    </rPh>
    <rPh sb="12" eb="13">
      <t>ショ</t>
    </rPh>
    <phoneticPr fontId="13"/>
  </si>
  <si>
    <t>延W(1,000+660)×2,400</t>
    <rPh sb="0" eb="1">
      <t>ノベ</t>
    </rPh>
    <phoneticPr fontId="13"/>
  </si>
  <si>
    <t>片開き戸W=600：1か所</t>
    <rPh sb="0" eb="1">
      <t>カタ</t>
    </rPh>
    <rPh sb="1" eb="2">
      <t>ヒラ</t>
    </rPh>
    <rPh sb="3" eb="4">
      <t>ド</t>
    </rPh>
    <rPh sb="12" eb="13">
      <t>ショ</t>
    </rPh>
    <phoneticPr fontId="13"/>
  </si>
  <si>
    <t>延W(700+715+700)×2,400</t>
    <rPh sb="0" eb="1">
      <t>ノベ</t>
    </rPh>
    <phoneticPr fontId="13"/>
  </si>
  <si>
    <t>衝立 600×2,000：2か所</t>
    <rPh sb="0" eb="2">
      <t>ツイタテ</t>
    </rPh>
    <rPh sb="15" eb="16">
      <t>ショ</t>
    </rPh>
    <phoneticPr fontId="13"/>
  </si>
  <si>
    <t>片開き戸W=550：2か所</t>
    <rPh sb="0" eb="1">
      <t>カタ</t>
    </rPh>
    <rPh sb="1" eb="2">
      <t>ヒラ</t>
    </rPh>
    <rPh sb="3" eb="4">
      <t>ド</t>
    </rPh>
    <rPh sb="12" eb="13">
      <t>ショ</t>
    </rPh>
    <phoneticPr fontId="13"/>
  </si>
  <si>
    <t>延W(2,800+915)×2,400</t>
    <rPh sb="0" eb="1">
      <t>ノベ</t>
    </rPh>
    <phoneticPr fontId="13"/>
  </si>
  <si>
    <t>（その他）</t>
    <rPh sb="3" eb="4">
      <t>タ</t>
    </rPh>
    <phoneticPr fontId="13"/>
  </si>
  <si>
    <t>外部建具廻りシーリング</t>
    <rPh sb="0" eb="2">
      <t>ガイブ</t>
    </rPh>
    <rPh sb="2" eb="4">
      <t>タテグ</t>
    </rPh>
    <rPh sb="4" eb="5">
      <t>マワ</t>
    </rPh>
    <phoneticPr fontId="13"/>
  </si>
  <si>
    <t>建具廻り防水モルタル詰め</t>
    <rPh sb="0" eb="2">
      <t>タテグ</t>
    </rPh>
    <rPh sb="2" eb="3">
      <t>マワ</t>
    </rPh>
    <rPh sb="4" eb="6">
      <t>ボウスイ</t>
    </rPh>
    <rPh sb="10" eb="11">
      <t>ツ</t>
    </rPh>
    <phoneticPr fontId="13"/>
  </si>
  <si>
    <t>建具廻りモルタル詰め</t>
    <rPh sb="0" eb="2">
      <t>タテグ</t>
    </rPh>
    <rPh sb="2" eb="3">
      <t>マワ</t>
    </rPh>
    <rPh sb="8" eb="9">
      <t>ツ</t>
    </rPh>
    <phoneticPr fontId="13"/>
  </si>
  <si>
    <t>型板ガラス</t>
    <rPh sb="0" eb="2">
      <t>カタイタ</t>
    </rPh>
    <phoneticPr fontId="13"/>
  </si>
  <si>
    <t>複層ガラス</t>
    <rPh sb="0" eb="2">
      <t>フクソウ</t>
    </rPh>
    <phoneticPr fontId="13"/>
  </si>
  <si>
    <t>ガラス止シーリング</t>
    <rPh sb="3" eb="4">
      <t>ドメ</t>
    </rPh>
    <phoneticPr fontId="13"/>
  </si>
  <si>
    <t>塩ビフィルム張</t>
    <rPh sb="0" eb="1">
      <t>エン</t>
    </rPh>
    <rPh sb="6" eb="7">
      <t>ハリ</t>
    </rPh>
    <phoneticPr fontId="13"/>
  </si>
  <si>
    <t>不透明フィルム張</t>
    <rPh sb="0" eb="3">
      <t>フトウメイ</t>
    </rPh>
    <rPh sb="7" eb="8">
      <t>ハリ</t>
    </rPh>
    <phoneticPr fontId="13"/>
  </si>
  <si>
    <t>防火戸用フィルム張</t>
    <rPh sb="0" eb="3">
      <t>ボウカド</t>
    </rPh>
    <rPh sb="3" eb="4">
      <t>ヨウ</t>
    </rPh>
    <rPh sb="8" eb="9">
      <t>ハリ</t>
    </rPh>
    <phoneticPr fontId="13"/>
  </si>
  <si>
    <t>MS-2　15×10</t>
  </si>
  <si>
    <t>外部建具</t>
    <rPh sb="0" eb="2">
      <t>ガイブ</t>
    </rPh>
    <rPh sb="2" eb="4">
      <t>タテグ</t>
    </rPh>
    <phoneticPr fontId="13"/>
  </si>
  <si>
    <t>内部建具</t>
    <rPh sb="0" eb="2">
      <t>ナイブ</t>
    </rPh>
    <rPh sb="2" eb="4">
      <t>タテグ</t>
    </rPh>
    <phoneticPr fontId="13"/>
  </si>
  <si>
    <t>t4.0　80角</t>
    <rPh sb="7" eb="8">
      <t>カク</t>
    </rPh>
    <phoneticPr fontId="13"/>
  </si>
  <si>
    <t>t5.0　2.00㎡以下</t>
    <rPh sb="10" eb="12">
      <t>イカ</t>
    </rPh>
    <phoneticPr fontId="13"/>
  </si>
  <si>
    <t>P5+A6+P5　2.00㎡以下</t>
    <rPh sb="14" eb="16">
      <t>イカ</t>
    </rPh>
    <phoneticPr fontId="13"/>
  </si>
  <si>
    <t>SR-1　5×5　両面</t>
    <rPh sb="9" eb="11">
      <t>リョウメン</t>
    </rPh>
    <phoneticPr fontId="13"/>
  </si>
  <si>
    <t>既存三方枠</t>
    <rPh sb="0" eb="2">
      <t>キゾン</t>
    </rPh>
    <rPh sb="2" eb="4">
      <t>サンポウ</t>
    </rPh>
    <rPh sb="4" eb="5">
      <t>ワク</t>
    </rPh>
    <phoneticPr fontId="13"/>
  </si>
  <si>
    <t>既存木製建具</t>
    <rPh sb="0" eb="2">
      <t>キゾン</t>
    </rPh>
    <rPh sb="2" eb="4">
      <t>モクセイ</t>
    </rPh>
    <rPh sb="4" eb="6">
      <t>タテグ</t>
    </rPh>
    <phoneticPr fontId="13"/>
  </si>
  <si>
    <t>内部ｶﾞﾗｽ面</t>
    <rPh sb="0" eb="2">
      <t>ナイブ</t>
    </rPh>
    <rPh sb="6" eb="7">
      <t>メン</t>
    </rPh>
    <phoneticPr fontId="13"/>
  </si>
  <si>
    <t>枚</t>
    <rPh sb="0" eb="1">
      <t>マイ</t>
    </rPh>
    <phoneticPr fontId="13"/>
  </si>
  <si>
    <t>外部建具廻り</t>
    <rPh sb="0" eb="2">
      <t>ガイブ</t>
    </rPh>
    <rPh sb="2" eb="4">
      <t>タテグ</t>
    </rPh>
    <rPh sb="4" eb="5">
      <t>マワ</t>
    </rPh>
    <phoneticPr fontId="13"/>
  </si>
  <si>
    <t>床　モルタル補修</t>
    <rPh sb="0" eb="1">
      <t>ユカ</t>
    </rPh>
    <rPh sb="6" eb="8">
      <t>ホシュウ</t>
    </rPh>
    <phoneticPr fontId="13"/>
  </si>
  <si>
    <t>壁　モルタル補修</t>
    <rPh sb="0" eb="1">
      <t>カベ</t>
    </rPh>
    <rPh sb="6" eb="8">
      <t>ホシュウ</t>
    </rPh>
    <phoneticPr fontId="13"/>
  </si>
  <si>
    <t>内部建具廻り</t>
    <rPh sb="0" eb="2">
      <t>ナイブ</t>
    </rPh>
    <rPh sb="2" eb="4">
      <t>タテグ</t>
    </rPh>
    <rPh sb="4" eb="5">
      <t>マワ</t>
    </rPh>
    <phoneticPr fontId="13"/>
  </si>
  <si>
    <t>素地ごしらえ</t>
    <rPh sb="0" eb="2">
      <t>ソジ</t>
    </rPh>
    <phoneticPr fontId="13"/>
  </si>
  <si>
    <t>耐候性塗料塗り</t>
    <rPh sb="0" eb="3">
      <t>タイコウセイ</t>
    </rPh>
    <rPh sb="3" eb="5">
      <t>トリョウ</t>
    </rPh>
    <rPh sb="5" eb="6">
      <t>ヌ</t>
    </rPh>
    <phoneticPr fontId="13"/>
  </si>
  <si>
    <t>（外部建具）</t>
    <rPh sb="1" eb="3">
      <t>ガイブ</t>
    </rPh>
    <rPh sb="3" eb="5">
      <t>タテグ</t>
    </rPh>
    <phoneticPr fontId="13"/>
  </si>
  <si>
    <t>（内部）</t>
    <rPh sb="1" eb="3">
      <t>ナイブ</t>
    </rPh>
    <phoneticPr fontId="13"/>
  </si>
  <si>
    <t>スチール額縁</t>
    <rPh sb="4" eb="6">
      <t>ガクブチ</t>
    </rPh>
    <phoneticPr fontId="13"/>
  </si>
  <si>
    <t>錆止め塗料塗り</t>
    <rPh sb="0" eb="1">
      <t>サビ</t>
    </rPh>
    <rPh sb="1" eb="2">
      <t>ド</t>
    </rPh>
    <rPh sb="3" eb="5">
      <t>トリョウ</t>
    </rPh>
    <rPh sb="5" eb="6">
      <t>ヌ</t>
    </rPh>
    <phoneticPr fontId="13"/>
  </si>
  <si>
    <t>合成樹脂調合ペイント塗</t>
    <rPh sb="0" eb="2">
      <t>ゴウセイ</t>
    </rPh>
    <rPh sb="2" eb="4">
      <t>ジュシ</t>
    </rPh>
    <rPh sb="4" eb="6">
      <t>チョウゴウ</t>
    </rPh>
    <rPh sb="10" eb="11">
      <t>ヌリ</t>
    </rPh>
    <phoneticPr fontId="13"/>
  </si>
  <si>
    <t>変性ｴﾎﾟｷｼ樹脂ﾌﾟﾗｲﾏｰ</t>
    <rPh sb="0" eb="2">
      <t>ヘンセイ</t>
    </rPh>
    <rPh sb="7" eb="9">
      <t>ジュシ</t>
    </rPh>
    <phoneticPr fontId="13"/>
  </si>
  <si>
    <t>鋼製建具面　1級</t>
    <rPh sb="0" eb="2">
      <t>コウセイ</t>
    </rPh>
    <rPh sb="2" eb="4">
      <t>タテグ</t>
    </rPh>
    <rPh sb="4" eb="5">
      <t>メン</t>
    </rPh>
    <rPh sb="7" eb="8">
      <t>キュウ</t>
    </rPh>
    <phoneticPr fontId="13"/>
  </si>
  <si>
    <t>鋼製建具面　3級</t>
    <rPh sb="0" eb="2">
      <t>コウセイ</t>
    </rPh>
    <rPh sb="2" eb="4">
      <t>タテグ</t>
    </rPh>
    <rPh sb="4" eb="5">
      <t>メン</t>
    </rPh>
    <rPh sb="7" eb="8">
      <t>キュウ</t>
    </rPh>
    <phoneticPr fontId="13"/>
  </si>
  <si>
    <t>鉄鋼面</t>
    <rPh sb="0" eb="2">
      <t>テッコウ</t>
    </rPh>
    <rPh sb="2" eb="3">
      <t>メン</t>
    </rPh>
    <phoneticPr fontId="13"/>
  </si>
  <si>
    <t>クリヤラッカー塗</t>
    <rPh sb="7" eb="8">
      <t>ヌリ</t>
    </rPh>
    <phoneticPr fontId="13"/>
  </si>
  <si>
    <t>木製建具面</t>
    <rPh sb="0" eb="2">
      <t>モクセイ</t>
    </rPh>
    <rPh sb="2" eb="4">
      <t>タテグ</t>
    </rPh>
    <rPh sb="4" eb="5">
      <t>メン</t>
    </rPh>
    <phoneticPr fontId="13"/>
  </si>
  <si>
    <t>下地調整</t>
    <rPh sb="0" eb="2">
      <t>シタジ</t>
    </rPh>
    <rPh sb="2" eb="4">
      <t>チョウセイ</t>
    </rPh>
    <phoneticPr fontId="13"/>
  </si>
  <si>
    <t>クリヤラッカー塗替</t>
    <rPh sb="7" eb="8">
      <t>ヌリ</t>
    </rPh>
    <rPh sb="8" eb="9">
      <t>カ</t>
    </rPh>
    <phoneticPr fontId="13"/>
  </si>
  <si>
    <t>合成樹脂調合ペイント塗替</t>
    <rPh sb="0" eb="2">
      <t>ゴウセイ</t>
    </rPh>
    <rPh sb="2" eb="4">
      <t>ジュシ</t>
    </rPh>
    <rPh sb="4" eb="6">
      <t>チョウゴウ</t>
    </rPh>
    <rPh sb="10" eb="11">
      <t>ヌリ</t>
    </rPh>
    <rPh sb="11" eb="12">
      <t>カ</t>
    </rPh>
    <phoneticPr fontId="13"/>
  </si>
  <si>
    <t>（屋根）</t>
    <rPh sb="1" eb="3">
      <t>ヤネ</t>
    </rPh>
    <phoneticPr fontId="28"/>
  </si>
  <si>
    <t>下地ケレン</t>
    <rPh sb="0" eb="2">
      <t>シタジ</t>
    </rPh>
    <phoneticPr fontId="28"/>
  </si>
  <si>
    <t>高圧洗浄</t>
    <rPh sb="0" eb="2">
      <t>コウアツ</t>
    </rPh>
    <rPh sb="2" eb="4">
      <t>センジョウ</t>
    </rPh>
    <phoneticPr fontId="28"/>
  </si>
  <si>
    <t>アクリルゴム系塗膜防水</t>
    <rPh sb="6" eb="7">
      <t>ケイ</t>
    </rPh>
    <rPh sb="7" eb="9">
      <t>トマク</t>
    </rPh>
    <rPh sb="9" eb="11">
      <t>ボウスイ</t>
    </rPh>
    <phoneticPr fontId="28"/>
  </si>
  <si>
    <t>軒先</t>
    <rPh sb="0" eb="2">
      <t>ノキサキ</t>
    </rPh>
    <phoneticPr fontId="28"/>
  </si>
  <si>
    <t>取合い金物</t>
    <rPh sb="0" eb="2">
      <t>トリア</t>
    </rPh>
    <rPh sb="3" eb="5">
      <t>カナモノ</t>
    </rPh>
    <phoneticPr fontId="28"/>
  </si>
  <si>
    <t>破風板</t>
    <rPh sb="0" eb="3">
      <t>ハフイタ</t>
    </rPh>
    <phoneticPr fontId="28"/>
  </si>
  <si>
    <t>軒樋</t>
    <rPh sb="0" eb="2">
      <t>ノキドイ</t>
    </rPh>
    <phoneticPr fontId="28"/>
  </si>
  <si>
    <t>落し口</t>
    <rPh sb="0" eb="1">
      <t>オト</t>
    </rPh>
    <rPh sb="2" eb="3">
      <t>グチ</t>
    </rPh>
    <phoneticPr fontId="28"/>
  </si>
  <si>
    <t>軒天</t>
    <rPh sb="0" eb="2">
      <t>ノキテン</t>
    </rPh>
    <phoneticPr fontId="28"/>
  </si>
  <si>
    <t>軽量鉄骨天井下地</t>
    <rPh sb="0" eb="2">
      <t>ケイリョウ</t>
    </rPh>
    <rPh sb="2" eb="4">
      <t>テッコツ</t>
    </rPh>
    <rPh sb="4" eb="6">
      <t>テンジョウ</t>
    </rPh>
    <rPh sb="6" eb="8">
      <t>シタジ</t>
    </rPh>
    <phoneticPr fontId="28"/>
  </si>
  <si>
    <t>硅酸カルシウム板張</t>
    <rPh sb="0" eb="1">
      <t>ケイ</t>
    </rPh>
    <rPh sb="1" eb="2">
      <t>サン</t>
    </rPh>
    <rPh sb="7" eb="8">
      <t>バン</t>
    </rPh>
    <rPh sb="8" eb="9">
      <t>ハリ</t>
    </rPh>
    <phoneticPr fontId="28"/>
  </si>
  <si>
    <t>塩ビフィルム張</t>
    <rPh sb="0" eb="1">
      <t>エン</t>
    </rPh>
    <rPh sb="6" eb="7">
      <t>ハリ</t>
    </rPh>
    <phoneticPr fontId="28"/>
  </si>
  <si>
    <t>3種ｹﾚﾝ</t>
    <rPh sb="1" eb="2">
      <t>シュ</t>
    </rPh>
    <phoneticPr fontId="28"/>
  </si>
  <si>
    <t>10Mpa</t>
  </si>
  <si>
    <t>防湿材:改質ｱｽﾌｧﾙﾄﾙｰﾌｨﾝｸﾞt1.0</t>
    <rPh sb="0" eb="2">
      <t>ボウシツ</t>
    </rPh>
    <rPh sb="2" eb="3">
      <t>ザイ</t>
    </rPh>
    <rPh sb="4" eb="6">
      <t>カイシツ</t>
    </rPh>
    <phoneticPr fontId="28"/>
  </si>
  <si>
    <t>野地板:高圧木毛ｾﾒﾝﾄ板t20</t>
    <rPh sb="0" eb="3">
      <t>ノジイタ</t>
    </rPh>
    <rPh sb="4" eb="6">
      <t>コウアツ</t>
    </rPh>
    <rPh sb="6" eb="8">
      <t>モクモウ</t>
    </rPh>
    <rPh sb="12" eb="13">
      <t>バン</t>
    </rPh>
    <phoneticPr fontId="28"/>
  </si>
  <si>
    <t>鉄板t0.8　L=150+70</t>
    <rPh sb="0" eb="2">
      <t>テッパン</t>
    </rPh>
    <phoneticPr fontId="28"/>
  </si>
  <si>
    <t>ﾌｯ素ｶﾞﾙﾊﾞﾘｳﾑ鋼板t0.5　H=325</t>
    <rPh sb="2" eb="3">
      <t>ソ</t>
    </rPh>
    <rPh sb="11" eb="13">
      <t>コウバン</t>
    </rPh>
    <phoneticPr fontId="28"/>
  </si>
  <si>
    <t>塩ﾋﾞ製　前高　W=200</t>
    <rPh sb="0" eb="1">
      <t>エン</t>
    </rPh>
    <rPh sb="3" eb="4">
      <t>セイ</t>
    </rPh>
    <rPh sb="5" eb="6">
      <t>マエ</t>
    </rPh>
    <rPh sb="6" eb="7">
      <t>タカ</t>
    </rPh>
    <phoneticPr fontId="28"/>
  </si>
  <si>
    <t>樋吊金物共</t>
    <rPh sb="0" eb="1">
      <t>トイ</t>
    </rPh>
    <rPh sb="1" eb="2">
      <t>ツリ</t>
    </rPh>
    <rPh sb="2" eb="4">
      <t>カナモノ</t>
    </rPh>
    <rPh sb="4" eb="5">
      <t>トモ</t>
    </rPh>
    <phoneticPr fontId="28"/>
  </si>
  <si>
    <t>φ100用</t>
    <rPh sb="4" eb="5">
      <t>ヨウ</t>
    </rPh>
    <phoneticPr fontId="28"/>
  </si>
  <si>
    <t>25形　@300　耐風圧仕様</t>
    <rPh sb="2" eb="3">
      <t>ガタ</t>
    </rPh>
    <rPh sb="9" eb="10">
      <t>タイ</t>
    </rPh>
    <rPh sb="10" eb="12">
      <t>フウアツ</t>
    </rPh>
    <rPh sb="12" eb="14">
      <t>シヨウ</t>
    </rPh>
    <phoneticPr fontId="28"/>
  </si>
  <si>
    <t>LGS面</t>
    <rPh sb="3" eb="4">
      <t>メン</t>
    </rPh>
    <phoneticPr fontId="28"/>
  </si>
  <si>
    <t>t8.0　張物下</t>
    <rPh sb="5" eb="6">
      <t>ハリ</t>
    </rPh>
    <rPh sb="6" eb="7">
      <t>モノ</t>
    </rPh>
    <rPh sb="7" eb="8">
      <t>シタ</t>
    </rPh>
    <phoneticPr fontId="28"/>
  </si>
  <si>
    <t>FK面</t>
    <rPh sb="2" eb="3">
      <t>メン</t>
    </rPh>
    <phoneticPr fontId="28"/>
  </si>
  <si>
    <t>か所</t>
    <rPh sb="1" eb="2">
      <t>ショ</t>
    </rPh>
    <phoneticPr fontId="28"/>
  </si>
  <si>
    <t>（陸屋根A）</t>
    <rPh sb="1" eb="4">
      <t>ロクヤネ</t>
    </rPh>
    <phoneticPr fontId="28"/>
  </si>
  <si>
    <t>平場　高圧洗浄</t>
    <rPh sb="0" eb="2">
      <t>ヒラバ</t>
    </rPh>
    <rPh sb="3" eb="5">
      <t>コウアツ</t>
    </rPh>
    <rPh sb="5" eb="7">
      <t>センジョウ</t>
    </rPh>
    <phoneticPr fontId="28"/>
  </si>
  <si>
    <t>㎡</t>
    <phoneticPr fontId="3"/>
  </si>
  <si>
    <t>平場　ウレタン系塗膜防水</t>
    <rPh sb="0" eb="2">
      <t>ヒラバ</t>
    </rPh>
    <rPh sb="7" eb="8">
      <t>ケイ</t>
    </rPh>
    <rPh sb="8" eb="10">
      <t>トマク</t>
    </rPh>
    <rPh sb="10" eb="12">
      <t>ボウスイ</t>
    </rPh>
    <phoneticPr fontId="28"/>
  </si>
  <si>
    <t>立上り　高圧洗浄</t>
    <rPh sb="0" eb="2">
      <t>タチアガ</t>
    </rPh>
    <rPh sb="4" eb="6">
      <t>コウアツ</t>
    </rPh>
    <rPh sb="6" eb="8">
      <t>センジョウ</t>
    </rPh>
    <phoneticPr fontId="28"/>
  </si>
  <si>
    <t>立上り　ウレタン系塗膜防水</t>
    <rPh sb="0" eb="2">
      <t>タチアガ</t>
    </rPh>
    <rPh sb="8" eb="9">
      <t>ケイ</t>
    </rPh>
    <rPh sb="9" eb="11">
      <t>トマク</t>
    </rPh>
    <rPh sb="11" eb="13">
      <t>ボウスイ</t>
    </rPh>
    <phoneticPr fontId="28"/>
  </si>
  <si>
    <t>笠木　高圧洗浄</t>
    <rPh sb="0" eb="2">
      <t>カサキ</t>
    </rPh>
    <rPh sb="3" eb="5">
      <t>コウアツ</t>
    </rPh>
    <rPh sb="5" eb="7">
      <t>センジョウ</t>
    </rPh>
    <phoneticPr fontId="28"/>
  </si>
  <si>
    <t>笠木　ウレタン系塗膜防水</t>
    <rPh sb="0" eb="2">
      <t>カサキ</t>
    </rPh>
    <rPh sb="7" eb="8">
      <t>ケイ</t>
    </rPh>
    <rPh sb="8" eb="10">
      <t>トマク</t>
    </rPh>
    <rPh sb="10" eb="12">
      <t>ボウスイ</t>
    </rPh>
    <phoneticPr fontId="28"/>
  </si>
  <si>
    <t>改修用ルーフドレン</t>
    <rPh sb="0" eb="2">
      <t>カイシュウ</t>
    </rPh>
    <rPh sb="2" eb="3">
      <t>ヨウ</t>
    </rPh>
    <phoneticPr fontId="28"/>
  </si>
  <si>
    <t>ドレン廻り補修</t>
    <rPh sb="3" eb="4">
      <t>マワ</t>
    </rPh>
    <rPh sb="5" eb="7">
      <t>ホシュウ</t>
    </rPh>
    <phoneticPr fontId="28"/>
  </si>
  <si>
    <t>脱気筒</t>
    <rPh sb="0" eb="3">
      <t>ダッキトウ</t>
    </rPh>
    <phoneticPr fontId="28"/>
  </si>
  <si>
    <t>太陽光乾式基礎</t>
    <rPh sb="0" eb="3">
      <t>タイヨウコウ</t>
    </rPh>
    <rPh sb="3" eb="5">
      <t>カンシキ</t>
    </rPh>
    <rPh sb="5" eb="7">
      <t>キソ</t>
    </rPh>
    <phoneticPr fontId="28"/>
  </si>
  <si>
    <t>アルミ笠木</t>
    <rPh sb="3" eb="5">
      <t>カサキ</t>
    </rPh>
    <phoneticPr fontId="28"/>
  </si>
  <si>
    <t>アルミ笠木コーナー</t>
    <rPh sb="3" eb="5">
      <t>カサキ</t>
    </rPh>
    <phoneticPr fontId="28"/>
  </si>
  <si>
    <t>竪型φ100　ｽﾄﾚｰﾅｰ共</t>
    <rPh sb="0" eb="2">
      <t>タテガタ</t>
    </rPh>
    <rPh sb="13" eb="14">
      <t>トモ</t>
    </rPh>
    <phoneticPr fontId="28"/>
  </si>
  <si>
    <t>はつり･勾配修正</t>
    <rPh sb="4" eb="6">
      <t>コウバイ</t>
    </rPh>
    <rPh sb="6" eb="8">
      <t>シュウセイ</t>
    </rPh>
    <phoneticPr fontId="28"/>
  </si>
  <si>
    <t>ｱﾙﾐ製</t>
    <rPh sb="3" eb="4">
      <t>セイ</t>
    </rPh>
    <phoneticPr fontId="28"/>
  </si>
  <si>
    <t>ｶﾗｰ</t>
  </si>
  <si>
    <t>ｶﾗｰ　L=500+500</t>
  </si>
  <si>
    <t>（陸屋根B）</t>
    <rPh sb="1" eb="4">
      <t>ロクヤネ</t>
    </rPh>
    <phoneticPr fontId="28"/>
  </si>
  <si>
    <t>ガラス撤去</t>
    <rPh sb="3" eb="5">
      <t>テッキョ</t>
    </rPh>
    <phoneticPr fontId="3"/>
  </si>
  <si>
    <t>２連両開き戸</t>
    <phoneticPr fontId="3"/>
  </si>
  <si>
    <t>ＦＩＸランマ・両袖FIX窓付</t>
    <rPh sb="7" eb="9">
      <t>リョウソデ</t>
    </rPh>
    <rPh sb="12" eb="13">
      <t>マド</t>
    </rPh>
    <rPh sb="13" eb="14">
      <t>ツキ</t>
    </rPh>
    <phoneticPr fontId="13"/>
  </si>
  <si>
    <t>砕石地業</t>
    <rPh sb="0" eb="2">
      <t>サイセキ</t>
    </rPh>
    <rPh sb="2" eb="4">
      <t>チギョウ</t>
    </rPh>
    <phoneticPr fontId="2"/>
  </si>
  <si>
    <t>異形鉄筋</t>
    <rPh sb="0" eb="2">
      <t>イケイ</t>
    </rPh>
    <rPh sb="2" eb="4">
      <t>テッキン</t>
    </rPh>
    <phoneticPr fontId="2"/>
  </si>
  <si>
    <t>鉄筋加工組立</t>
    <rPh sb="0" eb="2">
      <t>テッキン</t>
    </rPh>
    <rPh sb="2" eb="4">
      <t>カコウ</t>
    </rPh>
    <rPh sb="4" eb="6">
      <t>クミタテ</t>
    </rPh>
    <phoneticPr fontId="2"/>
  </si>
  <si>
    <t>鉄筋運搬費</t>
    <rPh sb="0" eb="2">
      <t>テッキン</t>
    </rPh>
    <rPh sb="2" eb="4">
      <t>ウンパン</t>
    </rPh>
    <rPh sb="4" eb="5">
      <t>ヒ</t>
    </rPh>
    <phoneticPr fontId="2"/>
  </si>
  <si>
    <t>土間下　再生材</t>
    <rPh sb="0" eb="2">
      <t>ドマ</t>
    </rPh>
    <rPh sb="2" eb="3">
      <t>シタ</t>
    </rPh>
    <rPh sb="4" eb="6">
      <t>サイセイ</t>
    </rPh>
    <rPh sb="6" eb="7">
      <t>ザイ</t>
    </rPh>
    <phoneticPr fontId="2"/>
  </si>
  <si>
    <t>SD295　D10</t>
  </si>
  <si>
    <t>小型構造物</t>
    <rPh sb="0" eb="2">
      <t>コガタ</t>
    </rPh>
    <rPh sb="2" eb="5">
      <t>コウゾウブツ</t>
    </rPh>
    <phoneticPr fontId="2"/>
  </si>
  <si>
    <t>4t車</t>
    <rPh sb="2" eb="3">
      <t>シャ</t>
    </rPh>
    <phoneticPr fontId="2"/>
  </si>
  <si>
    <t>ｍ3</t>
  </si>
  <si>
    <t>ｍ3</t>
    <phoneticPr fontId="3"/>
  </si>
  <si>
    <t>㎏</t>
    <phoneticPr fontId="3"/>
  </si>
  <si>
    <t>普通コンクリート</t>
    <rPh sb="0" eb="2">
      <t>フツウ</t>
    </rPh>
    <phoneticPr fontId="2"/>
  </si>
  <si>
    <t>捨てｺﾝ　Fc18N/m㎡　S-15</t>
    <rPh sb="0" eb="1">
      <t>ス</t>
    </rPh>
    <phoneticPr fontId="2"/>
  </si>
  <si>
    <t>土間ｺﾝ　Fc21N/m㎡　S-15</t>
    <rPh sb="0" eb="2">
      <t>ドマ</t>
    </rPh>
    <phoneticPr fontId="2"/>
  </si>
  <si>
    <t>コンクリート打設手間</t>
    <rPh sb="6" eb="8">
      <t>ダセツ</t>
    </rPh>
    <rPh sb="8" eb="10">
      <t>テマ</t>
    </rPh>
    <phoneticPr fontId="3"/>
  </si>
  <si>
    <t>捨てｺﾝ　人力打設</t>
    <rPh sb="0" eb="1">
      <t>ス</t>
    </rPh>
    <rPh sb="5" eb="7">
      <t>ジンリキ</t>
    </rPh>
    <rPh sb="7" eb="9">
      <t>ダセツ</t>
    </rPh>
    <phoneticPr fontId="2"/>
  </si>
  <si>
    <t>土間ｺﾝ　人力打設</t>
    <rPh sb="0" eb="2">
      <t>ドマ</t>
    </rPh>
    <rPh sb="5" eb="7">
      <t>ジンリキ</t>
    </rPh>
    <rPh sb="7" eb="9">
      <t>ダセツ</t>
    </rPh>
    <phoneticPr fontId="2"/>
  </si>
  <si>
    <t>（ミーティングスペース）</t>
  </si>
  <si>
    <t>（アリーナ体育用具基礎）</t>
    <rPh sb="5" eb="7">
      <t>タイイク</t>
    </rPh>
    <rPh sb="7" eb="9">
      <t>ヨウグ</t>
    </rPh>
    <rPh sb="9" eb="11">
      <t>キソ</t>
    </rPh>
    <phoneticPr fontId="2"/>
  </si>
  <si>
    <t>普通型枠</t>
    <rPh sb="0" eb="2">
      <t>フツウ</t>
    </rPh>
    <rPh sb="2" eb="4">
      <t>カタワク</t>
    </rPh>
    <phoneticPr fontId="2"/>
  </si>
  <si>
    <t>型枠運搬費</t>
    <rPh sb="0" eb="2">
      <t>カタワク</t>
    </rPh>
    <rPh sb="2" eb="4">
      <t>ウンパン</t>
    </rPh>
    <rPh sb="4" eb="5">
      <t>ヒ</t>
    </rPh>
    <phoneticPr fontId="2"/>
  </si>
  <si>
    <t>基礎部　Fc21N/m㎡　S-15</t>
    <rPh sb="0" eb="2">
      <t>キソ</t>
    </rPh>
    <rPh sb="2" eb="3">
      <t>ブ</t>
    </rPh>
    <phoneticPr fontId="2"/>
  </si>
  <si>
    <t>小作物基礎</t>
    <rPh sb="0" eb="2">
      <t>コサク</t>
    </rPh>
    <rPh sb="2" eb="3">
      <t>ブツ</t>
    </rPh>
    <rPh sb="3" eb="5">
      <t>キソ</t>
    </rPh>
    <phoneticPr fontId="2"/>
  </si>
  <si>
    <t>基礎部　人力打設</t>
    <rPh sb="0" eb="2">
      <t>キソ</t>
    </rPh>
    <rPh sb="2" eb="3">
      <t>ブ</t>
    </rPh>
    <rPh sb="4" eb="6">
      <t>ジンリキ</t>
    </rPh>
    <rPh sb="6" eb="8">
      <t>ダセツ</t>
    </rPh>
    <phoneticPr fontId="2"/>
  </si>
  <si>
    <t>（床）</t>
    <rPh sb="1" eb="2">
      <t>ユカ</t>
    </rPh>
    <phoneticPr fontId="29"/>
  </si>
  <si>
    <t>床　コンクリートコテ</t>
    <rPh sb="0" eb="1">
      <t>ユカ</t>
    </rPh>
    <phoneticPr fontId="29"/>
  </si>
  <si>
    <t>床　モルタルコテ</t>
    <rPh sb="0" eb="1">
      <t>ユカ</t>
    </rPh>
    <phoneticPr fontId="29"/>
  </si>
  <si>
    <t>床　下地調整</t>
    <rPh sb="0" eb="1">
      <t>ユカ</t>
    </rPh>
    <rPh sb="2" eb="4">
      <t>シタジ</t>
    </rPh>
    <rPh sb="4" eb="6">
      <t>チョウセイ</t>
    </rPh>
    <phoneticPr fontId="29"/>
  </si>
  <si>
    <t>1F　アリーナ</t>
  </si>
  <si>
    <t>鋼製床下地</t>
    <rPh sb="0" eb="2">
      <t>コウセイ</t>
    </rPh>
    <rPh sb="2" eb="3">
      <t>ユカ</t>
    </rPh>
    <rPh sb="3" eb="5">
      <t>シタジ</t>
    </rPh>
    <phoneticPr fontId="29"/>
  </si>
  <si>
    <t>エキスパンションゴム</t>
  </si>
  <si>
    <t>複合フローリング張</t>
    <rPh sb="0" eb="2">
      <t>フクゴウ</t>
    </rPh>
    <rPh sb="8" eb="9">
      <t>ハリ</t>
    </rPh>
    <phoneticPr fontId="29"/>
  </si>
  <si>
    <t>1F　ミーティングルーム</t>
  </si>
  <si>
    <t>スロープ　鋼製床下地</t>
    <rPh sb="5" eb="7">
      <t>コウセイ</t>
    </rPh>
    <rPh sb="7" eb="8">
      <t>ユカ</t>
    </rPh>
    <rPh sb="8" eb="10">
      <t>シタジ</t>
    </rPh>
    <phoneticPr fontId="29"/>
  </si>
  <si>
    <t>ギャラリー段床・階段</t>
    <rPh sb="5" eb="6">
      <t>ダン</t>
    </rPh>
    <rPh sb="6" eb="7">
      <t>ユカ</t>
    </rPh>
    <rPh sb="8" eb="10">
      <t>カイダン</t>
    </rPh>
    <phoneticPr fontId="29"/>
  </si>
  <si>
    <t>ビニル床シート張</t>
    <rPh sb="3" eb="4">
      <t>ユカ</t>
    </rPh>
    <rPh sb="7" eb="8">
      <t>ハリ</t>
    </rPh>
    <phoneticPr fontId="29"/>
  </si>
  <si>
    <t>VS1</t>
  </si>
  <si>
    <t>VS2</t>
  </si>
  <si>
    <t>VS3</t>
  </si>
  <si>
    <t>複層ビニル床タイル張</t>
    <rPh sb="0" eb="2">
      <t>フクソウ</t>
    </rPh>
    <rPh sb="5" eb="6">
      <t>ユカ</t>
    </rPh>
    <rPh sb="9" eb="10">
      <t>ハリ</t>
    </rPh>
    <phoneticPr fontId="29"/>
  </si>
  <si>
    <t>防塵塗床</t>
    <rPh sb="0" eb="2">
      <t>ボウジン</t>
    </rPh>
    <rPh sb="2" eb="4">
      <t>ヌリユカ</t>
    </rPh>
    <phoneticPr fontId="29"/>
  </si>
  <si>
    <t>取合いシーリング</t>
    <rPh sb="0" eb="2">
      <t>トリア</t>
    </rPh>
    <phoneticPr fontId="29"/>
  </si>
  <si>
    <t>人工芝張</t>
    <rPh sb="0" eb="2">
      <t>ジンコウ</t>
    </rPh>
    <rPh sb="2" eb="3">
      <t>シバ</t>
    </rPh>
    <rPh sb="3" eb="4">
      <t>ハリ</t>
    </rPh>
    <phoneticPr fontId="29"/>
  </si>
  <si>
    <t>金ｺﾃ　薄張物下</t>
    <rPh sb="0" eb="1">
      <t>カナ</t>
    </rPh>
    <rPh sb="4" eb="5">
      <t>ウス</t>
    </rPh>
    <rPh sb="5" eb="6">
      <t>ハリ</t>
    </rPh>
    <rPh sb="6" eb="7">
      <t>モノ</t>
    </rPh>
    <rPh sb="7" eb="8">
      <t>シタ</t>
    </rPh>
    <phoneticPr fontId="29"/>
  </si>
  <si>
    <t>構造用合板t15</t>
    <rPh sb="0" eb="2">
      <t>コウゾウ</t>
    </rPh>
    <rPh sb="2" eb="3">
      <t>ヨウ</t>
    </rPh>
    <rPh sb="3" eb="5">
      <t>ゴウバン</t>
    </rPh>
    <phoneticPr fontId="29"/>
  </si>
  <si>
    <t>t18</t>
  </si>
  <si>
    <t>H=600～1,500</t>
  </si>
  <si>
    <t>構造用合板t15+t15</t>
    <rPh sb="0" eb="2">
      <t>コウゾウ</t>
    </rPh>
    <rPh sb="2" eb="3">
      <t>ヨウ</t>
    </rPh>
    <rPh sb="3" eb="5">
      <t>ゴウバン</t>
    </rPh>
    <phoneticPr fontId="29"/>
  </si>
  <si>
    <t>t2.0　合板面</t>
    <rPh sb="5" eb="7">
      <t>ゴウバン</t>
    </rPh>
    <rPh sb="7" eb="8">
      <t>メン</t>
    </rPh>
    <phoneticPr fontId="29"/>
  </si>
  <si>
    <t>t3.0　一般</t>
    <rPh sb="5" eb="7">
      <t>イッパン</t>
    </rPh>
    <phoneticPr fontId="29"/>
  </si>
  <si>
    <t>t3.0　木柄</t>
    <rPh sb="5" eb="6">
      <t>モク</t>
    </rPh>
    <rPh sb="6" eb="7">
      <t>ガラ</t>
    </rPh>
    <phoneticPr fontId="29"/>
  </si>
  <si>
    <t>t2.0　耐薬品・抗菌・防滑</t>
    <rPh sb="5" eb="6">
      <t>タイ</t>
    </rPh>
    <rPh sb="6" eb="8">
      <t>ヤクヒン</t>
    </rPh>
    <rPh sb="9" eb="11">
      <t>コウキン</t>
    </rPh>
    <rPh sb="12" eb="14">
      <t>ボウカツ</t>
    </rPh>
    <phoneticPr fontId="29"/>
  </si>
  <si>
    <t>t5.0　木柄</t>
    <rPh sb="5" eb="6">
      <t>モク</t>
    </rPh>
    <rPh sb="6" eb="7">
      <t>ガラ</t>
    </rPh>
    <phoneticPr fontId="29"/>
  </si>
  <si>
    <t>㎡</t>
    <phoneticPr fontId="3"/>
  </si>
  <si>
    <t>㎡</t>
    <phoneticPr fontId="3"/>
  </si>
  <si>
    <t>ｍ</t>
    <phoneticPr fontId="3"/>
  </si>
  <si>
    <t>か所</t>
    <rPh sb="1" eb="2">
      <t>ショ</t>
    </rPh>
    <phoneticPr fontId="3"/>
  </si>
  <si>
    <t>（幅木）</t>
    <rPh sb="1" eb="3">
      <t>ハバキ</t>
    </rPh>
    <phoneticPr fontId="29"/>
  </si>
  <si>
    <t>ビニル幅木</t>
    <rPh sb="3" eb="5">
      <t>ハバキ</t>
    </rPh>
    <phoneticPr fontId="29"/>
  </si>
  <si>
    <t>防塵塗床立上げ</t>
    <rPh sb="0" eb="2">
      <t>ボウジン</t>
    </rPh>
    <rPh sb="2" eb="4">
      <t>ヌリユカ</t>
    </rPh>
    <rPh sb="4" eb="6">
      <t>タチア</t>
    </rPh>
    <phoneticPr fontId="29"/>
  </si>
  <si>
    <t>ササラ幅木</t>
    <rPh sb="3" eb="5">
      <t>ハバキ</t>
    </rPh>
    <phoneticPr fontId="29"/>
  </si>
  <si>
    <t>H=75</t>
  </si>
  <si>
    <t>H=100</t>
  </si>
  <si>
    <t>H=330</t>
  </si>
  <si>
    <t>ｍ</t>
    <phoneticPr fontId="3"/>
  </si>
  <si>
    <t>（腰壁）</t>
    <rPh sb="1" eb="3">
      <t>コシカベ</t>
    </rPh>
    <phoneticPr fontId="29"/>
  </si>
  <si>
    <t>スロープ</t>
  </si>
  <si>
    <t>腰壁　硅酸カルシウム板張</t>
    <rPh sb="0" eb="1">
      <t>コシ</t>
    </rPh>
    <rPh sb="1" eb="2">
      <t>カベ</t>
    </rPh>
    <rPh sb="3" eb="4">
      <t>ケイ</t>
    </rPh>
    <rPh sb="4" eb="5">
      <t>サン</t>
    </rPh>
    <rPh sb="10" eb="11">
      <t>バン</t>
    </rPh>
    <rPh sb="11" eb="12">
      <t>ハリ</t>
    </rPh>
    <phoneticPr fontId="29"/>
  </si>
  <si>
    <t>腰壁　シート張</t>
    <rPh sb="0" eb="1">
      <t>コシ</t>
    </rPh>
    <rPh sb="1" eb="2">
      <t>カベ</t>
    </rPh>
    <rPh sb="6" eb="7">
      <t>ハリ</t>
    </rPh>
    <phoneticPr fontId="29"/>
  </si>
  <si>
    <t>t8.0　張物下</t>
    <rPh sb="5" eb="6">
      <t>ハリ</t>
    </rPh>
    <rPh sb="6" eb="7">
      <t>モノ</t>
    </rPh>
    <rPh sb="7" eb="8">
      <t>シタ</t>
    </rPh>
    <phoneticPr fontId="29"/>
  </si>
  <si>
    <t>繊維強化ｾﾒﾝﾄ板ｔ6.0　下地張　鉄骨面</t>
    <rPh sb="0" eb="2">
      <t>センイ</t>
    </rPh>
    <rPh sb="2" eb="4">
      <t>キョウカ</t>
    </rPh>
    <rPh sb="8" eb="9">
      <t>バン</t>
    </rPh>
    <rPh sb="14" eb="16">
      <t>シタジ</t>
    </rPh>
    <rPh sb="16" eb="17">
      <t>ハリ</t>
    </rPh>
    <rPh sb="18" eb="20">
      <t>テッコツ</t>
    </rPh>
    <rPh sb="20" eb="21">
      <t>メン</t>
    </rPh>
    <phoneticPr fontId="29"/>
  </si>
  <si>
    <t>繊維強化ｾﾒﾝﾄ板ｔ6.0　下地張　LGS面</t>
    <rPh sb="0" eb="2">
      <t>センイ</t>
    </rPh>
    <rPh sb="2" eb="4">
      <t>キョウカ</t>
    </rPh>
    <rPh sb="8" eb="9">
      <t>バン</t>
    </rPh>
    <rPh sb="14" eb="16">
      <t>シタジ</t>
    </rPh>
    <rPh sb="16" eb="17">
      <t>ハリ</t>
    </rPh>
    <rPh sb="21" eb="22">
      <t>メン</t>
    </rPh>
    <phoneticPr fontId="29"/>
  </si>
  <si>
    <t>FK面</t>
    <rPh sb="2" eb="3">
      <t>メン</t>
    </rPh>
    <phoneticPr fontId="29"/>
  </si>
  <si>
    <t>（壁）</t>
    <rPh sb="1" eb="2">
      <t>カベ</t>
    </rPh>
    <phoneticPr fontId="29"/>
  </si>
  <si>
    <t>コンクリートブロック積</t>
    <rPh sb="10" eb="11">
      <t>ツミ</t>
    </rPh>
    <phoneticPr fontId="29"/>
  </si>
  <si>
    <t>ライニング</t>
  </si>
  <si>
    <t>軽量鉄骨壁下地</t>
    <rPh sb="0" eb="2">
      <t>ケイリョウ</t>
    </rPh>
    <rPh sb="2" eb="4">
      <t>テッコツ</t>
    </rPh>
    <rPh sb="4" eb="5">
      <t>カベ</t>
    </rPh>
    <rPh sb="5" eb="7">
      <t>シタジ</t>
    </rPh>
    <phoneticPr fontId="29"/>
  </si>
  <si>
    <t>C種　t150</t>
    <rPh sb="1" eb="2">
      <t>シュ</t>
    </rPh>
    <phoneticPr fontId="29"/>
  </si>
  <si>
    <t>W=65　@300</t>
  </si>
  <si>
    <t>W=90　@300</t>
  </si>
  <si>
    <t>壁　天然木突板合板</t>
    <rPh sb="0" eb="1">
      <t>カベ</t>
    </rPh>
    <rPh sb="2" eb="4">
      <t>テンネン</t>
    </rPh>
    <rPh sb="4" eb="5">
      <t>モク</t>
    </rPh>
    <rPh sb="5" eb="7">
      <t>ツキイタ</t>
    </rPh>
    <rPh sb="7" eb="9">
      <t>ゴウバン</t>
    </rPh>
    <phoneticPr fontId="29"/>
  </si>
  <si>
    <t>壁　石膏ボード張</t>
    <rPh sb="0" eb="1">
      <t>カベ</t>
    </rPh>
    <rPh sb="2" eb="4">
      <t>セッコウ</t>
    </rPh>
    <rPh sb="7" eb="8">
      <t>ハリ</t>
    </rPh>
    <phoneticPr fontId="29"/>
  </si>
  <si>
    <t>壁　耐水石膏ボード張</t>
    <rPh sb="0" eb="1">
      <t>カベ</t>
    </rPh>
    <rPh sb="2" eb="4">
      <t>タイスイ</t>
    </rPh>
    <rPh sb="4" eb="6">
      <t>セッコウ</t>
    </rPh>
    <rPh sb="9" eb="10">
      <t>ハリ</t>
    </rPh>
    <phoneticPr fontId="29"/>
  </si>
  <si>
    <t>壁　硅酸カルシウム板張</t>
    <rPh sb="0" eb="1">
      <t>カベ</t>
    </rPh>
    <rPh sb="2" eb="3">
      <t>ケイ</t>
    </rPh>
    <rPh sb="3" eb="4">
      <t>サン</t>
    </rPh>
    <rPh sb="9" eb="10">
      <t>バン</t>
    </rPh>
    <rPh sb="10" eb="11">
      <t>ハリ</t>
    </rPh>
    <phoneticPr fontId="29"/>
  </si>
  <si>
    <t>耐水石膏ボード張</t>
    <rPh sb="0" eb="2">
      <t>タイスイ</t>
    </rPh>
    <rPh sb="2" eb="4">
      <t>セッコウ</t>
    </rPh>
    <rPh sb="7" eb="8">
      <t>ハリ</t>
    </rPh>
    <phoneticPr fontId="29"/>
  </si>
  <si>
    <t>化粧硅酸カルシウム板張</t>
    <rPh sb="0" eb="2">
      <t>ケショウ</t>
    </rPh>
    <rPh sb="2" eb="3">
      <t>ケイ</t>
    </rPh>
    <rPh sb="3" eb="4">
      <t>サン</t>
    </rPh>
    <rPh sb="9" eb="10">
      <t>バン</t>
    </rPh>
    <rPh sb="10" eb="11">
      <t>ハリ</t>
    </rPh>
    <phoneticPr fontId="29"/>
  </si>
  <si>
    <t>ライニング</t>
    <phoneticPr fontId="3"/>
  </si>
  <si>
    <t>W=65　@450</t>
  </si>
  <si>
    <t>t12.5　継目処理　張物下</t>
    <rPh sb="6" eb="8">
      <t>ツギメ</t>
    </rPh>
    <rPh sb="8" eb="10">
      <t>ショリ</t>
    </rPh>
    <rPh sb="11" eb="12">
      <t>ハリ</t>
    </rPh>
    <rPh sb="12" eb="13">
      <t>モノ</t>
    </rPh>
    <rPh sb="13" eb="14">
      <t>シタ</t>
    </rPh>
    <phoneticPr fontId="29"/>
  </si>
  <si>
    <t>t6.0　GB面</t>
    <rPh sb="7" eb="8">
      <t>メン</t>
    </rPh>
    <phoneticPr fontId="29"/>
  </si>
  <si>
    <t>横羽目板張　既存ﾀｲﾙ面</t>
    <rPh sb="0" eb="1">
      <t>ヨコ</t>
    </rPh>
    <rPh sb="1" eb="3">
      <t>ハメ</t>
    </rPh>
    <rPh sb="3" eb="4">
      <t>イタ</t>
    </rPh>
    <rPh sb="4" eb="5">
      <t>ハリ</t>
    </rPh>
    <rPh sb="6" eb="8">
      <t>キゾン</t>
    </rPh>
    <rPh sb="11" eb="12">
      <t>メン</t>
    </rPh>
    <phoneticPr fontId="29"/>
  </si>
  <si>
    <t>LGS面</t>
    <rPh sb="3" eb="4">
      <t>メン</t>
    </rPh>
    <phoneticPr fontId="29"/>
  </si>
  <si>
    <t>t9.5　継目処理　塗装下</t>
    <rPh sb="5" eb="7">
      <t>ツギメ</t>
    </rPh>
    <rPh sb="7" eb="9">
      <t>ショリ</t>
    </rPh>
    <rPh sb="10" eb="12">
      <t>トソウ</t>
    </rPh>
    <rPh sb="12" eb="13">
      <t>シタ</t>
    </rPh>
    <phoneticPr fontId="29"/>
  </si>
  <si>
    <t>GB-Rt12.5　下地張　LGS面</t>
    <rPh sb="10" eb="12">
      <t>シタジ</t>
    </rPh>
    <rPh sb="12" eb="13">
      <t>ハリ</t>
    </rPh>
    <rPh sb="17" eb="18">
      <t>メン</t>
    </rPh>
    <phoneticPr fontId="29"/>
  </si>
  <si>
    <t>既存ﾀｲﾙ面</t>
    <rPh sb="0" eb="2">
      <t>キゾン</t>
    </rPh>
    <rPh sb="5" eb="6">
      <t>メン</t>
    </rPh>
    <phoneticPr fontId="29"/>
  </si>
  <si>
    <t>t8.0　吹付面</t>
    <rPh sb="5" eb="7">
      <t>フキツケ</t>
    </rPh>
    <rPh sb="7" eb="8">
      <t>メン</t>
    </rPh>
    <phoneticPr fontId="29"/>
  </si>
  <si>
    <t>GB-Rt9.5　下地張　LGS面</t>
    <rPh sb="9" eb="11">
      <t>シタジ</t>
    </rPh>
    <rPh sb="11" eb="12">
      <t>ハリ</t>
    </rPh>
    <rPh sb="16" eb="17">
      <t>メン</t>
    </rPh>
    <phoneticPr fontId="29"/>
  </si>
  <si>
    <t>t8.0　塗装下</t>
    <rPh sb="5" eb="7">
      <t>トソウ</t>
    </rPh>
    <rPh sb="7" eb="8">
      <t>シタ</t>
    </rPh>
    <phoneticPr fontId="29"/>
  </si>
  <si>
    <t>壁　化粧硅酸カルシウム板張</t>
    <rPh sb="0" eb="1">
      <t>カベ</t>
    </rPh>
    <rPh sb="2" eb="4">
      <t>ケショウ</t>
    </rPh>
    <rPh sb="4" eb="5">
      <t>ケイ</t>
    </rPh>
    <rPh sb="5" eb="6">
      <t>サン</t>
    </rPh>
    <rPh sb="11" eb="12">
      <t>バン</t>
    </rPh>
    <rPh sb="12" eb="13">
      <t>ハリ</t>
    </rPh>
    <phoneticPr fontId="29"/>
  </si>
  <si>
    <t>壁　有孔繊維石膏板</t>
    <rPh sb="0" eb="1">
      <t>カベ</t>
    </rPh>
    <rPh sb="2" eb="4">
      <t>ユウコウ</t>
    </rPh>
    <rPh sb="4" eb="6">
      <t>センイ</t>
    </rPh>
    <rPh sb="6" eb="8">
      <t>セッコウ</t>
    </rPh>
    <rPh sb="8" eb="9">
      <t>バン</t>
    </rPh>
    <phoneticPr fontId="29"/>
  </si>
  <si>
    <t>壁　無孔繊維石膏板</t>
    <rPh sb="0" eb="1">
      <t>カベ</t>
    </rPh>
    <rPh sb="2" eb="4">
      <t>ムコウ</t>
    </rPh>
    <rPh sb="4" eb="6">
      <t>センイ</t>
    </rPh>
    <rPh sb="6" eb="8">
      <t>セッコウ</t>
    </rPh>
    <rPh sb="8" eb="9">
      <t>バン</t>
    </rPh>
    <phoneticPr fontId="29"/>
  </si>
  <si>
    <t>壁　ビニルクロス張</t>
    <rPh sb="0" eb="1">
      <t>カベ</t>
    </rPh>
    <rPh sb="8" eb="9">
      <t>ハリ</t>
    </rPh>
    <phoneticPr fontId="29"/>
  </si>
  <si>
    <t>t6.0</t>
  </si>
  <si>
    <t>GB面</t>
    <rPh sb="2" eb="3">
      <t>メン</t>
    </rPh>
    <phoneticPr fontId="29"/>
  </si>
  <si>
    <t>鉄骨面</t>
    <rPh sb="0" eb="2">
      <t>テッコツ</t>
    </rPh>
    <rPh sb="2" eb="3">
      <t>メン</t>
    </rPh>
    <phoneticPr fontId="29"/>
  </si>
  <si>
    <t>t6.0　素地</t>
    <rPh sb="5" eb="7">
      <t>ソジ</t>
    </rPh>
    <phoneticPr fontId="29"/>
  </si>
  <si>
    <t>GWt25充填</t>
    <rPh sb="5" eb="7">
      <t>ジュウテン</t>
    </rPh>
    <phoneticPr fontId="29"/>
  </si>
  <si>
    <t>t9.0･ｔ10　塗装下　LGS面</t>
    <rPh sb="9" eb="11">
      <t>トソウ</t>
    </rPh>
    <rPh sb="11" eb="12">
      <t>シタ</t>
    </rPh>
    <rPh sb="16" eb="17">
      <t>メン</t>
    </rPh>
    <phoneticPr fontId="29"/>
  </si>
  <si>
    <t>t9.0　塗装下　LGS面</t>
    <rPh sb="5" eb="7">
      <t>トソウ</t>
    </rPh>
    <rPh sb="7" eb="8">
      <t>シタ</t>
    </rPh>
    <rPh sb="12" eb="13">
      <t>メン</t>
    </rPh>
    <phoneticPr fontId="29"/>
  </si>
  <si>
    <t>㎡</t>
    <phoneticPr fontId="3"/>
  </si>
  <si>
    <t>壁　外装用シート張</t>
    <rPh sb="0" eb="1">
      <t>カベ</t>
    </rPh>
    <rPh sb="2" eb="5">
      <t>ガイソウヨウ</t>
    </rPh>
    <rPh sb="8" eb="9">
      <t>ハリ</t>
    </rPh>
    <phoneticPr fontId="29"/>
  </si>
  <si>
    <t>壁　メラミン不燃化粧板</t>
    <rPh sb="0" eb="1">
      <t>カベ</t>
    </rPh>
    <rPh sb="6" eb="8">
      <t>フネン</t>
    </rPh>
    <rPh sb="8" eb="11">
      <t>ケショウバン</t>
    </rPh>
    <phoneticPr fontId="29"/>
  </si>
  <si>
    <t>談話コーナー</t>
    <rPh sb="0" eb="2">
      <t>ダンワ</t>
    </rPh>
    <phoneticPr fontId="29"/>
  </si>
  <si>
    <t>壁　ラッピング</t>
    <rPh sb="0" eb="1">
      <t>カベ</t>
    </rPh>
    <phoneticPr fontId="29"/>
  </si>
  <si>
    <t>壁　下地調整</t>
    <rPh sb="0" eb="1">
      <t>カベ</t>
    </rPh>
    <rPh sb="2" eb="4">
      <t>シタジ</t>
    </rPh>
    <rPh sb="4" eb="6">
      <t>チョウセイ</t>
    </rPh>
    <phoneticPr fontId="29"/>
  </si>
  <si>
    <t>壁　複層塗材E</t>
    <rPh sb="0" eb="1">
      <t>カベ</t>
    </rPh>
    <rPh sb="2" eb="4">
      <t>フクソウ</t>
    </rPh>
    <rPh sb="4" eb="6">
      <t>トザイ</t>
    </rPh>
    <phoneticPr fontId="29"/>
  </si>
  <si>
    <t>天然石調･木目調　下地処理共</t>
    <rPh sb="0" eb="2">
      <t>テンネン</t>
    </rPh>
    <rPh sb="2" eb="3">
      <t>セキ</t>
    </rPh>
    <rPh sb="3" eb="4">
      <t>チョウ</t>
    </rPh>
    <rPh sb="5" eb="8">
      <t>モクメチョウ</t>
    </rPh>
    <rPh sb="9" eb="11">
      <t>シタジ</t>
    </rPh>
    <rPh sb="11" eb="13">
      <t>ショリ</t>
    </rPh>
    <rPh sb="13" eb="14">
      <t>トモ</t>
    </rPh>
    <phoneticPr fontId="29"/>
  </si>
  <si>
    <t>既存吹付面　下地処理共</t>
    <rPh sb="0" eb="2">
      <t>キゾン</t>
    </rPh>
    <rPh sb="2" eb="4">
      <t>フキツケ</t>
    </rPh>
    <rPh sb="4" eb="5">
      <t>メン</t>
    </rPh>
    <rPh sb="6" eb="8">
      <t>シタジ</t>
    </rPh>
    <rPh sb="8" eb="10">
      <t>ショリ</t>
    </rPh>
    <rPh sb="10" eb="11">
      <t>トモ</t>
    </rPh>
    <phoneticPr fontId="29"/>
  </si>
  <si>
    <t>繊維石膏板面</t>
    <rPh sb="0" eb="2">
      <t>センイ</t>
    </rPh>
    <rPh sb="2" eb="4">
      <t>セッコウ</t>
    </rPh>
    <rPh sb="4" eb="5">
      <t>バン</t>
    </rPh>
    <rPh sb="5" eb="6">
      <t>メン</t>
    </rPh>
    <phoneticPr fontId="29"/>
  </si>
  <si>
    <t>ｸﾞﾗﾌｨｯｸｼｰﾄ施工</t>
    <rPh sb="10" eb="12">
      <t>セコウ</t>
    </rPh>
    <phoneticPr fontId="29"/>
  </si>
  <si>
    <t>㎡</t>
    <phoneticPr fontId="3"/>
  </si>
  <si>
    <t>㎡</t>
    <phoneticPr fontId="3"/>
  </si>
  <si>
    <t>（天井）</t>
    <rPh sb="1" eb="3">
      <t>テンジョウ</t>
    </rPh>
    <phoneticPr fontId="29"/>
  </si>
  <si>
    <t>軽量鉄骨天井下地</t>
    <rPh sb="0" eb="2">
      <t>ケイリョウ</t>
    </rPh>
    <rPh sb="2" eb="4">
      <t>テッコツ</t>
    </rPh>
    <rPh sb="4" eb="6">
      <t>テンジョウ</t>
    </rPh>
    <rPh sb="6" eb="8">
      <t>シタジ</t>
    </rPh>
    <phoneticPr fontId="29"/>
  </si>
  <si>
    <t>天井　木製ルーバー</t>
    <rPh sb="0" eb="2">
      <t>テンジョウ</t>
    </rPh>
    <rPh sb="3" eb="5">
      <t>モクセイ</t>
    </rPh>
    <phoneticPr fontId="29"/>
  </si>
  <si>
    <t>天井　石膏ボード張</t>
    <rPh sb="0" eb="2">
      <t>テンジョウ</t>
    </rPh>
    <rPh sb="3" eb="5">
      <t>セッコウ</t>
    </rPh>
    <rPh sb="8" eb="9">
      <t>ハリ</t>
    </rPh>
    <phoneticPr fontId="29"/>
  </si>
  <si>
    <t>天井　化粧石膏ボード張</t>
    <rPh sb="0" eb="2">
      <t>テンジョウ</t>
    </rPh>
    <rPh sb="3" eb="5">
      <t>ケショウ</t>
    </rPh>
    <rPh sb="5" eb="7">
      <t>セッコウ</t>
    </rPh>
    <rPh sb="10" eb="11">
      <t>ハリ</t>
    </rPh>
    <phoneticPr fontId="29"/>
  </si>
  <si>
    <t>天井　岩綿吸音板張</t>
    <rPh sb="0" eb="2">
      <t>テンジョウ</t>
    </rPh>
    <rPh sb="3" eb="8">
      <t>ガンメンキュウオンバン</t>
    </rPh>
    <rPh sb="8" eb="9">
      <t>ハリ</t>
    </rPh>
    <phoneticPr fontId="29"/>
  </si>
  <si>
    <t>天井　硅酸カルシウム板張</t>
    <rPh sb="0" eb="2">
      <t>テンジョウ</t>
    </rPh>
    <rPh sb="3" eb="4">
      <t>ケイ</t>
    </rPh>
    <rPh sb="4" eb="5">
      <t>サン</t>
    </rPh>
    <rPh sb="10" eb="11">
      <t>バン</t>
    </rPh>
    <rPh sb="11" eb="12">
      <t>ハリ</t>
    </rPh>
    <phoneticPr fontId="29"/>
  </si>
  <si>
    <t>19型@360</t>
    <rPh sb="2" eb="3">
      <t>ガタ</t>
    </rPh>
    <phoneticPr fontId="29"/>
  </si>
  <si>
    <t>19型@300</t>
    <rPh sb="2" eb="3">
      <t>ガタ</t>
    </rPh>
    <phoneticPr fontId="29"/>
  </si>
  <si>
    <t>19型@225</t>
    <rPh sb="2" eb="3">
      <t>ガタ</t>
    </rPh>
    <phoneticPr fontId="29"/>
  </si>
  <si>
    <t>6,600×4,400</t>
  </si>
  <si>
    <t>杉　40×80@160　GB-P面</t>
    <rPh sb="0" eb="1">
      <t>スギ</t>
    </rPh>
    <rPh sb="16" eb="17">
      <t>メン</t>
    </rPh>
    <phoneticPr fontId="29"/>
  </si>
  <si>
    <t>t9.5　継目処理　張物下</t>
    <rPh sb="5" eb="7">
      <t>ツギメ</t>
    </rPh>
    <rPh sb="7" eb="9">
      <t>ショリ</t>
    </rPh>
    <rPh sb="10" eb="11">
      <t>ハリ</t>
    </rPh>
    <rPh sb="11" eb="12">
      <t>モノ</t>
    </rPh>
    <rPh sb="12" eb="13">
      <t>シタ</t>
    </rPh>
    <phoneticPr fontId="29"/>
  </si>
  <si>
    <t>t12.5　下地張</t>
    <rPh sb="6" eb="8">
      <t>シタジ</t>
    </rPh>
    <rPh sb="8" eb="9">
      <t>ハリ</t>
    </rPh>
    <phoneticPr fontId="29"/>
  </si>
  <si>
    <t>t9.5</t>
  </si>
  <si>
    <t>素地　LGS面</t>
    <rPh sb="0" eb="2">
      <t>ソジ</t>
    </rPh>
    <rPh sb="6" eb="7">
      <t>メン</t>
    </rPh>
    <phoneticPr fontId="29"/>
  </si>
  <si>
    <t>t9.0</t>
  </si>
  <si>
    <t>t6.0　目透し</t>
    <rPh sb="5" eb="7">
      <t>メスカ</t>
    </rPh>
    <phoneticPr fontId="29"/>
  </si>
  <si>
    <t>天井　グラスウール張</t>
    <rPh sb="0" eb="2">
      <t>テンジョウ</t>
    </rPh>
    <rPh sb="9" eb="10">
      <t>ハリ</t>
    </rPh>
    <phoneticPr fontId="29"/>
  </si>
  <si>
    <t>t25(64K)　ﾌｪﾉｰﾙ樹脂</t>
    <rPh sb="14" eb="16">
      <t>ジュシ</t>
    </rPh>
    <phoneticPr fontId="29"/>
  </si>
  <si>
    <t>取付下地･取付金物･附属品共</t>
    <rPh sb="0" eb="2">
      <t>トリツケ</t>
    </rPh>
    <rPh sb="2" eb="4">
      <t>シタジ</t>
    </rPh>
    <rPh sb="5" eb="7">
      <t>トリツケ</t>
    </rPh>
    <rPh sb="7" eb="9">
      <t>カナモノ</t>
    </rPh>
    <rPh sb="10" eb="12">
      <t>フゾク</t>
    </rPh>
    <rPh sb="12" eb="13">
      <t>ヒン</t>
    </rPh>
    <rPh sb="13" eb="14">
      <t>トモ</t>
    </rPh>
    <phoneticPr fontId="29"/>
  </si>
  <si>
    <t>天井　ビニルクロス張</t>
    <rPh sb="0" eb="2">
      <t>テンジョウ</t>
    </rPh>
    <rPh sb="9" eb="10">
      <t>ハリ</t>
    </rPh>
    <phoneticPr fontId="29"/>
  </si>
  <si>
    <t>天井　メラミン不燃化粧板張</t>
    <rPh sb="0" eb="2">
      <t>テンジョウ</t>
    </rPh>
    <rPh sb="7" eb="9">
      <t>フネン</t>
    </rPh>
    <rPh sb="9" eb="12">
      <t>ケショウバン</t>
    </rPh>
    <rPh sb="12" eb="13">
      <t>ハリ</t>
    </rPh>
    <phoneticPr fontId="29"/>
  </si>
  <si>
    <t>天井　可とう形改修用塗材E</t>
    <rPh sb="0" eb="2">
      <t>テンジョウ</t>
    </rPh>
    <rPh sb="3" eb="4">
      <t>カ</t>
    </rPh>
    <rPh sb="6" eb="7">
      <t>ガタ</t>
    </rPh>
    <rPh sb="7" eb="9">
      <t>カイシュウ</t>
    </rPh>
    <rPh sb="9" eb="10">
      <t>ヨウ</t>
    </rPh>
    <rPh sb="10" eb="12">
      <t>トザイ</t>
    </rPh>
    <phoneticPr fontId="29"/>
  </si>
  <si>
    <t>軽量鉄骨下り壁下地</t>
    <rPh sb="0" eb="2">
      <t>ケイリョウ</t>
    </rPh>
    <rPh sb="2" eb="4">
      <t>テッコツ</t>
    </rPh>
    <rPh sb="4" eb="5">
      <t>サガ</t>
    </rPh>
    <rPh sb="6" eb="7">
      <t>カベ</t>
    </rPh>
    <rPh sb="7" eb="9">
      <t>シタジ</t>
    </rPh>
    <phoneticPr fontId="29"/>
  </si>
  <si>
    <t>梁型　軽量鉄骨壁下地</t>
    <rPh sb="0" eb="1">
      <t>ハリ</t>
    </rPh>
    <rPh sb="1" eb="2">
      <t>ガタ</t>
    </rPh>
    <rPh sb="3" eb="5">
      <t>ケイリョウ</t>
    </rPh>
    <rPh sb="5" eb="7">
      <t>テッコツ</t>
    </rPh>
    <rPh sb="7" eb="8">
      <t>カベ</t>
    </rPh>
    <rPh sb="8" eb="10">
      <t>シタジ</t>
    </rPh>
    <phoneticPr fontId="29"/>
  </si>
  <si>
    <t>梁型　石膏ボード張</t>
    <rPh sb="0" eb="1">
      <t>ハリ</t>
    </rPh>
    <rPh sb="1" eb="2">
      <t>ガタ</t>
    </rPh>
    <rPh sb="3" eb="5">
      <t>セッコウ</t>
    </rPh>
    <rPh sb="8" eb="9">
      <t>ハリ</t>
    </rPh>
    <phoneticPr fontId="29"/>
  </si>
  <si>
    <t>廻り縁</t>
    <rPh sb="0" eb="1">
      <t>マワ</t>
    </rPh>
    <rPh sb="2" eb="3">
      <t>ブチ</t>
    </rPh>
    <phoneticPr fontId="29"/>
  </si>
  <si>
    <t>既存RC面</t>
    <rPh sb="0" eb="2">
      <t>キゾン</t>
    </rPh>
    <rPh sb="4" eb="5">
      <t>メン</t>
    </rPh>
    <phoneticPr fontId="29"/>
  </si>
  <si>
    <t>19型　H=200</t>
    <rPh sb="2" eb="3">
      <t>ガタ</t>
    </rPh>
    <phoneticPr fontId="29"/>
  </si>
  <si>
    <t>19型　H=500</t>
    <rPh sb="2" eb="3">
      <t>ガタ</t>
    </rPh>
    <phoneticPr fontId="29"/>
  </si>
  <si>
    <t>t9.5　素地　LGS面</t>
    <rPh sb="5" eb="7">
      <t>ソジ</t>
    </rPh>
    <rPh sb="11" eb="12">
      <t>メン</t>
    </rPh>
    <phoneticPr fontId="29"/>
  </si>
  <si>
    <t>塩ﾋﾞ製　突付</t>
    <rPh sb="0" eb="1">
      <t>エン</t>
    </rPh>
    <rPh sb="3" eb="4">
      <t>セイ</t>
    </rPh>
    <rPh sb="5" eb="7">
      <t>ツキツケ</t>
    </rPh>
    <phoneticPr fontId="29"/>
  </si>
  <si>
    <t>塩ﾋﾞ製　目透し</t>
    <rPh sb="0" eb="1">
      <t>エン</t>
    </rPh>
    <rPh sb="3" eb="4">
      <t>セイ</t>
    </rPh>
    <rPh sb="5" eb="7">
      <t>メスカ</t>
    </rPh>
    <phoneticPr fontId="29"/>
  </si>
  <si>
    <t>下り壁</t>
    <rPh sb="0" eb="1">
      <t>サガ</t>
    </rPh>
    <rPh sb="2" eb="3">
      <t>カベ</t>
    </rPh>
    <phoneticPr fontId="3"/>
  </si>
  <si>
    <t>可とう形改修用塗材E</t>
    <rPh sb="0" eb="1">
      <t>カ</t>
    </rPh>
    <rPh sb="3" eb="4">
      <t>ガタ</t>
    </rPh>
    <rPh sb="4" eb="6">
      <t>カイシュウ</t>
    </rPh>
    <rPh sb="6" eb="7">
      <t>ヨウ</t>
    </rPh>
    <rPh sb="7" eb="9">
      <t>トザイ</t>
    </rPh>
    <phoneticPr fontId="29"/>
  </si>
  <si>
    <t>（その他）</t>
    <rPh sb="3" eb="4">
      <t>タ</t>
    </rPh>
    <phoneticPr fontId="29"/>
  </si>
  <si>
    <t>1F　ホール</t>
  </si>
  <si>
    <t>床見切</t>
    <rPh sb="0" eb="1">
      <t>ユカ</t>
    </rPh>
    <rPh sb="1" eb="3">
      <t>ミキリ</t>
    </rPh>
    <phoneticPr fontId="29"/>
  </si>
  <si>
    <t>1F　男女トイレ</t>
    <rPh sb="3" eb="5">
      <t>ダンジョ</t>
    </rPh>
    <phoneticPr fontId="29"/>
  </si>
  <si>
    <t>階段滑り止め</t>
    <rPh sb="0" eb="2">
      <t>カイダン</t>
    </rPh>
    <rPh sb="2" eb="3">
      <t>スベ</t>
    </rPh>
    <rPh sb="4" eb="5">
      <t>ド</t>
    </rPh>
    <phoneticPr fontId="29"/>
  </si>
  <si>
    <t>手摺笠木</t>
    <rPh sb="0" eb="2">
      <t>テスリ</t>
    </rPh>
    <rPh sb="2" eb="4">
      <t>カサキ</t>
    </rPh>
    <phoneticPr fontId="29"/>
  </si>
  <si>
    <t>自然石</t>
    <rPh sb="0" eb="3">
      <t>シゼンセキ</t>
    </rPh>
    <phoneticPr fontId="29"/>
  </si>
  <si>
    <t>ｽﾃﾝﾚｽ製　40×20　HL</t>
    <rPh sb="5" eb="6">
      <t>セイ</t>
    </rPh>
    <phoneticPr fontId="29"/>
  </si>
  <si>
    <t>ｽﾃﾝﾚｽ製　W=35　ｺﾞﾑﾀｲﾔ入</t>
    <rPh sb="5" eb="6">
      <t>セイ</t>
    </rPh>
    <rPh sb="18" eb="19">
      <t>イリ</t>
    </rPh>
    <phoneticPr fontId="29"/>
  </si>
  <si>
    <t>1F　ミーティングスペース</t>
  </si>
  <si>
    <t>自立手摺</t>
    <rPh sb="0" eb="2">
      <t>ジリツ</t>
    </rPh>
    <rPh sb="2" eb="4">
      <t>テスリ</t>
    </rPh>
    <phoneticPr fontId="29"/>
  </si>
  <si>
    <t>H=800</t>
  </si>
  <si>
    <t>笠木・下桟：FB-9×50</t>
    <rPh sb="0" eb="2">
      <t>カサキ</t>
    </rPh>
    <rPh sb="3" eb="4">
      <t>シタ</t>
    </rPh>
    <rPh sb="4" eb="5">
      <t>サン</t>
    </rPh>
    <phoneticPr fontId="26"/>
  </si>
  <si>
    <t>支柱：FB-9×50@900</t>
    <rPh sb="0" eb="2">
      <t>シチュウ</t>
    </rPh>
    <phoneticPr fontId="26"/>
  </si>
  <si>
    <t>手摺子：φ16@100</t>
  </si>
  <si>
    <t>スロープ壁付手摺</t>
    <rPh sb="4" eb="6">
      <t>カベツキ</t>
    </rPh>
    <rPh sb="6" eb="8">
      <t>テスリ</t>
    </rPh>
    <phoneticPr fontId="29"/>
  </si>
  <si>
    <t>ガラス手摺</t>
    <rPh sb="3" eb="5">
      <t>テスリ</t>
    </rPh>
    <phoneticPr fontId="29"/>
  </si>
  <si>
    <t>飛散防止フィルム張</t>
    <rPh sb="0" eb="2">
      <t>ヒサン</t>
    </rPh>
    <rPh sb="2" eb="4">
      <t>ボウシ</t>
    </rPh>
    <rPh sb="8" eb="9">
      <t>ハリ</t>
    </rPh>
    <phoneticPr fontId="29"/>
  </si>
  <si>
    <t>手摺･下枠:FB-9×75</t>
    <rPh sb="0" eb="2">
      <t>テスリ</t>
    </rPh>
    <rPh sb="3" eb="4">
      <t>シタ</t>
    </rPh>
    <rPh sb="4" eb="5">
      <t>ワク</t>
    </rPh>
    <phoneticPr fontId="2"/>
  </si>
  <si>
    <t>支柱:FB-16×75@1,000</t>
    <rPh sb="0" eb="2">
      <t>シチュウ</t>
    </rPh>
    <phoneticPr fontId="2"/>
  </si>
  <si>
    <t>内側押縁:FB-3.0×25 取外し</t>
    <rPh sb="0" eb="2">
      <t>ウチガワ</t>
    </rPh>
    <rPh sb="2" eb="4">
      <t>オシブチ</t>
    </rPh>
    <rPh sb="15" eb="17">
      <t>トリハズ</t>
    </rPh>
    <phoneticPr fontId="2"/>
  </si>
  <si>
    <t>B-PL:FB-9×90</t>
  </si>
  <si>
    <t>ﾎﾞﾙﾄ･ｱﾝｶｰ･附属金物共</t>
    <rPh sb="10" eb="12">
      <t>フゾク</t>
    </rPh>
    <rPh sb="12" eb="14">
      <t>カナモノ</t>
    </rPh>
    <rPh sb="14" eb="15">
      <t>トモ</t>
    </rPh>
    <phoneticPr fontId="2"/>
  </si>
  <si>
    <t>H=800　一部手摺支柱取付</t>
    <rPh sb="6" eb="8">
      <t>イチブ</t>
    </rPh>
    <rPh sb="8" eb="10">
      <t>テスリ</t>
    </rPh>
    <rPh sb="10" eb="12">
      <t>シチュウ</t>
    </rPh>
    <rPh sb="12" eb="14">
      <t>トリツケ</t>
    </rPh>
    <phoneticPr fontId="29"/>
  </si>
  <si>
    <t>ｍ</t>
    <phoneticPr fontId="3"/>
  </si>
  <si>
    <t>㎡</t>
    <phoneticPr fontId="3"/>
  </si>
  <si>
    <t>竪枠</t>
    <rPh sb="0" eb="1">
      <t>タテ</t>
    </rPh>
    <rPh sb="1" eb="2">
      <t>ワク</t>
    </rPh>
    <phoneticPr fontId="29"/>
  </si>
  <si>
    <t>1F　男女更衣室</t>
    <rPh sb="3" eb="5">
      <t>ダンジョ</t>
    </rPh>
    <rPh sb="5" eb="8">
      <t>コウイシツ</t>
    </rPh>
    <phoneticPr fontId="29"/>
  </si>
  <si>
    <t>三方枠</t>
    <rPh sb="0" eb="2">
      <t>サンポウ</t>
    </rPh>
    <rPh sb="2" eb="3">
      <t>ワク</t>
    </rPh>
    <phoneticPr fontId="29"/>
  </si>
  <si>
    <t>竪枠・三方枠</t>
    <rPh sb="0" eb="1">
      <t>タテ</t>
    </rPh>
    <rPh sb="1" eb="2">
      <t>ワク</t>
    </rPh>
    <rPh sb="3" eb="5">
      <t>サンポウ</t>
    </rPh>
    <rPh sb="5" eb="6">
      <t>ワク</t>
    </rPh>
    <phoneticPr fontId="29"/>
  </si>
  <si>
    <t>塩ビフィルム張</t>
    <rPh sb="0" eb="1">
      <t>エン</t>
    </rPh>
    <rPh sb="6" eb="7">
      <t>ハリ</t>
    </rPh>
    <phoneticPr fontId="29"/>
  </si>
  <si>
    <t>1F　玄関</t>
    <rPh sb="3" eb="5">
      <t>ゲンカン</t>
    </rPh>
    <phoneticPr fontId="29"/>
  </si>
  <si>
    <t>下り壁見切</t>
    <rPh sb="0" eb="1">
      <t>サガ</t>
    </rPh>
    <rPh sb="2" eb="3">
      <t>カベ</t>
    </rPh>
    <rPh sb="3" eb="5">
      <t>ミキリ</t>
    </rPh>
    <phoneticPr fontId="29"/>
  </si>
  <si>
    <t>天井見切</t>
    <rPh sb="0" eb="2">
      <t>テンジョウ</t>
    </rPh>
    <rPh sb="2" eb="4">
      <t>ミキリ</t>
    </rPh>
    <phoneticPr fontId="29"/>
  </si>
  <si>
    <t>ﾀﾓ集成材　30×180</t>
    <rPh sb="2" eb="5">
      <t>シュウセイザイ</t>
    </rPh>
    <phoneticPr fontId="29"/>
  </si>
  <si>
    <t>ｽﾁｰﾙt1.6加工</t>
  </si>
  <si>
    <t>W=130　H=2,700</t>
  </si>
  <si>
    <t>W=160　H=2,400</t>
  </si>
  <si>
    <t>W=120　H=2,400</t>
  </si>
  <si>
    <t>W=100　1,450×2,150</t>
  </si>
  <si>
    <t>W=190　830×2,000</t>
  </si>
  <si>
    <t>鉄鋼面</t>
    <rPh sb="0" eb="2">
      <t>テッコウ</t>
    </rPh>
    <rPh sb="2" eb="3">
      <t>メン</t>
    </rPh>
    <phoneticPr fontId="29"/>
  </si>
  <si>
    <t>塩ﾋﾞ製</t>
    <rPh sb="0" eb="1">
      <t>エン</t>
    </rPh>
    <rPh sb="3" eb="4">
      <t>セイ</t>
    </rPh>
    <phoneticPr fontId="29"/>
  </si>
  <si>
    <t>ｽﾁｰﾙt1.6加工</t>
    <rPh sb="8" eb="10">
      <t>カコウ</t>
    </rPh>
    <phoneticPr fontId="29"/>
  </si>
  <si>
    <t>か所</t>
    <rPh sb="1" eb="2">
      <t>ショ</t>
    </rPh>
    <phoneticPr fontId="29"/>
  </si>
  <si>
    <t>コーナーガード</t>
  </si>
  <si>
    <t>カーテンボックス</t>
  </si>
  <si>
    <t>コーナーガード</t>
    <phoneticPr fontId="29"/>
  </si>
  <si>
    <t>集成材t20　150×150</t>
    <rPh sb="0" eb="3">
      <t>シュウセイザイ</t>
    </rPh>
    <phoneticPr fontId="29"/>
  </si>
  <si>
    <t>取付金物共</t>
    <rPh sb="0" eb="2">
      <t>トリツケ</t>
    </rPh>
    <rPh sb="2" eb="4">
      <t>カナモノ</t>
    </rPh>
    <rPh sb="4" eb="5">
      <t>トモ</t>
    </rPh>
    <phoneticPr fontId="29"/>
  </si>
  <si>
    <t>1F　男女・多目的トイレ</t>
    <rPh sb="3" eb="5">
      <t>ダンジョ</t>
    </rPh>
    <rPh sb="6" eb="9">
      <t>タモクテキ</t>
    </rPh>
    <phoneticPr fontId="29"/>
  </si>
  <si>
    <t>面台</t>
    <rPh sb="0" eb="2">
      <t>メンダイ</t>
    </rPh>
    <phoneticPr fontId="29"/>
  </si>
  <si>
    <t>1F　女子トイレ</t>
    <rPh sb="3" eb="5">
      <t>ジョシ</t>
    </rPh>
    <phoneticPr fontId="29"/>
  </si>
  <si>
    <t>棚板</t>
    <rPh sb="0" eb="2">
      <t>タナイタ</t>
    </rPh>
    <phoneticPr fontId="29"/>
  </si>
  <si>
    <t>1F　会議室</t>
    <rPh sb="3" eb="6">
      <t>カイギシツ</t>
    </rPh>
    <phoneticPr fontId="29"/>
  </si>
  <si>
    <t>流し台</t>
    <rPh sb="0" eb="1">
      <t>ナガ</t>
    </rPh>
    <rPh sb="2" eb="3">
      <t>ダイ</t>
    </rPh>
    <phoneticPr fontId="29"/>
  </si>
  <si>
    <t>壁点検口</t>
    <rPh sb="0" eb="1">
      <t>カベ</t>
    </rPh>
    <rPh sb="1" eb="4">
      <t>テンケンコウ</t>
    </rPh>
    <phoneticPr fontId="29"/>
  </si>
  <si>
    <t>集成材t20　300×150</t>
    <rPh sb="0" eb="3">
      <t>シュウセイザイ</t>
    </rPh>
    <phoneticPr fontId="29"/>
  </si>
  <si>
    <t>ﾒﾗﾐﾝﾎﾟｽﾄﾌｫｰﾑt20</t>
  </si>
  <si>
    <t>W=150</t>
  </si>
  <si>
    <t>SR-1(防ｶﾋﾞ)　10×10</t>
    <rPh sb="5" eb="6">
      <t>ボウ</t>
    </rPh>
    <phoneticPr fontId="29"/>
  </si>
  <si>
    <t>W=300　L=620</t>
  </si>
  <si>
    <t>L=900</t>
  </si>
  <si>
    <t>600角</t>
    <rPh sb="3" eb="4">
      <t>カク</t>
    </rPh>
    <phoneticPr fontId="29"/>
  </si>
  <si>
    <t>1F　ギャラリー</t>
  </si>
  <si>
    <t>段床</t>
    <rPh sb="0" eb="1">
      <t>ダン</t>
    </rPh>
    <rPh sb="1" eb="2">
      <t>ユカ</t>
    </rPh>
    <phoneticPr fontId="29"/>
  </si>
  <si>
    <t>階段</t>
    <rPh sb="0" eb="2">
      <t>カイダン</t>
    </rPh>
    <phoneticPr fontId="29"/>
  </si>
  <si>
    <t>観客席</t>
    <rPh sb="0" eb="3">
      <t>カンキャクセキ</t>
    </rPh>
    <phoneticPr fontId="29"/>
  </si>
  <si>
    <t>姿見鏡</t>
    <rPh sb="0" eb="2">
      <t>スガタミ</t>
    </rPh>
    <rPh sb="2" eb="3">
      <t>カガミ</t>
    </rPh>
    <phoneticPr fontId="29"/>
  </si>
  <si>
    <t>4,500×930×360</t>
  </si>
  <si>
    <t>木下地：90×90　根太：45×450@300</t>
    <rPh sb="0" eb="1">
      <t>モク</t>
    </rPh>
    <rPh sb="1" eb="3">
      <t>シタジ</t>
    </rPh>
    <rPh sb="10" eb="12">
      <t>ネダ</t>
    </rPh>
    <phoneticPr fontId="26"/>
  </si>
  <si>
    <t>500×830×360</t>
  </si>
  <si>
    <t>3,600×1,800</t>
  </si>
  <si>
    <t>扉部:ｸｯｼｮﾝﾊﾟﾈﾙ張</t>
    <rPh sb="0" eb="1">
      <t>トビラ</t>
    </rPh>
    <rPh sb="1" eb="2">
      <t>ブ</t>
    </rPh>
    <rPh sb="12" eb="13">
      <t>ハ</t>
    </rPh>
    <phoneticPr fontId="29"/>
  </si>
  <si>
    <t>国旗</t>
    <rPh sb="0" eb="2">
      <t>コッキ</t>
    </rPh>
    <phoneticPr fontId="29"/>
  </si>
  <si>
    <t>町章旗</t>
    <rPh sb="0" eb="2">
      <t>チョウショウ</t>
    </rPh>
    <rPh sb="2" eb="3">
      <t>キ</t>
    </rPh>
    <phoneticPr fontId="29"/>
  </si>
  <si>
    <t>防球ネット</t>
    <rPh sb="0" eb="2">
      <t>ボウキュウ</t>
    </rPh>
    <phoneticPr fontId="29"/>
  </si>
  <si>
    <t>バレー用床金具</t>
    <rPh sb="3" eb="4">
      <t>ヨウ</t>
    </rPh>
    <rPh sb="4" eb="5">
      <t>ユカ</t>
    </rPh>
    <rPh sb="5" eb="7">
      <t>カナグ</t>
    </rPh>
    <phoneticPr fontId="29"/>
  </si>
  <si>
    <t>バドミントン用床金具</t>
    <rPh sb="6" eb="7">
      <t>ヨウ</t>
    </rPh>
    <rPh sb="7" eb="8">
      <t>ユカ</t>
    </rPh>
    <rPh sb="8" eb="10">
      <t>カナグ</t>
    </rPh>
    <phoneticPr fontId="29"/>
  </si>
  <si>
    <t>落し蓋式</t>
    <rPh sb="0" eb="1">
      <t>オト</t>
    </rPh>
    <rPh sb="2" eb="3">
      <t>ブタ</t>
    </rPh>
    <rPh sb="3" eb="4">
      <t>シキ</t>
    </rPh>
    <phoneticPr fontId="29"/>
  </si>
  <si>
    <t>組</t>
    <rPh sb="0" eb="1">
      <t>クミ</t>
    </rPh>
    <phoneticPr fontId="29"/>
  </si>
  <si>
    <t>バスケットコートライン</t>
  </si>
  <si>
    <t>バレーボールコートライン</t>
  </si>
  <si>
    <t>バドミントンコートライン</t>
  </si>
  <si>
    <t>ドッジボールコートライン</t>
  </si>
  <si>
    <t>バスケットゴールセッティングゲージ</t>
  </si>
  <si>
    <t>既設収納台車改修</t>
    <rPh sb="0" eb="2">
      <t>キセツ</t>
    </rPh>
    <rPh sb="2" eb="4">
      <t>シュウノウ</t>
    </rPh>
    <rPh sb="4" eb="6">
      <t>ダイシャ</t>
    </rPh>
    <rPh sb="6" eb="8">
      <t>カイシュウ</t>
    </rPh>
    <phoneticPr fontId="29"/>
  </si>
  <si>
    <t>ﾐﾆ兼用</t>
    <rPh sb="2" eb="4">
      <t>ケンヨウ</t>
    </rPh>
    <phoneticPr fontId="29"/>
  </si>
  <si>
    <t>28-15m　実線　幅50㎜</t>
    <rPh sb="7" eb="9">
      <t>ジッセン</t>
    </rPh>
    <rPh sb="10" eb="11">
      <t>ハバ</t>
    </rPh>
    <phoneticPr fontId="29"/>
  </si>
  <si>
    <t>6人制</t>
    <rPh sb="1" eb="3">
      <t>ニンセイ</t>
    </rPh>
    <phoneticPr fontId="29"/>
  </si>
  <si>
    <t>18-9m　実線　幅50㎜</t>
    <rPh sb="6" eb="8">
      <t>ジッセン</t>
    </rPh>
    <rPh sb="9" eb="10">
      <t>ハバ</t>
    </rPh>
    <phoneticPr fontId="29"/>
  </si>
  <si>
    <t>9人制</t>
    <rPh sb="1" eb="3">
      <t>ニンセイ</t>
    </rPh>
    <phoneticPr fontId="29"/>
  </si>
  <si>
    <t>21-10.5m　実線　幅50㎜</t>
    <rPh sb="9" eb="11">
      <t>ジッセン</t>
    </rPh>
    <rPh sb="12" eb="13">
      <t>ハバ</t>
    </rPh>
    <phoneticPr fontId="29"/>
  </si>
  <si>
    <t>13.4-6.1m　実線　幅40㎜</t>
    <rPh sb="10" eb="12">
      <t>ジッセン</t>
    </rPh>
    <rPh sb="13" eb="14">
      <t>ハバ</t>
    </rPh>
    <phoneticPr fontId="29"/>
  </si>
  <si>
    <t>26-16m　実線　幅50㎜</t>
    <rPh sb="7" eb="9">
      <t>ジッセン</t>
    </rPh>
    <rPh sb="10" eb="11">
      <t>ハバ</t>
    </rPh>
    <phoneticPr fontId="29"/>
  </si>
  <si>
    <t>前輪交換：自在車輪φ100×2/か所</t>
    <rPh sb="0" eb="2">
      <t>ゼンリン</t>
    </rPh>
    <rPh sb="2" eb="4">
      <t>コウカン</t>
    </rPh>
    <rPh sb="5" eb="7">
      <t>ジザイ</t>
    </rPh>
    <rPh sb="7" eb="9">
      <t>シャリン</t>
    </rPh>
    <rPh sb="17" eb="18">
      <t>ショ</t>
    </rPh>
    <phoneticPr fontId="26"/>
  </si>
  <si>
    <t>後輪交換：固定φ100×2/か所</t>
    <rPh sb="0" eb="2">
      <t>コウリン</t>
    </rPh>
    <rPh sb="2" eb="4">
      <t>コウカン</t>
    </rPh>
    <rPh sb="5" eb="7">
      <t>コテイ</t>
    </rPh>
    <rPh sb="15" eb="16">
      <t>ショ</t>
    </rPh>
    <phoneticPr fontId="26"/>
  </si>
  <si>
    <t>飾り板ｱﾝｸﾞﾙ交換</t>
    <phoneticPr fontId="3"/>
  </si>
  <si>
    <t>ﾗﾜﾝ合板t24</t>
    <rPh sb="3" eb="5">
      <t>ゴウバン</t>
    </rPh>
    <phoneticPr fontId="26"/>
  </si>
  <si>
    <t>面</t>
    <rPh sb="0" eb="1">
      <t>メン</t>
    </rPh>
    <phoneticPr fontId="29"/>
  </si>
  <si>
    <t>1F　器具庫</t>
    <rPh sb="3" eb="6">
      <t>キグコ</t>
    </rPh>
    <phoneticPr fontId="29"/>
  </si>
  <si>
    <t>移動式バスケット台</t>
    <rPh sb="0" eb="2">
      <t>イドウ</t>
    </rPh>
    <rPh sb="2" eb="3">
      <t>シキ</t>
    </rPh>
    <rPh sb="8" eb="9">
      <t>ダイ</t>
    </rPh>
    <phoneticPr fontId="29"/>
  </si>
  <si>
    <t>バスケットゴール置場ライン引き</t>
    <rPh sb="8" eb="10">
      <t>オキバ</t>
    </rPh>
    <rPh sb="13" eb="14">
      <t>ヒ</t>
    </rPh>
    <phoneticPr fontId="29"/>
  </si>
  <si>
    <t>1,080×690　L=2,580</t>
  </si>
  <si>
    <t>椅子50脚収納</t>
    <rPh sb="0" eb="2">
      <t>イス</t>
    </rPh>
    <rPh sb="4" eb="5">
      <t>キャク</t>
    </rPh>
    <rPh sb="5" eb="7">
      <t>シュウノウ</t>
    </rPh>
    <phoneticPr fontId="29"/>
  </si>
  <si>
    <t>突出し・FIX付4連引違い窓撤去</t>
    <rPh sb="0" eb="2">
      <t>ツキダ</t>
    </rPh>
    <rPh sb="7" eb="8">
      <t>ツキ</t>
    </rPh>
    <rPh sb="9" eb="10">
      <t>レン</t>
    </rPh>
    <rPh sb="10" eb="12">
      <t>ヒキチガ</t>
    </rPh>
    <rPh sb="13" eb="14">
      <t>マド</t>
    </rPh>
    <rPh sb="14" eb="16">
      <t>テッキョ</t>
    </rPh>
    <phoneticPr fontId="3"/>
  </si>
  <si>
    <t>SD-2</t>
    <phoneticPr fontId="3"/>
  </si>
  <si>
    <t>SG-1</t>
    <phoneticPr fontId="3"/>
  </si>
  <si>
    <t>ガラリ撤去</t>
    <rPh sb="3" eb="5">
      <t>テッキョ</t>
    </rPh>
    <phoneticPr fontId="3"/>
  </si>
  <si>
    <t>片開き戸撤去</t>
    <rPh sb="0" eb="2">
      <t>カタヒラ</t>
    </rPh>
    <rPh sb="3" eb="4">
      <t>ド</t>
    </rPh>
    <rPh sb="4" eb="6">
      <t>テッキョ</t>
    </rPh>
    <phoneticPr fontId="3"/>
  </si>
  <si>
    <t>両開き戸撤去</t>
    <rPh sb="0" eb="2">
      <t>リョウヒラ</t>
    </rPh>
    <rPh sb="3" eb="4">
      <t>ド</t>
    </rPh>
    <rPh sb="4" eb="6">
      <t>テッキョ</t>
    </rPh>
    <phoneticPr fontId="3"/>
  </si>
  <si>
    <t>SD-3</t>
    <phoneticPr fontId="3"/>
  </si>
  <si>
    <t>SSD-1</t>
    <phoneticPr fontId="3"/>
  </si>
  <si>
    <t>AW-1</t>
    <phoneticPr fontId="3"/>
  </si>
  <si>
    <t>FIX付両開き戸撤去</t>
    <rPh sb="3" eb="4">
      <t>ツキ</t>
    </rPh>
    <rPh sb="4" eb="6">
      <t>リョウヒラ</t>
    </rPh>
    <rPh sb="7" eb="8">
      <t>ド</t>
    </rPh>
    <rPh sb="8" eb="10">
      <t>テッキョ</t>
    </rPh>
    <phoneticPr fontId="3"/>
  </si>
  <si>
    <t>AW-3</t>
    <phoneticPr fontId="3"/>
  </si>
  <si>
    <t>AW-5</t>
    <phoneticPr fontId="3"/>
  </si>
  <si>
    <t>AW-7</t>
    <phoneticPr fontId="3"/>
  </si>
  <si>
    <t>AW-8</t>
    <phoneticPr fontId="3"/>
  </si>
  <si>
    <t>AD-1</t>
    <phoneticPr fontId="3"/>
  </si>
  <si>
    <t>AD-2</t>
    <phoneticPr fontId="3"/>
  </si>
  <si>
    <t>AD-3</t>
    <phoneticPr fontId="3"/>
  </si>
  <si>
    <t>2段突出し窓撤去</t>
    <rPh sb="1" eb="2">
      <t>ダン</t>
    </rPh>
    <rPh sb="2" eb="4">
      <t>ツキダ</t>
    </rPh>
    <rPh sb="5" eb="6">
      <t>マド</t>
    </rPh>
    <rPh sb="6" eb="8">
      <t>テッキョ</t>
    </rPh>
    <phoneticPr fontId="3"/>
  </si>
  <si>
    <t>突出し窓撤去</t>
    <rPh sb="0" eb="2">
      <t>ツキダ</t>
    </rPh>
    <rPh sb="3" eb="4">
      <t>マド</t>
    </rPh>
    <rPh sb="4" eb="6">
      <t>テッキョ</t>
    </rPh>
    <phoneticPr fontId="3"/>
  </si>
  <si>
    <t>2連引違い窓撤去</t>
    <rPh sb="1" eb="2">
      <t>レン</t>
    </rPh>
    <rPh sb="2" eb="4">
      <t>ヒキチガ</t>
    </rPh>
    <rPh sb="5" eb="6">
      <t>マド</t>
    </rPh>
    <rPh sb="6" eb="8">
      <t>テッキョ</t>
    </rPh>
    <phoneticPr fontId="3"/>
  </si>
  <si>
    <t>引違い窓撤去</t>
    <rPh sb="0" eb="2">
      <t>ヒキチガ</t>
    </rPh>
    <rPh sb="3" eb="4">
      <t>マド</t>
    </rPh>
    <rPh sb="4" eb="6">
      <t>テッキョ</t>
    </rPh>
    <phoneticPr fontId="3"/>
  </si>
  <si>
    <t>額付き片開き戸撤去</t>
    <rPh sb="0" eb="2">
      <t>ガクツ</t>
    </rPh>
    <rPh sb="3" eb="5">
      <t>カタヒラ</t>
    </rPh>
    <rPh sb="6" eb="7">
      <t>ド</t>
    </rPh>
    <rPh sb="7" eb="9">
      <t>テッキョ</t>
    </rPh>
    <phoneticPr fontId="3"/>
  </si>
  <si>
    <t>片引きハンガー戸撤去</t>
    <rPh sb="0" eb="2">
      <t>カタヒ</t>
    </rPh>
    <rPh sb="7" eb="8">
      <t>ト</t>
    </rPh>
    <rPh sb="8" eb="10">
      <t>テッキョ</t>
    </rPh>
    <phoneticPr fontId="3"/>
  </si>
  <si>
    <t>AG-1</t>
    <phoneticPr fontId="3"/>
  </si>
  <si>
    <t>WD-3</t>
    <phoneticPr fontId="3"/>
  </si>
  <si>
    <t>WD-4</t>
    <phoneticPr fontId="3"/>
  </si>
  <si>
    <t>WD-3</t>
    <phoneticPr fontId="3"/>
  </si>
  <si>
    <t>片開き戸撤去</t>
    <rPh sb="0" eb="2">
      <t>カタヒラ</t>
    </rPh>
    <rPh sb="3" eb="6">
      <t>ドテッキョ</t>
    </rPh>
    <phoneticPr fontId="3"/>
  </si>
  <si>
    <t>P-1</t>
    <phoneticPr fontId="3"/>
  </si>
  <si>
    <t>P-2</t>
    <phoneticPr fontId="3"/>
  </si>
  <si>
    <t>トイレブース撤去</t>
    <rPh sb="6" eb="8">
      <t>テッキョ</t>
    </rPh>
    <phoneticPr fontId="3"/>
  </si>
  <si>
    <t>P-3</t>
    <phoneticPr fontId="3"/>
  </si>
  <si>
    <t>（鋼製軽量建具）</t>
    <rPh sb="1" eb="3">
      <t>コウセイ</t>
    </rPh>
    <rPh sb="3" eb="5">
      <t>ケイリョウ</t>
    </rPh>
    <rPh sb="5" eb="7">
      <t>タテグ</t>
    </rPh>
    <phoneticPr fontId="3"/>
  </si>
  <si>
    <t>（家具）</t>
    <rPh sb="1" eb="3">
      <t>カグ</t>
    </rPh>
    <phoneticPr fontId="3"/>
  </si>
  <si>
    <t>K-01</t>
    <phoneticPr fontId="3"/>
  </si>
  <si>
    <t>K-02</t>
    <phoneticPr fontId="3"/>
  </si>
  <si>
    <t>K-03</t>
    <phoneticPr fontId="3"/>
  </si>
  <si>
    <t>K-04</t>
    <phoneticPr fontId="3"/>
  </si>
  <si>
    <t>K-05</t>
    <phoneticPr fontId="3"/>
  </si>
  <si>
    <t>K-06</t>
    <phoneticPr fontId="3"/>
  </si>
  <si>
    <t>K-07</t>
    <phoneticPr fontId="3"/>
  </si>
  <si>
    <t>K-08</t>
    <phoneticPr fontId="3"/>
  </si>
  <si>
    <t>K-09</t>
    <phoneticPr fontId="3"/>
  </si>
  <si>
    <t>K-10</t>
    <phoneticPr fontId="3"/>
  </si>
  <si>
    <t>K-11</t>
    <phoneticPr fontId="3"/>
  </si>
  <si>
    <t>K-12</t>
    <phoneticPr fontId="3"/>
  </si>
  <si>
    <t>K-13</t>
  </si>
  <si>
    <t>K-14</t>
  </si>
  <si>
    <t>K-15</t>
  </si>
  <si>
    <t>K-16</t>
  </si>
  <si>
    <t>下足入</t>
    <rPh sb="0" eb="2">
      <t>ゲソク</t>
    </rPh>
    <rPh sb="2" eb="3">
      <t>イレ</t>
    </rPh>
    <phoneticPr fontId="3"/>
  </si>
  <si>
    <t>傘立て</t>
    <rPh sb="0" eb="2">
      <t>カサタ</t>
    </rPh>
    <phoneticPr fontId="3"/>
  </si>
  <si>
    <t>展示ケース</t>
    <rPh sb="0" eb="2">
      <t>テンジ</t>
    </rPh>
    <phoneticPr fontId="3"/>
  </si>
  <si>
    <t>会議テーブル</t>
    <rPh sb="0" eb="2">
      <t>カイギ</t>
    </rPh>
    <phoneticPr fontId="3"/>
  </si>
  <si>
    <t>ミーティングチェア</t>
    <phoneticPr fontId="3"/>
  </si>
  <si>
    <t>更衣ロッカー</t>
    <rPh sb="0" eb="2">
      <t>コウイ</t>
    </rPh>
    <phoneticPr fontId="3"/>
  </si>
  <si>
    <t>ベンチ</t>
    <phoneticPr fontId="3"/>
  </si>
  <si>
    <t>ベビーベッド</t>
    <phoneticPr fontId="3"/>
  </si>
  <si>
    <t>授乳ソファ</t>
    <rPh sb="0" eb="2">
      <t>ジュニュウ</t>
    </rPh>
    <phoneticPr fontId="3"/>
  </si>
  <si>
    <t>調乳用温水器</t>
    <rPh sb="0" eb="2">
      <t>チョウニュウ</t>
    </rPh>
    <rPh sb="2" eb="3">
      <t>ヨウ</t>
    </rPh>
    <rPh sb="3" eb="5">
      <t>オンスイ</t>
    </rPh>
    <rPh sb="5" eb="6">
      <t>キ</t>
    </rPh>
    <phoneticPr fontId="3"/>
  </si>
  <si>
    <t>テーブル</t>
  </si>
  <si>
    <t>チェア</t>
  </si>
  <si>
    <t>剣道棚</t>
    <rPh sb="0" eb="2">
      <t>ケンドウ</t>
    </rPh>
    <rPh sb="2" eb="3">
      <t>タナ</t>
    </rPh>
    <phoneticPr fontId="3"/>
  </si>
  <si>
    <t>ｵｰﾌﾟﾝ　5列3段</t>
    <rPh sb="7" eb="8">
      <t>レツ</t>
    </rPh>
    <rPh sb="9" eb="10">
      <t>ダン</t>
    </rPh>
    <phoneticPr fontId="3"/>
  </si>
  <si>
    <t>1,250×350×800</t>
    <phoneticPr fontId="3"/>
  </si>
  <si>
    <t>ｵｰﾌﾟﾝ　4列3段</t>
    <rPh sb="7" eb="8">
      <t>レツ</t>
    </rPh>
    <rPh sb="9" eb="10">
      <t>ダン</t>
    </rPh>
    <phoneticPr fontId="3"/>
  </si>
  <si>
    <t>1,000×350×800</t>
    <phoneticPr fontId="3"/>
  </si>
  <si>
    <t>ｵｰﾌﾟﾝ　4列7段</t>
    <rPh sb="7" eb="8">
      <t>レツ</t>
    </rPh>
    <rPh sb="9" eb="10">
      <t>ダン</t>
    </rPh>
    <phoneticPr fontId="3"/>
  </si>
  <si>
    <t>1,000×350×1,650</t>
    <phoneticPr fontId="3"/>
  </si>
  <si>
    <t>ｵｰﾌﾟﾝ　3列7段</t>
    <rPh sb="7" eb="8">
      <t>レツ</t>
    </rPh>
    <rPh sb="9" eb="10">
      <t>ダン</t>
    </rPh>
    <phoneticPr fontId="3"/>
  </si>
  <si>
    <t>750×350×1,650</t>
    <phoneticPr fontId="3"/>
  </si>
  <si>
    <t>ｸﾛｰｽﾞﾀｲﾌﾟ　30本収納</t>
    <rPh sb="12" eb="13">
      <t>ホン</t>
    </rPh>
    <rPh sb="13" eb="15">
      <t>シュウノウ</t>
    </rPh>
    <phoneticPr fontId="3"/>
  </si>
  <si>
    <t>850×290×595</t>
    <phoneticPr fontId="3"/>
  </si>
  <si>
    <t>1,450×450×2,150</t>
  </si>
  <si>
    <t>引戸:強化ｶﾞﾗｽt5.0</t>
    <rPh sb="0" eb="2">
      <t>ヒキド</t>
    </rPh>
    <rPh sb="3" eb="5">
      <t>キョウカ</t>
    </rPh>
    <phoneticPr fontId="3"/>
  </si>
  <si>
    <t>1,800×450×720</t>
    <phoneticPr fontId="3"/>
  </si>
  <si>
    <t>ﾈｽﾃｨﾝｸﾞﾀｲﾌﾟ</t>
    <phoneticPr fontId="3"/>
  </si>
  <si>
    <t>900×510×1,790</t>
    <phoneticPr fontId="3"/>
  </si>
  <si>
    <t>1,800×460×390</t>
    <phoneticPr fontId="3"/>
  </si>
  <si>
    <t>550×800×922</t>
    <phoneticPr fontId="3"/>
  </si>
  <si>
    <t>1,200×600×700</t>
    <phoneticPr fontId="3"/>
  </si>
  <si>
    <t>900×619×815</t>
    <phoneticPr fontId="3"/>
  </si>
  <si>
    <t>φ1,050　H=720</t>
    <phoneticPr fontId="3"/>
  </si>
  <si>
    <t>462×481×755（440）</t>
    <phoneticPr fontId="3"/>
  </si>
  <si>
    <t>557×490×780（435）</t>
    <phoneticPr fontId="3"/>
  </si>
  <si>
    <t>5,340×520×2,200</t>
    <phoneticPr fontId="3"/>
  </si>
  <si>
    <t>（サイン）</t>
    <phoneticPr fontId="3"/>
  </si>
  <si>
    <t>S-1</t>
    <phoneticPr fontId="3"/>
  </si>
  <si>
    <t>S-2</t>
    <phoneticPr fontId="3"/>
  </si>
  <si>
    <t>S-3</t>
    <phoneticPr fontId="3"/>
  </si>
  <si>
    <t>S-4</t>
    <phoneticPr fontId="3"/>
  </si>
  <si>
    <t>室名札</t>
    <rPh sb="0" eb="3">
      <t>シツメイフダ</t>
    </rPh>
    <phoneticPr fontId="3"/>
  </si>
  <si>
    <t>H=30</t>
    <phoneticPr fontId="3"/>
  </si>
  <si>
    <t>ｼｰﾄ切文字(扉直張)</t>
    <rPh sb="3" eb="4">
      <t>キリ</t>
    </rPh>
    <rPh sb="4" eb="6">
      <t>モジ</t>
    </rPh>
    <rPh sb="7" eb="8">
      <t>トビラ</t>
    </rPh>
    <rPh sb="8" eb="9">
      <t>ジカ</t>
    </rPh>
    <rPh sb="9" eb="10">
      <t>バリ</t>
    </rPh>
    <phoneticPr fontId="3"/>
  </si>
  <si>
    <t>300×2,700</t>
    <phoneticPr fontId="3"/>
  </si>
  <si>
    <t>ｱﾙﾐ複合板t3.0 ｲﾝｸｼﾞｪｯﾄｼｰﾄ張</t>
    <rPh sb="3" eb="5">
      <t>フクゴウ</t>
    </rPh>
    <rPh sb="5" eb="6">
      <t>バン</t>
    </rPh>
    <rPh sb="22" eb="23">
      <t>ハリ</t>
    </rPh>
    <phoneticPr fontId="3"/>
  </si>
  <si>
    <t>ピクトサイン</t>
    <phoneticPr fontId="3"/>
  </si>
  <si>
    <t>塩ﾋﾞｼｰﾄ切文字</t>
    <rPh sb="0" eb="1">
      <t>エン</t>
    </rPh>
    <rPh sb="6" eb="7">
      <t>キリ</t>
    </rPh>
    <rPh sb="7" eb="9">
      <t>モジ</t>
    </rPh>
    <phoneticPr fontId="3"/>
  </si>
  <si>
    <t>器具庫サイン</t>
    <rPh sb="0" eb="3">
      <t>キグコ</t>
    </rPh>
    <phoneticPr fontId="3"/>
  </si>
  <si>
    <t>900×300</t>
    <phoneticPr fontId="3"/>
  </si>
  <si>
    <t>建具扉付</t>
    <rPh sb="0" eb="2">
      <t>タテグ</t>
    </rPh>
    <rPh sb="2" eb="3">
      <t>トビラ</t>
    </rPh>
    <rPh sb="3" eb="4">
      <t>ツキ</t>
    </rPh>
    <phoneticPr fontId="3"/>
  </si>
  <si>
    <t>ピクトサイン</t>
    <phoneticPr fontId="3"/>
  </si>
  <si>
    <t>S-6</t>
    <phoneticPr fontId="3"/>
  </si>
  <si>
    <t>マグネット掲示板</t>
    <rPh sb="5" eb="8">
      <t>ケイジバン</t>
    </rPh>
    <phoneticPr fontId="3"/>
  </si>
  <si>
    <t>ｽﾁｰﾙ複合板t3.0 ｲﾝｸｼﾞｪｯﾄ出力巻込張</t>
    <rPh sb="4" eb="6">
      <t>フクゴウ</t>
    </rPh>
    <rPh sb="6" eb="7">
      <t>バン</t>
    </rPh>
    <rPh sb="20" eb="22">
      <t>シュツリョク</t>
    </rPh>
    <rPh sb="22" eb="24">
      <t>マキコ</t>
    </rPh>
    <rPh sb="24" eb="25">
      <t>ハリ</t>
    </rPh>
    <phoneticPr fontId="3"/>
  </si>
  <si>
    <t>幅木</t>
    <rPh sb="0" eb="2">
      <t>ハバキ</t>
    </rPh>
    <phoneticPr fontId="29"/>
  </si>
  <si>
    <t>つや有り合成樹脂エマルションペイント塗替</t>
    <rPh sb="2" eb="3">
      <t>ア</t>
    </rPh>
    <rPh sb="4" eb="6">
      <t>ゴウセイ</t>
    </rPh>
    <rPh sb="6" eb="8">
      <t>ジュシ</t>
    </rPh>
    <rPh sb="18" eb="20">
      <t>ヌリカ</t>
    </rPh>
    <phoneticPr fontId="29"/>
  </si>
  <si>
    <t>木部</t>
    <rPh sb="0" eb="2">
      <t>モクブ</t>
    </rPh>
    <phoneticPr fontId="29"/>
  </si>
  <si>
    <t>壁</t>
    <rPh sb="0" eb="1">
      <t>カベ</t>
    </rPh>
    <phoneticPr fontId="29"/>
  </si>
  <si>
    <t>つや有り合成樹脂エマルションペイント塗</t>
    <rPh sb="2" eb="3">
      <t>ア</t>
    </rPh>
    <rPh sb="4" eb="6">
      <t>ゴウセイ</t>
    </rPh>
    <rPh sb="6" eb="8">
      <t>ジュシ</t>
    </rPh>
    <rPh sb="18" eb="19">
      <t>ヌリ</t>
    </rPh>
    <phoneticPr fontId="29"/>
  </si>
  <si>
    <t>繊維強化ｾﾒﾝﾄ板面</t>
    <rPh sb="0" eb="2">
      <t>センイ</t>
    </rPh>
    <rPh sb="2" eb="4">
      <t>キョウカ</t>
    </rPh>
    <rPh sb="8" eb="9">
      <t>バン</t>
    </rPh>
    <rPh sb="9" eb="10">
      <t>メン</t>
    </rPh>
    <phoneticPr fontId="29"/>
  </si>
  <si>
    <t>合板面</t>
    <rPh sb="0" eb="2">
      <t>ゴウバン</t>
    </rPh>
    <rPh sb="2" eb="3">
      <t>メン</t>
    </rPh>
    <phoneticPr fontId="29"/>
  </si>
  <si>
    <t>下地調整</t>
    <rPh sb="0" eb="2">
      <t>シタジ</t>
    </rPh>
    <rPh sb="2" eb="4">
      <t>チョウセイ</t>
    </rPh>
    <phoneticPr fontId="29"/>
  </si>
  <si>
    <t>素地ごしらえ</t>
    <rPh sb="0" eb="2">
      <t>ソジ</t>
    </rPh>
    <phoneticPr fontId="29"/>
  </si>
  <si>
    <t>クリヤラッカー塗</t>
    <rPh sb="7" eb="8">
      <t>ヌリ</t>
    </rPh>
    <phoneticPr fontId="29"/>
  </si>
  <si>
    <t>㎡</t>
    <phoneticPr fontId="29"/>
  </si>
  <si>
    <t>つや有り合成樹脂エマルションペイント塗替え</t>
    <rPh sb="2" eb="3">
      <t>ア</t>
    </rPh>
    <rPh sb="4" eb="6">
      <t>ゴウセイ</t>
    </rPh>
    <rPh sb="6" eb="8">
      <t>ジュシ</t>
    </rPh>
    <rPh sb="18" eb="20">
      <t>ヌリカ</t>
    </rPh>
    <phoneticPr fontId="29"/>
  </si>
  <si>
    <t>既存ﾓﾙﾀﾙ面</t>
    <rPh sb="0" eb="2">
      <t>キゾン</t>
    </rPh>
    <rPh sb="6" eb="7">
      <t>メン</t>
    </rPh>
    <phoneticPr fontId="29"/>
  </si>
  <si>
    <t>既存吹付面</t>
    <rPh sb="0" eb="2">
      <t>キゾン</t>
    </rPh>
    <rPh sb="2" eb="4">
      <t>フキツケ</t>
    </rPh>
    <rPh sb="4" eb="5">
      <t>メン</t>
    </rPh>
    <phoneticPr fontId="29"/>
  </si>
  <si>
    <t>木製ルーバー</t>
    <rPh sb="0" eb="2">
      <t>モクセイ</t>
    </rPh>
    <phoneticPr fontId="29"/>
  </si>
  <si>
    <t>天井</t>
    <rPh sb="0" eb="2">
      <t>テンジョウ</t>
    </rPh>
    <phoneticPr fontId="29"/>
  </si>
  <si>
    <t>梁型</t>
    <rPh sb="0" eb="1">
      <t>ハリ</t>
    </rPh>
    <rPh sb="1" eb="2">
      <t>ガタ</t>
    </rPh>
    <phoneticPr fontId="29"/>
  </si>
  <si>
    <t>既存木毛ｾﾒﾝﾄ板面</t>
    <rPh sb="0" eb="2">
      <t>キゾン</t>
    </rPh>
    <rPh sb="2" eb="4">
      <t>モクモウ</t>
    </rPh>
    <rPh sb="8" eb="9">
      <t>バン</t>
    </rPh>
    <rPh sb="9" eb="10">
      <t>メン</t>
    </rPh>
    <phoneticPr fontId="29"/>
  </si>
  <si>
    <t>木部　細物　糸=200</t>
    <rPh sb="0" eb="2">
      <t>モクブ</t>
    </rPh>
    <rPh sb="3" eb="5">
      <t>ホソモノ</t>
    </rPh>
    <rPh sb="6" eb="7">
      <t>イト</t>
    </rPh>
    <phoneticPr fontId="29"/>
  </si>
  <si>
    <t>ﾊﾝﾄﾞﾌﾞﾚｰｶ主体　ﾋﾟｯﾄ壁含む</t>
    <rPh sb="9" eb="11">
      <t>シュタイ</t>
    </rPh>
    <rPh sb="16" eb="17">
      <t>カベ</t>
    </rPh>
    <rPh sb="17" eb="18">
      <t>フク</t>
    </rPh>
    <phoneticPr fontId="3"/>
  </si>
  <si>
    <t>ミーティングスペース自立手摺</t>
    <rPh sb="10" eb="12">
      <t>ジリツ</t>
    </rPh>
    <rPh sb="12" eb="14">
      <t>テスリ</t>
    </rPh>
    <phoneticPr fontId="29"/>
  </si>
  <si>
    <t>錆止め塗料塗り</t>
    <rPh sb="0" eb="1">
      <t>サビ</t>
    </rPh>
    <rPh sb="1" eb="2">
      <t>ド</t>
    </rPh>
    <rPh sb="3" eb="5">
      <t>トリョウ</t>
    </rPh>
    <rPh sb="5" eb="6">
      <t>ヌ</t>
    </rPh>
    <phoneticPr fontId="29"/>
  </si>
  <si>
    <t>合成樹脂調合ペイント塗</t>
    <rPh sb="0" eb="2">
      <t>ゴウセイ</t>
    </rPh>
    <rPh sb="2" eb="4">
      <t>ジュシ</t>
    </rPh>
    <rPh sb="4" eb="6">
      <t>チョウゴウ</t>
    </rPh>
    <rPh sb="10" eb="11">
      <t>ヌリ</t>
    </rPh>
    <phoneticPr fontId="29"/>
  </si>
  <si>
    <t>耐候性塗料塗り</t>
    <rPh sb="0" eb="3">
      <t>タイコウセイ</t>
    </rPh>
    <rPh sb="3" eb="5">
      <t>トリョウ</t>
    </rPh>
    <rPh sb="5" eb="6">
      <t>ヌ</t>
    </rPh>
    <phoneticPr fontId="29"/>
  </si>
  <si>
    <t>クリヤラッカー塗り</t>
    <rPh sb="7" eb="8">
      <t>ヌ</t>
    </rPh>
    <phoneticPr fontId="29"/>
  </si>
  <si>
    <t>ウレタン樹脂ワニス塗</t>
    <rPh sb="4" eb="6">
      <t>ジュシ</t>
    </rPh>
    <rPh sb="9" eb="10">
      <t>ヌリ</t>
    </rPh>
    <phoneticPr fontId="29"/>
  </si>
  <si>
    <t>鉄鋼面　細物　糸=100</t>
    <rPh sb="0" eb="2">
      <t>テッコウ</t>
    </rPh>
    <rPh sb="2" eb="3">
      <t>メン</t>
    </rPh>
    <rPh sb="4" eb="6">
      <t>ホソモノ</t>
    </rPh>
    <rPh sb="7" eb="8">
      <t>イト</t>
    </rPh>
    <phoneticPr fontId="29"/>
  </si>
  <si>
    <t>カーテンボックス</t>
    <phoneticPr fontId="29"/>
  </si>
  <si>
    <t>カーテンボックス</t>
    <phoneticPr fontId="29"/>
  </si>
  <si>
    <t>カーテンボックス</t>
    <phoneticPr fontId="29"/>
  </si>
  <si>
    <t>鉄鋼面　細物　糸=200程度</t>
    <rPh sb="0" eb="2">
      <t>テッコウ</t>
    </rPh>
    <rPh sb="2" eb="3">
      <t>メン</t>
    </rPh>
    <rPh sb="4" eb="6">
      <t>ホソモノ</t>
    </rPh>
    <rPh sb="7" eb="8">
      <t>イト</t>
    </rPh>
    <rPh sb="12" eb="14">
      <t>テイド</t>
    </rPh>
    <phoneticPr fontId="29"/>
  </si>
  <si>
    <t>木部　細物　糸=270</t>
    <rPh sb="0" eb="2">
      <t>モクブ</t>
    </rPh>
    <rPh sb="3" eb="5">
      <t>ホソモノ</t>
    </rPh>
    <rPh sb="6" eb="7">
      <t>イト</t>
    </rPh>
    <phoneticPr fontId="29"/>
  </si>
  <si>
    <t>手摺・手摺笠木</t>
    <rPh sb="0" eb="2">
      <t>テスリ</t>
    </rPh>
    <rPh sb="3" eb="5">
      <t>テスリ</t>
    </rPh>
    <rPh sb="5" eb="7">
      <t>カサキ</t>
    </rPh>
    <phoneticPr fontId="29"/>
  </si>
  <si>
    <t>クリヤラッカー塗替</t>
    <rPh sb="7" eb="8">
      <t>ヌリ</t>
    </rPh>
    <rPh sb="8" eb="9">
      <t>カ</t>
    </rPh>
    <phoneticPr fontId="29"/>
  </si>
  <si>
    <t>鉄骨梁型</t>
    <rPh sb="0" eb="2">
      <t>テッコツ</t>
    </rPh>
    <rPh sb="2" eb="3">
      <t>ハリ</t>
    </rPh>
    <rPh sb="3" eb="4">
      <t>ガタ</t>
    </rPh>
    <phoneticPr fontId="29"/>
  </si>
  <si>
    <t>合成樹脂調合ペイント塗替</t>
    <rPh sb="0" eb="2">
      <t>ゴウセイ</t>
    </rPh>
    <rPh sb="2" eb="4">
      <t>ジュシ</t>
    </rPh>
    <rPh sb="4" eb="6">
      <t>チョウゴウ</t>
    </rPh>
    <rPh sb="10" eb="12">
      <t>ヌリカ</t>
    </rPh>
    <phoneticPr fontId="29"/>
  </si>
  <si>
    <t>既存木部</t>
    <rPh sb="0" eb="2">
      <t>キゾン</t>
    </rPh>
    <rPh sb="2" eb="4">
      <t>モクブ</t>
    </rPh>
    <phoneticPr fontId="29"/>
  </si>
  <si>
    <t>合成樹脂調合ペイント塗替</t>
    <rPh sb="0" eb="2">
      <t>ゴウセイ</t>
    </rPh>
    <rPh sb="2" eb="4">
      <t>ジュシ</t>
    </rPh>
    <rPh sb="4" eb="6">
      <t>チョウゴウ</t>
    </rPh>
    <rPh sb="10" eb="11">
      <t>ヌリ</t>
    </rPh>
    <rPh sb="11" eb="12">
      <t>カ</t>
    </rPh>
    <phoneticPr fontId="29"/>
  </si>
  <si>
    <t>鉄骨階段</t>
    <rPh sb="0" eb="2">
      <t>テッコツ</t>
    </rPh>
    <rPh sb="2" eb="4">
      <t>カイダン</t>
    </rPh>
    <phoneticPr fontId="29"/>
  </si>
  <si>
    <t>（設備配管改修用）</t>
    <rPh sb="1" eb="3">
      <t>セツビ</t>
    </rPh>
    <rPh sb="3" eb="5">
      <t>ハイカン</t>
    </rPh>
    <rPh sb="5" eb="7">
      <t>カイシュウ</t>
    </rPh>
    <rPh sb="7" eb="8">
      <t>ヨウ</t>
    </rPh>
    <phoneticPr fontId="29"/>
  </si>
  <si>
    <t>鋼製建具面　B種</t>
    <rPh sb="0" eb="2">
      <t>コウセイ</t>
    </rPh>
    <rPh sb="2" eb="4">
      <t>タテグ</t>
    </rPh>
    <rPh sb="4" eb="5">
      <t>メン</t>
    </rPh>
    <rPh sb="7" eb="8">
      <t>シュ</t>
    </rPh>
    <phoneticPr fontId="13"/>
  </si>
  <si>
    <t>錆止め塗料塗り共</t>
    <rPh sb="0" eb="1">
      <t>サビ</t>
    </rPh>
    <rPh sb="1" eb="2">
      <t>ド</t>
    </rPh>
    <rPh sb="3" eb="5">
      <t>トリョウ</t>
    </rPh>
    <rPh sb="5" eb="6">
      <t>ヌ</t>
    </rPh>
    <rPh sb="7" eb="8">
      <t>トモ</t>
    </rPh>
    <phoneticPr fontId="29"/>
  </si>
  <si>
    <t>木製建具面　RB種</t>
    <rPh sb="0" eb="2">
      <t>モクセイ</t>
    </rPh>
    <rPh sb="2" eb="4">
      <t>タテグ</t>
    </rPh>
    <rPh sb="4" eb="5">
      <t>メン</t>
    </rPh>
    <rPh sb="8" eb="9">
      <t>シュ</t>
    </rPh>
    <phoneticPr fontId="13"/>
  </si>
  <si>
    <t>木製建具スチール枠</t>
    <rPh sb="0" eb="2">
      <t>モクセイ</t>
    </rPh>
    <rPh sb="2" eb="4">
      <t>タテグ</t>
    </rPh>
    <rPh sb="8" eb="9">
      <t>ワク</t>
    </rPh>
    <phoneticPr fontId="13"/>
  </si>
  <si>
    <t>下地調整</t>
    <rPh sb="0" eb="2">
      <t>シタジ</t>
    </rPh>
    <rPh sb="2" eb="4">
      <t>チョウセイ</t>
    </rPh>
    <phoneticPr fontId="2"/>
  </si>
  <si>
    <t>錆止め塗料塗り</t>
    <rPh sb="0" eb="1">
      <t>サビ</t>
    </rPh>
    <rPh sb="1" eb="2">
      <t>ド</t>
    </rPh>
    <rPh sb="3" eb="5">
      <t>トリョウ</t>
    </rPh>
    <rPh sb="5" eb="6">
      <t>ヌ</t>
    </rPh>
    <phoneticPr fontId="2"/>
  </si>
  <si>
    <t>㎡</t>
    <phoneticPr fontId="29"/>
  </si>
  <si>
    <t>㎡</t>
    <phoneticPr fontId="29"/>
  </si>
  <si>
    <t>素地ごしらえ共</t>
    <rPh sb="0" eb="2">
      <t>ソジ</t>
    </rPh>
    <rPh sb="6" eb="7">
      <t>トモ</t>
    </rPh>
    <phoneticPr fontId="29"/>
  </si>
  <si>
    <t>FK面 ﾛｰﾗｰ塗</t>
    <rPh sb="2" eb="3">
      <t>メン</t>
    </rPh>
    <rPh sb="8" eb="9">
      <t>ヌリ</t>
    </rPh>
    <phoneticPr fontId="29"/>
  </si>
  <si>
    <t>強化ｶﾞﾗｽt10　2.00㎡以下</t>
    <rPh sb="0" eb="2">
      <t>キョウカ</t>
    </rPh>
    <phoneticPr fontId="29"/>
  </si>
  <si>
    <t>㎡</t>
    <phoneticPr fontId="29"/>
  </si>
  <si>
    <t>素地ごしらえ共</t>
    <rPh sb="0" eb="2">
      <t>ソジ</t>
    </rPh>
    <rPh sb="6" eb="7">
      <t>トモ</t>
    </rPh>
    <phoneticPr fontId="29"/>
  </si>
  <si>
    <t>下塗り1回目</t>
    <rPh sb="0" eb="2">
      <t>シタヌ</t>
    </rPh>
    <rPh sb="4" eb="6">
      <t>カイメ</t>
    </rPh>
    <phoneticPr fontId="22"/>
  </si>
  <si>
    <t>ｼﾞﾝｸﾘｯﾁﾌﾟﾗｲﾏｰ　JIS K 5552</t>
  </si>
  <si>
    <t>錆止め塗料塗り</t>
    <rPh sb="0" eb="1">
      <t>サビ</t>
    </rPh>
    <rPh sb="1" eb="2">
      <t>ド</t>
    </rPh>
    <rPh sb="3" eb="5">
      <t>トリョウ</t>
    </rPh>
    <rPh sb="5" eb="6">
      <t>ヌ</t>
    </rPh>
    <phoneticPr fontId="22"/>
  </si>
  <si>
    <t>構造物用錆止めﾍﾟｲﾝﾄ　JIS K 5551</t>
    <rPh sb="0" eb="3">
      <t>コウゾウブツ</t>
    </rPh>
    <rPh sb="3" eb="4">
      <t>ヨウ</t>
    </rPh>
    <rPh sb="4" eb="5">
      <t>サビ</t>
    </rPh>
    <rPh sb="5" eb="6">
      <t>ド</t>
    </rPh>
    <phoneticPr fontId="22"/>
  </si>
  <si>
    <t>錆止め塗料塗り共</t>
    <rPh sb="0" eb="1">
      <t>サビ</t>
    </rPh>
    <rPh sb="1" eb="2">
      <t>ド</t>
    </rPh>
    <rPh sb="3" eb="5">
      <t>トリョウ</t>
    </rPh>
    <rPh sb="5" eb="6">
      <t>ヌ</t>
    </rPh>
    <rPh sb="7" eb="8">
      <t>トモ</t>
    </rPh>
    <phoneticPr fontId="29"/>
  </si>
  <si>
    <t>鉄鋼面　3級</t>
    <rPh sb="0" eb="2">
      <t>テッコウ</t>
    </rPh>
    <rPh sb="2" eb="3">
      <t>メン</t>
    </rPh>
    <rPh sb="5" eb="6">
      <t>キュウ</t>
    </rPh>
    <phoneticPr fontId="29"/>
  </si>
  <si>
    <t>鉄骨面　C種</t>
    <rPh sb="0" eb="2">
      <t>テッコツ</t>
    </rPh>
    <rPh sb="2" eb="3">
      <t>メン</t>
    </rPh>
    <rPh sb="5" eb="6">
      <t>シュ</t>
    </rPh>
    <phoneticPr fontId="23"/>
  </si>
  <si>
    <t>既存木部　RB種</t>
    <rPh sb="0" eb="2">
      <t>キゾン</t>
    </rPh>
    <rPh sb="2" eb="4">
      <t>モクブ</t>
    </rPh>
    <rPh sb="7" eb="8">
      <t>シュ</t>
    </rPh>
    <phoneticPr fontId="29"/>
  </si>
  <si>
    <t>鉄鋼面　RB種　3種ｹﾚﾝb</t>
    <rPh sb="0" eb="2">
      <t>テッコウ</t>
    </rPh>
    <rPh sb="2" eb="3">
      <t>メン</t>
    </rPh>
    <phoneticPr fontId="23"/>
  </si>
  <si>
    <t>鉄鋼面　C種</t>
    <rPh sb="0" eb="2">
      <t>テッコウ</t>
    </rPh>
    <rPh sb="2" eb="3">
      <t>メン</t>
    </rPh>
    <rPh sb="5" eb="6">
      <t>シュ</t>
    </rPh>
    <phoneticPr fontId="29"/>
  </si>
  <si>
    <t>木部　RB種</t>
    <rPh sb="0" eb="2">
      <t>モクブ</t>
    </rPh>
    <rPh sb="5" eb="6">
      <t>シュ</t>
    </rPh>
    <phoneticPr fontId="29"/>
  </si>
  <si>
    <t>式</t>
    <rPh sb="0" eb="1">
      <t>シキ</t>
    </rPh>
    <phoneticPr fontId="29"/>
  </si>
  <si>
    <t>㎡</t>
    <phoneticPr fontId="3"/>
  </si>
  <si>
    <t>下地処理共</t>
    <rPh sb="0" eb="2">
      <t>シタジ</t>
    </rPh>
    <rPh sb="2" eb="4">
      <t>ショリ</t>
    </rPh>
    <rPh sb="4" eb="5">
      <t>トモ</t>
    </rPh>
    <phoneticPr fontId="29"/>
  </si>
  <si>
    <t>天然石調・木目調</t>
    <rPh sb="0" eb="2">
      <t>テンネン</t>
    </rPh>
    <rPh sb="2" eb="3">
      <t>イシ</t>
    </rPh>
    <rPh sb="3" eb="4">
      <t>チョウ</t>
    </rPh>
    <rPh sb="5" eb="7">
      <t>モクメ</t>
    </rPh>
    <rPh sb="7" eb="8">
      <t>チョウ</t>
    </rPh>
    <phoneticPr fontId="29"/>
  </si>
  <si>
    <t>㎡</t>
    <phoneticPr fontId="29"/>
  </si>
  <si>
    <t>ｍ</t>
    <phoneticPr fontId="29"/>
  </si>
  <si>
    <t>開口塞ぎ</t>
    <rPh sb="0" eb="3">
      <t>カイコウフサ</t>
    </rPh>
    <phoneticPr fontId="29"/>
  </si>
  <si>
    <t>開口塞ぎ</t>
    <rPh sb="0" eb="3">
      <t>カイコウフサ</t>
    </rPh>
    <phoneticPr fontId="3"/>
  </si>
  <si>
    <t>ｍ</t>
    <phoneticPr fontId="29"/>
  </si>
  <si>
    <t>か所</t>
    <rPh sb="1" eb="2">
      <t>ショ</t>
    </rPh>
    <phoneticPr fontId="29"/>
  </si>
  <si>
    <t>Ｄ</t>
    <phoneticPr fontId="3"/>
  </si>
  <si>
    <t>外構工事</t>
    <rPh sb="0" eb="4">
      <t>ガイコウコウジ</t>
    </rPh>
    <phoneticPr fontId="3"/>
  </si>
  <si>
    <t>外構工事内訳書（直接工事費）</t>
    <rPh sb="0" eb="2">
      <t>ガイコウ</t>
    </rPh>
    <rPh sb="2" eb="4">
      <t>コウジ</t>
    </rPh>
    <rPh sb="4" eb="7">
      <t>ウチワケショ</t>
    </rPh>
    <rPh sb="8" eb="10">
      <t>チョクセツ</t>
    </rPh>
    <rPh sb="10" eb="13">
      <t>コウジヒ</t>
    </rPh>
    <phoneticPr fontId="3"/>
  </si>
  <si>
    <t>外構工事</t>
    <rPh sb="0" eb="2">
      <t>ガイコウ</t>
    </rPh>
    <rPh sb="2" eb="4">
      <t>コウジ</t>
    </rPh>
    <phoneticPr fontId="39"/>
  </si>
  <si>
    <t>改修工事</t>
    <rPh sb="0" eb="4">
      <t>カイシュウコウジ</t>
    </rPh>
    <phoneticPr fontId="3"/>
  </si>
  <si>
    <t>1</t>
    <phoneticPr fontId="3"/>
  </si>
  <si>
    <t>2</t>
    <phoneticPr fontId="3"/>
  </si>
  <si>
    <t>3</t>
    <phoneticPr fontId="3"/>
  </si>
  <si>
    <t>ｱｽﾌｧﾙﾄ面</t>
    <rPh sb="6" eb="7">
      <t>メン</t>
    </rPh>
    <phoneticPr fontId="3"/>
  </si>
  <si>
    <t>再利用しない</t>
    <rPh sb="0" eb="3">
      <t>サイリヨウ</t>
    </rPh>
    <phoneticPr fontId="3"/>
  </si>
  <si>
    <t>路盤鋤取り</t>
    <rPh sb="0" eb="4">
      <t>ロバンスキト</t>
    </rPh>
    <phoneticPr fontId="3"/>
  </si>
  <si>
    <t>敷砂共</t>
    <rPh sb="0" eb="1">
      <t>シキ</t>
    </rPh>
    <rPh sb="1" eb="2">
      <t>スナ</t>
    </rPh>
    <rPh sb="2" eb="3">
      <t>トモ</t>
    </rPh>
    <phoneticPr fontId="3"/>
  </si>
  <si>
    <t>100×150×600</t>
    <phoneticPr fontId="3"/>
  </si>
  <si>
    <t>1000×1000　2枚蓋</t>
    <rPh sb="11" eb="13">
      <t>マイフタ</t>
    </rPh>
    <phoneticPr fontId="3"/>
  </si>
  <si>
    <t>暗渠一部撤去</t>
    <rPh sb="0" eb="6">
      <t>アンキョイチブテッキョ</t>
    </rPh>
    <phoneticPr fontId="3"/>
  </si>
  <si>
    <t>H=1200</t>
    <phoneticPr fontId="3"/>
  </si>
  <si>
    <t>縁石撤去</t>
    <rPh sb="0" eb="4">
      <t>フチイシテッキョ</t>
    </rPh>
    <phoneticPr fontId="3"/>
  </si>
  <si>
    <t>150/170×600</t>
    <phoneticPr fontId="3"/>
  </si>
  <si>
    <t>150×150×600</t>
    <phoneticPr fontId="3"/>
  </si>
  <si>
    <t>120×120×600</t>
    <phoneticPr fontId="3"/>
  </si>
  <si>
    <t>法面鋤取り</t>
    <rPh sb="0" eb="4">
      <t>ノリメンスキト</t>
    </rPh>
    <phoneticPr fontId="3"/>
  </si>
  <si>
    <t>花壇土留め擁壁撤去</t>
    <rPh sb="0" eb="2">
      <t>カダン</t>
    </rPh>
    <rPh sb="2" eb="4">
      <t>ドド</t>
    </rPh>
    <rPh sb="5" eb="7">
      <t>ヨウヘキ</t>
    </rPh>
    <rPh sb="7" eb="9">
      <t>テッキョ</t>
    </rPh>
    <phoneticPr fontId="3"/>
  </si>
  <si>
    <t>井水囲い壁撤去</t>
    <rPh sb="0" eb="3">
      <t>イスイカコ</t>
    </rPh>
    <rPh sb="4" eb="5">
      <t>カベ</t>
    </rPh>
    <rPh sb="5" eb="7">
      <t>テッキョ</t>
    </rPh>
    <phoneticPr fontId="3"/>
  </si>
  <si>
    <t>上下式　基礎共</t>
    <rPh sb="0" eb="3">
      <t>ジョウゲシキ</t>
    </rPh>
    <rPh sb="4" eb="6">
      <t>キソ</t>
    </rPh>
    <rPh sb="6" eb="7">
      <t>トモ</t>
    </rPh>
    <phoneticPr fontId="3"/>
  </si>
  <si>
    <t>集水桝撤去</t>
    <rPh sb="0" eb="5">
      <t>シュウスイマステッキョ</t>
    </rPh>
    <phoneticPr fontId="3"/>
  </si>
  <si>
    <t>盾板撤去</t>
    <rPh sb="0" eb="1">
      <t>タテ</t>
    </rPh>
    <rPh sb="1" eb="2">
      <t>イタ</t>
    </rPh>
    <rPh sb="2" eb="4">
      <t>テッキョ</t>
    </rPh>
    <phoneticPr fontId="3"/>
  </si>
  <si>
    <t>（　植栽撤去）</t>
    <rPh sb="2" eb="6">
      <t>ショクサイテッキョ</t>
    </rPh>
    <phoneticPr fontId="3"/>
  </si>
  <si>
    <t>低木撤去</t>
    <rPh sb="0" eb="4">
      <t>テイボクテッキョ</t>
    </rPh>
    <phoneticPr fontId="3"/>
  </si>
  <si>
    <t>植栽帯客土撤去</t>
    <rPh sb="0" eb="3">
      <t>ショクサイタイ</t>
    </rPh>
    <rPh sb="3" eb="7">
      <t>キャクドテッキョ</t>
    </rPh>
    <phoneticPr fontId="3"/>
  </si>
  <si>
    <t>直接仮設</t>
    <rPh sb="0" eb="4">
      <t>チョクセツカセツ</t>
    </rPh>
    <phoneticPr fontId="3"/>
  </si>
  <si>
    <t>清掃後片付け</t>
    <rPh sb="0" eb="5">
      <t>セイソウアトカタヅ</t>
    </rPh>
    <phoneticPr fontId="3"/>
  </si>
  <si>
    <t>自転車置き場</t>
    <rPh sb="0" eb="4">
      <t>ジテンシャオ</t>
    </rPh>
    <rPh sb="5" eb="6">
      <t>バ</t>
    </rPh>
    <phoneticPr fontId="3"/>
  </si>
  <si>
    <t>C-10-10　ﾀｲﾙ舗装下地</t>
    <rPh sb="11" eb="13">
      <t>ホソウ</t>
    </rPh>
    <rPh sb="13" eb="15">
      <t>シタジ</t>
    </rPh>
    <phoneticPr fontId="3"/>
  </si>
  <si>
    <t>縁石A</t>
    <rPh sb="0" eb="2">
      <t>フチイシ</t>
    </rPh>
    <phoneticPr fontId="3"/>
  </si>
  <si>
    <t>縁石B</t>
    <rPh sb="0" eb="2">
      <t>フチイシ</t>
    </rPh>
    <phoneticPr fontId="3"/>
  </si>
  <si>
    <t>ｍ</t>
    <phoneticPr fontId="3"/>
  </si>
  <si>
    <t>白線引き</t>
    <rPh sb="0" eb="3">
      <t>ハクセンヒ</t>
    </rPh>
    <phoneticPr fontId="3"/>
  </si>
  <si>
    <t>W=150</t>
    <phoneticPr fontId="3"/>
  </si>
  <si>
    <t>W=300</t>
    <phoneticPr fontId="3"/>
  </si>
  <si>
    <t>W=150　≒7.0ｍ/か所</t>
    <rPh sb="13" eb="14">
      <t>ショ</t>
    </rPh>
    <phoneticPr fontId="3"/>
  </si>
  <si>
    <t>停止線</t>
    <rPh sb="0" eb="3">
      <t>テイシセン</t>
    </rPh>
    <phoneticPr fontId="3"/>
  </si>
  <si>
    <t>W=200</t>
    <phoneticPr fontId="3"/>
  </si>
  <si>
    <t>ｽﾃﾝﾚｽφ42.7×2.0</t>
    <phoneticPr fontId="3"/>
  </si>
  <si>
    <t>可動式　W700×H650</t>
    <rPh sb="0" eb="2">
      <t>カドウ</t>
    </rPh>
    <rPh sb="2" eb="3">
      <t>シキ</t>
    </rPh>
    <phoneticPr fontId="3"/>
  </si>
  <si>
    <t>（敷地内排水）</t>
    <rPh sb="1" eb="6">
      <t>シキチナイハイスイ</t>
    </rPh>
    <phoneticPr fontId="3"/>
  </si>
  <si>
    <t>L型側溝布設</t>
    <rPh sb="1" eb="2">
      <t>ガタ</t>
    </rPh>
    <rPh sb="2" eb="6">
      <t>ソッコウフセツ</t>
    </rPh>
    <phoneticPr fontId="3"/>
  </si>
  <si>
    <t>500×500×H500　既製品</t>
    <rPh sb="13" eb="16">
      <t>キセイヒン</t>
    </rPh>
    <phoneticPr fontId="3"/>
  </si>
  <si>
    <t>300×300×H300　既製品</t>
    <rPh sb="13" eb="16">
      <t>キセイヒン</t>
    </rPh>
    <phoneticPr fontId="3"/>
  </si>
  <si>
    <t>埋設管</t>
    <rPh sb="0" eb="3">
      <t>マイセツカン</t>
    </rPh>
    <phoneticPr fontId="3"/>
  </si>
  <si>
    <t>W=240</t>
    <phoneticPr fontId="3"/>
  </si>
  <si>
    <t>W=240用　Ｌ=600</t>
    <rPh sb="5" eb="6">
      <t>ヨウ</t>
    </rPh>
    <phoneticPr fontId="3"/>
  </si>
  <si>
    <t>樋受け石</t>
    <rPh sb="0" eb="1">
      <t>トイ</t>
    </rPh>
    <rPh sb="1" eb="2">
      <t>ウ</t>
    </rPh>
    <rPh sb="3" eb="4">
      <t>イシ</t>
    </rPh>
    <phoneticPr fontId="3"/>
  </si>
  <si>
    <t>300×300×50　ｺﾝｸﾘｰﾄ平板</t>
    <rPh sb="17" eb="19">
      <t>ヘイバン</t>
    </rPh>
    <phoneticPr fontId="3"/>
  </si>
  <si>
    <t>（囲障）</t>
    <rPh sb="1" eb="2">
      <t>カコ</t>
    </rPh>
    <rPh sb="2" eb="3">
      <t>ショウ</t>
    </rPh>
    <phoneticPr fontId="3"/>
  </si>
  <si>
    <t>W1600×D890　扉共</t>
    <rPh sb="11" eb="13">
      <t>トビラトモ</t>
    </rPh>
    <phoneticPr fontId="3"/>
  </si>
  <si>
    <t>H=1200　ｺﾝｸﾘｰﾄ基礎共</t>
    <rPh sb="13" eb="15">
      <t>キソ</t>
    </rPh>
    <rPh sb="15" eb="16">
      <t>トモ</t>
    </rPh>
    <phoneticPr fontId="3"/>
  </si>
  <si>
    <t>W1800×H1200</t>
    <phoneticPr fontId="3"/>
  </si>
  <si>
    <t>W900×H1200</t>
    <phoneticPr fontId="3"/>
  </si>
  <si>
    <t>H=2000　基礎共</t>
    <rPh sb="7" eb="10">
      <t>キソトモ</t>
    </rPh>
    <phoneticPr fontId="3"/>
  </si>
  <si>
    <t>（工作物）</t>
    <rPh sb="1" eb="4">
      <t>コウサクブツ</t>
    </rPh>
    <phoneticPr fontId="3"/>
  </si>
  <si>
    <t>屋外機基礎</t>
    <rPh sb="0" eb="3">
      <t>オクガイキ</t>
    </rPh>
    <rPh sb="3" eb="5">
      <t>キソ</t>
    </rPh>
    <phoneticPr fontId="3"/>
  </si>
  <si>
    <t>駐輪場側</t>
    <rPh sb="0" eb="3">
      <t>チュウリンジョウ</t>
    </rPh>
    <rPh sb="3" eb="4">
      <t>ガワ</t>
    </rPh>
    <phoneticPr fontId="3"/>
  </si>
  <si>
    <t>体育館廻り</t>
    <rPh sb="0" eb="3">
      <t>タイイクカン</t>
    </rPh>
    <rPh sb="3" eb="4">
      <t>マワ</t>
    </rPh>
    <phoneticPr fontId="3"/>
  </si>
  <si>
    <t>発電機基礎</t>
    <rPh sb="0" eb="5">
      <t>ハツデンキキソ</t>
    </rPh>
    <phoneticPr fontId="3"/>
  </si>
  <si>
    <t>駐車場誘導</t>
    <rPh sb="0" eb="3">
      <t>チュウシャジョウ</t>
    </rPh>
    <rPh sb="3" eb="5">
      <t>ユウドウ</t>
    </rPh>
    <phoneticPr fontId="3"/>
  </si>
  <si>
    <t>まごころ駐車場</t>
    <rPh sb="4" eb="7">
      <t>チュウシャジョウ</t>
    </rPh>
    <phoneticPr fontId="3"/>
  </si>
  <si>
    <t>土留め擁壁天端均し</t>
    <rPh sb="0" eb="2">
      <t>ドド</t>
    </rPh>
    <rPh sb="3" eb="7">
      <t>ヨウヘキテンバ</t>
    </rPh>
    <rPh sb="7" eb="8">
      <t>ナラ</t>
    </rPh>
    <phoneticPr fontId="3"/>
  </si>
  <si>
    <t>全面</t>
    <rPh sb="0" eb="2">
      <t>ゼンメン</t>
    </rPh>
    <phoneticPr fontId="3"/>
  </si>
  <si>
    <t>立上り樹脂塗装</t>
    <rPh sb="0" eb="2">
      <t>タチアガ</t>
    </rPh>
    <rPh sb="3" eb="5">
      <t>ジュシ</t>
    </rPh>
    <rPh sb="5" eb="7">
      <t>トソウ</t>
    </rPh>
    <phoneticPr fontId="3"/>
  </si>
  <si>
    <t>根切　</t>
    <rPh sb="0" eb="2">
      <t>ネギリ</t>
    </rPh>
    <phoneticPr fontId="3"/>
  </si>
  <si>
    <t>布堀　機械</t>
    <rPh sb="0" eb="2">
      <t>ヌノホリ</t>
    </rPh>
    <rPh sb="3" eb="5">
      <t>キカイ</t>
    </rPh>
    <phoneticPr fontId="3"/>
  </si>
  <si>
    <t>根切土使用</t>
    <rPh sb="0" eb="3">
      <t>ネギリツチ</t>
    </rPh>
    <rPh sb="3" eb="5">
      <t>シヨウ</t>
    </rPh>
    <phoneticPr fontId="3"/>
  </si>
  <si>
    <t>盛土</t>
    <rPh sb="0" eb="2">
      <t>モリツチ</t>
    </rPh>
    <phoneticPr fontId="3"/>
  </si>
  <si>
    <t>砕石地業</t>
    <rPh sb="0" eb="4">
      <t>サイセキチギョウ</t>
    </rPh>
    <phoneticPr fontId="3"/>
  </si>
  <si>
    <t>基礎下　　再生材</t>
    <rPh sb="0" eb="2">
      <t>キソ</t>
    </rPh>
    <rPh sb="2" eb="3">
      <t>シタ</t>
    </rPh>
    <rPh sb="5" eb="8">
      <t>サイセイザイ</t>
    </rPh>
    <phoneticPr fontId="3"/>
  </si>
  <si>
    <t>土間下　　再生材</t>
    <rPh sb="0" eb="2">
      <t>ドマ</t>
    </rPh>
    <rPh sb="2" eb="3">
      <t>シタ</t>
    </rPh>
    <rPh sb="5" eb="8">
      <t>サイセイザイ</t>
    </rPh>
    <phoneticPr fontId="3"/>
  </si>
  <si>
    <t>異形鉄筋</t>
    <rPh sb="0" eb="4">
      <t>イケイテッキン</t>
    </rPh>
    <phoneticPr fontId="3"/>
  </si>
  <si>
    <t>SD295　D10</t>
    <phoneticPr fontId="3"/>
  </si>
  <si>
    <t>SD295　D13</t>
    <phoneticPr fontId="3"/>
  </si>
  <si>
    <t>鉄筋加工組立費</t>
    <rPh sb="0" eb="2">
      <t>テッキン</t>
    </rPh>
    <rPh sb="2" eb="7">
      <t>カコウクミタテヒ</t>
    </rPh>
    <phoneticPr fontId="3"/>
  </si>
  <si>
    <t>4ｔ車</t>
    <rPh sb="1" eb="3">
      <t>トンシャ</t>
    </rPh>
    <phoneticPr fontId="3"/>
  </si>
  <si>
    <t>FC-18　S-15</t>
    <phoneticPr fontId="3"/>
  </si>
  <si>
    <t>FC-21　S-18</t>
    <phoneticPr fontId="3"/>
  </si>
  <si>
    <t>回</t>
    <rPh sb="0" eb="1">
      <t>カイ</t>
    </rPh>
    <phoneticPr fontId="3"/>
  </si>
  <si>
    <t>普通型枠</t>
    <rPh sb="0" eb="4">
      <t>フツウカタワク</t>
    </rPh>
    <phoneticPr fontId="3"/>
  </si>
  <si>
    <t>打放型枠</t>
    <rPh sb="0" eb="1">
      <t>ウ</t>
    </rPh>
    <rPh sb="1" eb="2">
      <t>ハナ</t>
    </rPh>
    <rPh sb="2" eb="4">
      <t>カタワク</t>
    </rPh>
    <phoneticPr fontId="3"/>
  </si>
  <si>
    <t>面木</t>
    <rPh sb="0" eb="2">
      <t>メンギ</t>
    </rPh>
    <phoneticPr fontId="3"/>
  </si>
  <si>
    <t>地上　B種</t>
    <rPh sb="0" eb="2">
      <t>チジョウ</t>
    </rPh>
    <rPh sb="4" eb="5">
      <t>シュ</t>
    </rPh>
    <phoneticPr fontId="3"/>
  </si>
  <si>
    <t>FKt8.0+有孔繊維混入石膏板t10</t>
    <rPh sb="13" eb="15">
      <t>セッコウ</t>
    </rPh>
    <phoneticPr fontId="29"/>
  </si>
  <si>
    <t>EP-G</t>
    <phoneticPr fontId="29"/>
  </si>
  <si>
    <t>竪樋</t>
    <rPh sb="0" eb="2">
      <t>タテドイ</t>
    </rPh>
    <phoneticPr fontId="29"/>
  </si>
  <si>
    <t>サイディング取合シーリング</t>
    <rPh sb="6" eb="8">
      <t>トリアイ</t>
    </rPh>
    <phoneticPr fontId="29"/>
  </si>
  <si>
    <t>MS-2　10×15</t>
    <phoneticPr fontId="29"/>
  </si>
  <si>
    <t>壁　モルタル補修</t>
    <rPh sb="0" eb="1">
      <t>カベ</t>
    </rPh>
    <rPh sb="6" eb="8">
      <t>ホシュウ</t>
    </rPh>
    <phoneticPr fontId="29"/>
  </si>
  <si>
    <t>金ｺﾃ</t>
    <rPh sb="0" eb="1">
      <t>カナ</t>
    </rPh>
    <phoneticPr fontId="29"/>
  </si>
  <si>
    <t>強化石膏ボード張</t>
    <rPh sb="0" eb="4">
      <t>キョウカセッコウ</t>
    </rPh>
    <rPh sb="7" eb="8">
      <t>ハリ</t>
    </rPh>
    <phoneticPr fontId="29"/>
  </si>
  <si>
    <t>外装用シート張</t>
    <rPh sb="0" eb="2">
      <t>ガイソウ</t>
    </rPh>
    <rPh sb="2" eb="3">
      <t>ヨウ</t>
    </rPh>
    <rPh sb="6" eb="7">
      <t>ハリ</t>
    </rPh>
    <phoneticPr fontId="29"/>
  </si>
  <si>
    <t>サイディング張</t>
    <rPh sb="6" eb="7">
      <t>ハリ</t>
    </rPh>
    <phoneticPr fontId="29"/>
  </si>
  <si>
    <t>t15+15</t>
    <phoneticPr fontId="29"/>
  </si>
  <si>
    <t>鉄骨下地</t>
    <rPh sb="0" eb="2">
      <t>テッコツ</t>
    </rPh>
    <rPh sb="2" eb="4">
      <t>シタジ</t>
    </rPh>
    <phoneticPr fontId="29"/>
  </si>
  <si>
    <t>GB面</t>
    <rPh sb="2" eb="3">
      <t>メン</t>
    </rPh>
    <phoneticPr fontId="29"/>
  </si>
  <si>
    <t>透水防湿ｼｰﾄ･通気取付金物共</t>
    <rPh sb="8" eb="14">
      <t>ツウキトリツケカナモノ</t>
    </rPh>
    <rPh sb="14" eb="15">
      <t>トモ</t>
    </rPh>
    <phoneticPr fontId="29"/>
  </si>
  <si>
    <t>ｽﾃﾝﾚｽ製取付金物共</t>
    <rPh sb="5" eb="6">
      <t>セイ</t>
    </rPh>
    <rPh sb="6" eb="8">
      <t>トリツケ</t>
    </rPh>
    <rPh sb="8" eb="10">
      <t>カナモノ</t>
    </rPh>
    <rPh sb="10" eb="11">
      <t>トモ</t>
    </rPh>
    <phoneticPr fontId="29"/>
  </si>
  <si>
    <t>VP(ｶﾗｰ)φ100</t>
    <phoneticPr fontId="29"/>
  </si>
  <si>
    <t>アルミ庇</t>
    <rPh sb="3" eb="4">
      <t>ヒサシ</t>
    </rPh>
    <phoneticPr fontId="29"/>
  </si>
  <si>
    <t>W9,400×D1,100</t>
    <phoneticPr fontId="29"/>
  </si>
  <si>
    <t>既製品</t>
    <rPh sb="0" eb="3">
      <t>キセイヒン</t>
    </rPh>
    <phoneticPr fontId="29"/>
  </si>
  <si>
    <t>庇廻りシーリング</t>
    <rPh sb="0" eb="1">
      <t>ヒサシ</t>
    </rPh>
    <rPh sb="1" eb="2">
      <t>マワ</t>
    </rPh>
    <phoneticPr fontId="29"/>
  </si>
  <si>
    <t>安全ガード付タラップ</t>
    <rPh sb="0" eb="2">
      <t>アンゼン</t>
    </rPh>
    <rPh sb="5" eb="6">
      <t>ツキ</t>
    </rPh>
    <phoneticPr fontId="29"/>
  </si>
  <si>
    <t>タラップ</t>
    <phoneticPr fontId="29"/>
  </si>
  <si>
    <t>ｽﾃﾝﾚｽ製　W=400</t>
    <rPh sb="5" eb="6">
      <t>セイ</t>
    </rPh>
    <phoneticPr fontId="29"/>
  </si>
  <si>
    <t>ｽﾃﾝﾚｽ製L=3,750　背ｶｺﾞφ350</t>
    <rPh sb="5" eb="6">
      <t>セイ</t>
    </rPh>
    <rPh sb="14" eb="15">
      <t>セ</t>
    </rPh>
    <phoneticPr fontId="29"/>
  </si>
  <si>
    <t>館名サイン</t>
    <rPh sb="0" eb="2">
      <t>カンメイ</t>
    </rPh>
    <phoneticPr fontId="29"/>
  </si>
  <si>
    <t>断熱材</t>
    <rPh sb="0" eb="3">
      <t>ダンネツザイ</t>
    </rPh>
    <phoneticPr fontId="29"/>
  </si>
  <si>
    <t>t50(16K)</t>
    <phoneticPr fontId="29"/>
  </si>
  <si>
    <t>LGS(A)</t>
    <phoneticPr fontId="29"/>
  </si>
  <si>
    <t>外構工事</t>
    <rPh sb="0" eb="2">
      <t>ガイコウ</t>
    </rPh>
    <rPh sb="2" eb="4">
      <t>コウジ</t>
    </rPh>
    <phoneticPr fontId="3"/>
  </si>
  <si>
    <t>花壇・スロープ</t>
    <rPh sb="0" eb="2">
      <t>カダン</t>
    </rPh>
    <phoneticPr fontId="3"/>
  </si>
  <si>
    <t>1</t>
  </si>
  <si>
    <t>（構内舗装）</t>
    <rPh sb="1" eb="3">
      <t>コウナイ</t>
    </rPh>
    <rPh sb="3" eb="5">
      <t>ホソウ</t>
    </rPh>
    <phoneticPr fontId="3"/>
  </si>
  <si>
    <t>アスファルト表層撤去</t>
    <rPh sb="6" eb="10">
      <t>ヒョウソウテッキョ</t>
    </rPh>
    <phoneticPr fontId="3"/>
  </si>
  <si>
    <t>t5.0</t>
    <phoneticPr fontId="3"/>
  </si>
  <si>
    <t>インターロッキング撤去</t>
    <rPh sb="9" eb="11">
      <t>テッキョ</t>
    </rPh>
    <phoneticPr fontId="3"/>
  </si>
  <si>
    <t>タイル舗装撤去</t>
    <rPh sb="3" eb="7">
      <t>ホソウテッキョ</t>
    </rPh>
    <phoneticPr fontId="3"/>
  </si>
  <si>
    <t>車止めブロック撤去</t>
    <rPh sb="0" eb="2">
      <t>クルマド</t>
    </rPh>
    <rPh sb="7" eb="9">
      <t>テッキョ</t>
    </rPh>
    <phoneticPr fontId="3"/>
  </si>
  <si>
    <t>マンホール蓋撤去</t>
    <rPh sb="5" eb="6">
      <t>フタ</t>
    </rPh>
    <rPh sb="6" eb="8">
      <t>テッキョ</t>
    </rPh>
    <phoneticPr fontId="3"/>
  </si>
  <si>
    <t>ｍ3</t>
    <phoneticPr fontId="3"/>
  </si>
  <si>
    <t>旗竿ポール撤去</t>
    <rPh sb="0" eb="2">
      <t>ハタザオ</t>
    </rPh>
    <rPh sb="5" eb="7">
      <t>テッキョ</t>
    </rPh>
    <phoneticPr fontId="3"/>
  </si>
  <si>
    <t>同上コンクリート基礎基礎</t>
    <rPh sb="0" eb="2">
      <t>ドウジョウ</t>
    </rPh>
    <rPh sb="8" eb="10">
      <t>キソ</t>
    </rPh>
    <rPh sb="10" eb="12">
      <t>キソ</t>
    </rPh>
    <phoneticPr fontId="3"/>
  </si>
  <si>
    <t>屋外機廻りルーバーフェンス</t>
    <rPh sb="0" eb="3">
      <t>オクガイキ</t>
    </rPh>
    <rPh sb="3" eb="4">
      <t>マワ</t>
    </rPh>
    <phoneticPr fontId="3"/>
  </si>
  <si>
    <t>メッシュフェンス</t>
    <phoneticPr fontId="3"/>
  </si>
  <si>
    <t>両開きフェンス扉</t>
    <rPh sb="0" eb="2">
      <t>リョウヒラ</t>
    </rPh>
    <rPh sb="7" eb="8">
      <t>トビラ</t>
    </rPh>
    <phoneticPr fontId="3"/>
  </si>
  <si>
    <t>片開きフェンス扉</t>
    <rPh sb="0" eb="2">
      <t>カタヒラ</t>
    </rPh>
    <rPh sb="7" eb="8">
      <t>トビラ</t>
    </rPh>
    <phoneticPr fontId="3"/>
  </si>
  <si>
    <t>防音フェンス</t>
    <rPh sb="0" eb="2">
      <t>ボウオン</t>
    </rPh>
    <phoneticPr fontId="3"/>
  </si>
  <si>
    <t>土留めコンクリートブロック積</t>
    <rPh sb="0" eb="2">
      <t>ドド</t>
    </rPh>
    <rPh sb="13" eb="14">
      <t>ツ</t>
    </rPh>
    <phoneticPr fontId="3"/>
  </si>
  <si>
    <t>アスファルト舗装</t>
    <rPh sb="6" eb="8">
      <t>ホソウ</t>
    </rPh>
    <phoneticPr fontId="3"/>
  </si>
  <si>
    <t>カラーアスファルト舗装</t>
    <rPh sb="9" eb="11">
      <t>ホソウ</t>
    </rPh>
    <phoneticPr fontId="3"/>
  </si>
  <si>
    <t>デザイン舗装</t>
    <rPh sb="4" eb="6">
      <t>ホソウ</t>
    </rPh>
    <phoneticPr fontId="3"/>
  </si>
  <si>
    <t>コンクリート舗装</t>
    <rPh sb="6" eb="8">
      <t>ホソウ</t>
    </rPh>
    <phoneticPr fontId="3"/>
  </si>
  <si>
    <t>タイル舗装舗装</t>
    <rPh sb="3" eb="5">
      <t>ホソウ</t>
    </rPh>
    <rPh sb="5" eb="7">
      <t>ホソウ</t>
    </rPh>
    <phoneticPr fontId="3"/>
  </si>
  <si>
    <t>C-10-10　自転車置き場</t>
    <rPh sb="8" eb="12">
      <t>ジテンシャオ</t>
    </rPh>
    <rPh sb="13" eb="14">
      <t>バ</t>
    </rPh>
    <phoneticPr fontId="3"/>
  </si>
  <si>
    <t>車止めブロック</t>
    <rPh sb="0" eb="2">
      <t>クルマド</t>
    </rPh>
    <phoneticPr fontId="3"/>
  </si>
  <si>
    <t>ｱﾝｶｰﾋﾟﾝ止め</t>
    <rPh sb="7" eb="8">
      <t>ト</t>
    </rPh>
    <phoneticPr fontId="3"/>
  </si>
  <si>
    <t>既製ｺﾝｸﾘｰﾄ　L=600</t>
    <phoneticPr fontId="3"/>
  </si>
  <si>
    <t>身障者マーク</t>
    <rPh sb="0" eb="3">
      <t>シンショウシャ</t>
    </rPh>
    <phoneticPr fontId="3"/>
  </si>
  <si>
    <t>バリカー</t>
    <phoneticPr fontId="3"/>
  </si>
  <si>
    <t>同上コンクリート基礎</t>
    <rPh sb="0" eb="2">
      <t>ドウジョウ</t>
    </rPh>
    <rPh sb="8" eb="10">
      <t>キソ</t>
    </rPh>
    <phoneticPr fontId="3"/>
  </si>
  <si>
    <t>鋼製ｸﾞﾚｰﾁﾝｸﾞ蓋　T-14　ﾎﾞﾙﾄ止</t>
    <rPh sb="0" eb="2">
      <t>コウセイ</t>
    </rPh>
    <rPh sb="10" eb="11">
      <t>フタ</t>
    </rPh>
    <rPh sb="21" eb="22">
      <t>トメ</t>
    </rPh>
    <phoneticPr fontId="3"/>
  </si>
  <si>
    <t>鋼製ｸﾞﾚｰﾁﾝｸﾞ蓋　T-2　ﾎﾞﾙﾄ止</t>
    <rPh sb="0" eb="2">
      <t>コウセイ</t>
    </rPh>
    <rPh sb="10" eb="11">
      <t>フタ</t>
    </rPh>
    <rPh sb="20" eb="21">
      <t>トメ</t>
    </rPh>
    <phoneticPr fontId="3"/>
  </si>
  <si>
    <t>VPφ150</t>
    <phoneticPr fontId="3"/>
  </si>
  <si>
    <t>VPφ200</t>
    <phoneticPr fontId="3"/>
  </si>
  <si>
    <t>上蓋式Ｕ形側溝</t>
    <rPh sb="0" eb="2">
      <t>ウワブタ</t>
    </rPh>
    <rPh sb="2" eb="3">
      <t>シキ</t>
    </rPh>
    <rPh sb="4" eb="5">
      <t>ガタ</t>
    </rPh>
    <rPh sb="5" eb="7">
      <t>ソッコウ</t>
    </rPh>
    <phoneticPr fontId="3"/>
  </si>
  <si>
    <t>カーポート</t>
    <phoneticPr fontId="3"/>
  </si>
  <si>
    <t>キュービクル基礎</t>
    <rPh sb="6" eb="8">
      <t>キソ</t>
    </rPh>
    <phoneticPr fontId="3"/>
  </si>
  <si>
    <t>オイルタンク基礎</t>
    <rPh sb="6" eb="8">
      <t>キソ</t>
    </rPh>
    <phoneticPr fontId="3"/>
  </si>
  <si>
    <t>EX-1</t>
    <phoneticPr fontId="3"/>
  </si>
  <si>
    <t>スタンドサイン</t>
    <phoneticPr fontId="3"/>
  </si>
  <si>
    <t>EX-2</t>
    <phoneticPr fontId="3"/>
  </si>
  <si>
    <t>EX-3</t>
    <phoneticPr fontId="3"/>
  </si>
  <si>
    <t>災害時避難場所サイン</t>
    <rPh sb="0" eb="3">
      <t>サイガイジ</t>
    </rPh>
    <rPh sb="3" eb="7">
      <t>ヒナンバショ</t>
    </rPh>
    <phoneticPr fontId="3"/>
  </si>
  <si>
    <t>EX-4</t>
    <phoneticPr fontId="3"/>
  </si>
  <si>
    <t>駐輪場サイン</t>
    <rPh sb="0" eb="3">
      <t>チュウリンジョウ</t>
    </rPh>
    <phoneticPr fontId="3"/>
  </si>
  <si>
    <t>ベンチデッキ</t>
    <phoneticPr fontId="3"/>
  </si>
  <si>
    <t>スロープ手摺</t>
    <rPh sb="4" eb="6">
      <t>テスリ</t>
    </rPh>
    <phoneticPr fontId="3"/>
  </si>
  <si>
    <t>SUSφ42.7　H=350</t>
    <phoneticPr fontId="3"/>
  </si>
  <si>
    <t>支柱φ34 @1,000</t>
    <rPh sb="0" eb="2">
      <t>シチュウ</t>
    </rPh>
    <phoneticPr fontId="3"/>
  </si>
  <si>
    <t>立上り打放し補修</t>
    <rPh sb="0" eb="2">
      <t>タチアガ</t>
    </rPh>
    <rPh sb="3" eb="4">
      <t>ウ</t>
    </rPh>
    <rPh sb="4" eb="5">
      <t>ハナ</t>
    </rPh>
    <rPh sb="6" eb="8">
      <t>ホシュウ</t>
    </rPh>
    <phoneticPr fontId="3"/>
  </si>
  <si>
    <t>計</t>
    <rPh sb="0" eb="1">
      <t>ケイ</t>
    </rPh>
    <phoneticPr fontId="3"/>
  </si>
  <si>
    <t>2</t>
  </si>
  <si>
    <t>ｍ3</t>
    <phoneticPr fontId="3"/>
  </si>
  <si>
    <t>ｍ3</t>
    <phoneticPr fontId="3"/>
  </si>
  <si>
    <t>打設手間</t>
    <rPh sb="0" eb="2">
      <t>ダセツ</t>
    </rPh>
    <rPh sb="2" eb="4">
      <t>テマ</t>
    </rPh>
    <phoneticPr fontId="3"/>
  </si>
  <si>
    <t>捨てｺﾝ　人力打設</t>
    <rPh sb="0" eb="1">
      <t>ス</t>
    </rPh>
    <rPh sb="5" eb="7">
      <t>ジンリキ</t>
    </rPh>
    <rPh sb="7" eb="9">
      <t>ダセツ</t>
    </rPh>
    <phoneticPr fontId="3"/>
  </si>
  <si>
    <t>基礎･立上りｺﾝ　ﾎﾟﾝﾌﾟ打</t>
    <rPh sb="0" eb="2">
      <t>キソ</t>
    </rPh>
    <rPh sb="3" eb="5">
      <t>タチアガ</t>
    </rPh>
    <rPh sb="14" eb="15">
      <t>ウ</t>
    </rPh>
    <phoneticPr fontId="3"/>
  </si>
  <si>
    <t>土間ｺﾝ　ﾎﾟﾝﾌﾟ打</t>
    <rPh sb="0" eb="2">
      <t>ドマ</t>
    </rPh>
    <rPh sb="10" eb="11">
      <t>ウ</t>
    </rPh>
    <phoneticPr fontId="3"/>
  </si>
  <si>
    <t>ポンプ圧送基本料金</t>
    <rPh sb="3" eb="9">
      <t>アッソウキホンリョウキン</t>
    </rPh>
    <phoneticPr fontId="3"/>
  </si>
  <si>
    <t>30m3/回以下　圧送費共</t>
    <rPh sb="5" eb="6">
      <t>カイ</t>
    </rPh>
    <rPh sb="6" eb="8">
      <t>イカ</t>
    </rPh>
    <rPh sb="9" eb="11">
      <t>アッソウ</t>
    </rPh>
    <rPh sb="11" eb="12">
      <t>ヒ</t>
    </rPh>
    <rPh sb="12" eb="13">
      <t>トモ</t>
    </rPh>
    <phoneticPr fontId="3"/>
  </si>
  <si>
    <t>階段タイル張</t>
    <rPh sb="0" eb="2">
      <t>カイダン</t>
    </rPh>
    <rPh sb="5" eb="6">
      <t>ハリ</t>
    </rPh>
    <phoneticPr fontId="3"/>
  </si>
  <si>
    <t>土間コンクリート</t>
    <rPh sb="0" eb="2">
      <t>ドマ</t>
    </rPh>
    <phoneticPr fontId="3"/>
  </si>
  <si>
    <t>捨てコンクリート</t>
    <rPh sb="0" eb="1">
      <t>ス</t>
    </rPh>
    <phoneticPr fontId="3"/>
  </si>
  <si>
    <t>基礎・立上りコンクリート</t>
    <rPh sb="0" eb="2">
      <t>キソ</t>
    </rPh>
    <rPh sb="3" eb="5">
      <t>タチアガ</t>
    </rPh>
    <phoneticPr fontId="3"/>
  </si>
  <si>
    <t>3</t>
  </si>
  <si>
    <t>メッシュフェンス撤去</t>
    <rPh sb="8" eb="10">
      <t>テッキョ</t>
    </rPh>
    <phoneticPr fontId="3"/>
  </si>
  <si>
    <t>衛生器具設備工事</t>
    <rPh sb="0" eb="6">
      <t>エイセイキグセツビ</t>
    </rPh>
    <rPh sb="6" eb="8">
      <t>コウジ</t>
    </rPh>
    <phoneticPr fontId="3"/>
  </si>
  <si>
    <t>給水設備工事</t>
    <rPh sb="0" eb="6">
      <t>キュウスイセツビコウジ</t>
    </rPh>
    <phoneticPr fontId="3"/>
  </si>
  <si>
    <t>排水設備工事</t>
    <rPh sb="0" eb="2">
      <t>ハイスイ</t>
    </rPh>
    <rPh sb="2" eb="6">
      <t>セツビコウジ</t>
    </rPh>
    <phoneticPr fontId="3"/>
  </si>
  <si>
    <t>4</t>
  </si>
  <si>
    <t>消火設備工事</t>
    <rPh sb="0" eb="2">
      <t>ショウカ</t>
    </rPh>
    <rPh sb="2" eb="4">
      <t>セツビ</t>
    </rPh>
    <rPh sb="4" eb="6">
      <t>コウジ</t>
    </rPh>
    <phoneticPr fontId="3"/>
  </si>
  <si>
    <t>5</t>
  </si>
  <si>
    <t>換気設備工事</t>
    <rPh sb="0" eb="6">
      <t>カンキセツビコウジ</t>
    </rPh>
    <phoneticPr fontId="3"/>
  </si>
  <si>
    <t>6</t>
  </si>
  <si>
    <t>空調設備工事</t>
    <rPh sb="0" eb="6">
      <t>クウチョウセツビコウジ</t>
    </rPh>
    <phoneticPr fontId="3"/>
  </si>
  <si>
    <t>7</t>
  </si>
  <si>
    <t>リモコン設備工事</t>
    <rPh sb="4" eb="6">
      <t>セツビ</t>
    </rPh>
    <rPh sb="6" eb="8">
      <t>コウジ</t>
    </rPh>
    <phoneticPr fontId="3"/>
  </si>
  <si>
    <t>8</t>
  </si>
  <si>
    <t>撤去工事</t>
    <rPh sb="0" eb="4">
      <t>テッキョコウジ</t>
    </rPh>
    <phoneticPr fontId="3"/>
  </si>
  <si>
    <t>洋風大便器</t>
    <rPh sb="0" eb="2">
      <t>ヨウフウ</t>
    </rPh>
    <rPh sb="2" eb="3">
      <t>ダイ</t>
    </rPh>
    <rPh sb="3" eb="5">
      <t>ベンキ</t>
    </rPh>
    <phoneticPr fontId="3"/>
  </si>
  <si>
    <t>壁掛小便器</t>
    <rPh sb="0" eb="2">
      <t>カベカケ</t>
    </rPh>
    <rPh sb="2" eb="3">
      <t>ショウ</t>
    </rPh>
    <rPh sb="3" eb="5">
      <t>ベンキ</t>
    </rPh>
    <phoneticPr fontId="3"/>
  </si>
  <si>
    <t>床ﾏｯﾄ</t>
    <rPh sb="0" eb="1">
      <t>ユカ</t>
    </rPh>
    <phoneticPr fontId="3"/>
  </si>
  <si>
    <t>障害者用洋風大便器</t>
    <rPh sb="0" eb="3">
      <t>ショウガイシャ</t>
    </rPh>
    <rPh sb="3" eb="4">
      <t>ヨウ</t>
    </rPh>
    <rPh sb="4" eb="6">
      <t>ヨウフウ</t>
    </rPh>
    <rPh sb="6" eb="7">
      <t>ダイ</t>
    </rPh>
    <rPh sb="7" eb="9">
      <t>ベンキ</t>
    </rPh>
    <phoneticPr fontId="3"/>
  </si>
  <si>
    <t>化粧鏡</t>
    <rPh sb="0" eb="2">
      <t>ケショウ</t>
    </rPh>
    <rPh sb="2" eb="3">
      <t>カガミ</t>
    </rPh>
    <phoneticPr fontId="3"/>
  </si>
  <si>
    <t>電気温水器</t>
    <rPh sb="0" eb="5">
      <t>デンキオンスイキ</t>
    </rPh>
    <phoneticPr fontId="3"/>
  </si>
  <si>
    <t>水栓柱</t>
    <rPh sb="0" eb="3">
      <t>スイセンチュウ</t>
    </rPh>
    <phoneticPr fontId="3"/>
  </si>
  <si>
    <t>人研ぎ</t>
    <rPh sb="0" eb="2">
      <t>ジント</t>
    </rPh>
    <phoneticPr fontId="3"/>
  </si>
  <si>
    <t>衛生器具取付費</t>
    <rPh sb="0" eb="2">
      <t>エイセイ</t>
    </rPh>
    <rPh sb="2" eb="4">
      <t>キグ</t>
    </rPh>
    <rPh sb="4" eb="6">
      <t>トリツケ</t>
    </rPh>
    <rPh sb="6" eb="7">
      <t>ヒ</t>
    </rPh>
    <phoneticPr fontId="3"/>
  </si>
  <si>
    <t>硬質塩化ﾋﾞﾆﾙﾗｲﾆﾝｸﾞ鋼管</t>
    <rPh sb="0" eb="2">
      <t>コウシツ</t>
    </rPh>
    <rPh sb="2" eb="4">
      <t>エンカ</t>
    </rPh>
    <rPh sb="14" eb="16">
      <t>コウカン</t>
    </rPh>
    <phoneticPr fontId="3"/>
  </si>
  <si>
    <t>機械室・便所 SGP-VA 20A</t>
    <rPh sb="0" eb="2">
      <t>キカイ</t>
    </rPh>
    <rPh sb="2" eb="3">
      <t>シツ</t>
    </rPh>
    <rPh sb="4" eb="6">
      <t>ベンジョ</t>
    </rPh>
    <phoneticPr fontId="3"/>
  </si>
  <si>
    <t>機械室・便所 SGP-VA 25A</t>
    <rPh sb="0" eb="2">
      <t>キカイ</t>
    </rPh>
    <rPh sb="2" eb="3">
      <t>シツ</t>
    </rPh>
    <rPh sb="4" eb="6">
      <t>ベンジョ</t>
    </rPh>
    <phoneticPr fontId="3"/>
  </si>
  <si>
    <t>保温工事</t>
    <rPh sb="0" eb="4">
      <t>ホオンコウジ</t>
    </rPh>
    <phoneticPr fontId="3"/>
  </si>
  <si>
    <t>管端防食仕切弁</t>
    <rPh sb="0" eb="4">
      <t>カンタンボウショク</t>
    </rPh>
    <rPh sb="4" eb="7">
      <t>シキリベン</t>
    </rPh>
    <phoneticPr fontId="3"/>
  </si>
  <si>
    <t>【屋外給水設備】</t>
    <rPh sb="1" eb="3">
      <t>オクガイ</t>
    </rPh>
    <rPh sb="3" eb="7">
      <t>キュウスイセツビ</t>
    </rPh>
    <phoneticPr fontId="3"/>
  </si>
  <si>
    <t>地中配管 SGP-VD 20A</t>
    <rPh sb="0" eb="4">
      <t>チチュウハイカン</t>
    </rPh>
    <phoneticPr fontId="3"/>
  </si>
  <si>
    <t>地中配管 SGP-VD 25A</t>
    <rPh sb="0" eb="2">
      <t>チチュウ</t>
    </rPh>
    <rPh sb="2" eb="4">
      <t>ハイカン</t>
    </rPh>
    <phoneticPr fontId="3"/>
  </si>
  <si>
    <t>ﾎﾞｰﾙ止水栓</t>
    <rPh sb="4" eb="7">
      <t>シスイセン</t>
    </rPh>
    <phoneticPr fontId="3"/>
  </si>
  <si>
    <t>量水器</t>
    <rPh sb="0" eb="3">
      <t>リョウスイキ</t>
    </rPh>
    <phoneticPr fontId="3"/>
  </si>
  <si>
    <t>25mm 貸与品</t>
    <rPh sb="5" eb="7">
      <t>タイヨ</t>
    </rPh>
    <rPh sb="7" eb="8">
      <t>ヒン</t>
    </rPh>
    <phoneticPr fontId="3"/>
  </si>
  <si>
    <t>伸縮ﾚﾊﾞｰ式ﾎﾞｰﾙ止水栓</t>
    <rPh sb="0" eb="2">
      <t>シンシュク</t>
    </rPh>
    <rPh sb="6" eb="7">
      <t>シキ</t>
    </rPh>
    <rPh sb="11" eb="14">
      <t>シスイセン</t>
    </rPh>
    <phoneticPr fontId="3"/>
  </si>
  <si>
    <t>CV付ﾒｰﾀｰﾕﾆｵﾝ</t>
    <rPh sb="2" eb="3">
      <t>ツキ</t>
    </rPh>
    <phoneticPr fontId="3"/>
  </si>
  <si>
    <t>鋳鉄製量水器ﾎﾞｯｸｽ</t>
    <rPh sb="0" eb="3">
      <t>チュウテツセイ</t>
    </rPh>
    <rPh sb="3" eb="6">
      <t>リョウスイキ</t>
    </rPh>
    <phoneticPr fontId="3"/>
  </si>
  <si>
    <t>弁枡</t>
    <rPh sb="0" eb="2">
      <t>ベンマス</t>
    </rPh>
    <phoneticPr fontId="3"/>
  </si>
  <si>
    <t>標示ﾋﾟﾝ</t>
    <rPh sb="0" eb="2">
      <t>ヒョウジ</t>
    </rPh>
    <phoneticPr fontId="3"/>
  </si>
  <si>
    <t>埋設標示ｼｰﾄ</t>
    <rPh sb="0" eb="2">
      <t>マイセツ</t>
    </rPh>
    <rPh sb="2" eb="4">
      <t>ヒョウジ</t>
    </rPh>
    <phoneticPr fontId="3"/>
  </si>
  <si>
    <t>根切</t>
    <rPh sb="0" eb="2">
      <t>ネギリ</t>
    </rPh>
    <phoneticPr fontId="3"/>
  </si>
  <si>
    <t>機械</t>
    <rPh sb="0" eb="2">
      <t>キカイ</t>
    </rPh>
    <phoneticPr fontId="3"/>
  </si>
  <si>
    <t>砂</t>
    <rPh sb="0" eb="1">
      <t>スナ</t>
    </rPh>
    <phoneticPr fontId="3"/>
  </si>
  <si>
    <t>残土処理</t>
    <rPh sb="0" eb="4">
      <t>ザンドショリ</t>
    </rPh>
    <phoneticPr fontId="3"/>
  </si>
  <si>
    <t>敷き均し</t>
    <rPh sb="0" eb="1">
      <t>シ</t>
    </rPh>
    <rPh sb="2" eb="3">
      <t>ナラ</t>
    </rPh>
    <phoneticPr fontId="3"/>
  </si>
  <si>
    <t>汚水</t>
    <rPh sb="0" eb="2">
      <t>オスイ</t>
    </rPh>
    <phoneticPr fontId="3"/>
  </si>
  <si>
    <t>機械室・便所 VP 50A</t>
    <rPh sb="0" eb="3">
      <t>キカイシツ</t>
    </rPh>
    <rPh sb="4" eb="6">
      <t>ベンジョ</t>
    </rPh>
    <phoneticPr fontId="3"/>
  </si>
  <si>
    <t>機械室・便所 VP 75A</t>
    <rPh sb="0" eb="3">
      <t>キカイシツ</t>
    </rPh>
    <rPh sb="4" eb="6">
      <t>ベンジョ</t>
    </rPh>
    <phoneticPr fontId="3"/>
  </si>
  <si>
    <t>機械室・便所 VP 100A</t>
    <rPh sb="0" eb="3">
      <t>キカイシツ</t>
    </rPh>
    <rPh sb="4" eb="6">
      <t>ベンジョ</t>
    </rPh>
    <phoneticPr fontId="3"/>
  </si>
  <si>
    <t>雑排水</t>
    <rPh sb="0" eb="3">
      <t>ザツハイスイ</t>
    </rPh>
    <phoneticPr fontId="3"/>
  </si>
  <si>
    <t>機械室・便所 VP 40A</t>
    <rPh sb="0" eb="3">
      <t>キカイシツ</t>
    </rPh>
    <rPh sb="4" eb="6">
      <t>ベンジョ</t>
    </rPh>
    <phoneticPr fontId="3"/>
  </si>
  <si>
    <t>通気</t>
    <rPh sb="0" eb="2">
      <t>ツウキ</t>
    </rPh>
    <phoneticPr fontId="3"/>
  </si>
  <si>
    <t>ﾀﾞｲﾔﾓﾝﾄﾞｶｯﾀｰ穿孔工事</t>
    <rPh sb="12" eb="14">
      <t>センコウ</t>
    </rPh>
    <rPh sb="14" eb="16">
      <t>コウジ</t>
    </rPh>
    <phoneticPr fontId="3"/>
  </si>
  <si>
    <t>床上掃除口</t>
    <rPh sb="0" eb="2">
      <t>ユカウエ</t>
    </rPh>
    <rPh sb="2" eb="4">
      <t>ソウジ</t>
    </rPh>
    <rPh sb="4" eb="5">
      <t>クチ</t>
    </rPh>
    <phoneticPr fontId="3"/>
  </si>
  <si>
    <t>床排水口</t>
    <rPh sb="0" eb="1">
      <t>ユカ</t>
    </rPh>
    <rPh sb="1" eb="3">
      <t>ハイスイ</t>
    </rPh>
    <rPh sb="3" eb="4">
      <t>クチ</t>
    </rPh>
    <phoneticPr fontId="3"/>
  </si>
  <si>
    <t>通気金物</t>
    <rPh sb="0" eb="4">
      <t>ツウキカナモノ</t>
    </rPh>
    <phoneticPr fontId="3"/>
  </si>
  <si>
    <t>【屋外排水設備】</t>
    <rPh sb="1" eb="3">
      <t>オクガイ</t>
    </rPh>
    <rPh sb="3" eb="5">
      <t>ハイスイ</t>
    </rPh>
    <rPh sb="5" eb="7">
      <t>セツビ</t>
    </rPh>
    <phoneticPr fontId="3"/>
  </si>
  <si>
    <t>地中配管 VP 100A</t>
    <rPh sb="0" eb="4">
      <t>チチュウハイカン</t>
    </rPh>
    <phoneticPr fontId="3"/>
  </si>
  <si>
    <t>地中配管 VP 150A</t>
    <rPh sb="0" eb="4">
      <t>チチュウハイカン</t>
    </rPh>
    <phoneticPr fontId="3"/>
  </si>
  <si>
    <t>小口径汚水桝</t>
    <rPh sb="0" eb="3">
      <t>ショウコウケイ</t>
    </rPh>
    <rPh sb="3" eb="6">
      <t>オスイマス</t>
    </rPh>
    <phoneticPr fontId="3"/>
  </si>
  <si>
    <t>⑤100-200 90°2本合流</t>
    <rPh sb="13" eb="14">
      <t>ホン</t>
    </rPh>
    <phoneticPr fontId="3"/>
  </si>
  <si>
    <t>PFU 消火ﾎﾟﾝﾌﾟﾕﾆｯﾄ</t>
    <rPh sb="4" eb="6">
      <t>ショウカ</t>
    </rPh>
    <phoneticPr fontId="3"/>
  </si>
  <si>
    <t>同上据付費</t>
    <rPh sb="0" eb="2">
      <t>ドウジョウ</t>
    </rPh>
    <rPh sb="2" eb="5">
      <t>スエツケヒ</t>
    </rPh>
    <phoneticPr fontId="3"/>
  </si>
  <si>
    <t>同上搬入費</t>
    <rPh sb="0" eb="2">
      <t>ドウジョウ</t>
    </rPh>
    <rPh sb="2" eb="4">
      <t>ハンニュウ</t>
    </rPh>
    <rPh sb="4" eb="5">
      <t>ヒ</t>
    </rPh>
    <phoneticPr fontId="3"/>
  </si>
  <si>
    <t>TF 消火用充水ﾀﾝｸ</t>
    <rPh sb="3" eb="5">
      <t>ショウカ</t>
    </rPh>
    <rPh sb="5" eb="6">
      <t>ヨウ</t>
    </rPh>
    <rPh sb="6" eb="8">
      <t>ジュウスイ</t>
    </rPh>
    <phoneticPr fontId="3"/>
  </si>
  <si>
    <t>HB 屋内消火栓箱</t>
    <rPh sb="3" eb="5">
      <t>オクナイ</t>
    </rPh>
    <rPh sb="5" eb="8">
      <t>ショウカセン</t>
    </rPh>
    <rPh sb="8" eb="9">
      <t>バコ</t>
    </rPh>
    <phoneticPr fontId="3"/>
  </si>
  <si>
    <t>易操作性1号屋内消火栓 埋込型</t>
    <rPh sb="0" eb="1">
      <t>イ</t>
    </rPh>
    <rPh sb="1" eb="3">
      <t>ソウサ</t>
    </rPh>
    <rPh sb="3" eb="4">
      <t>セイ</t>
    </rPh>
    <rPh sb="5" eb="6">
      <t>ゴウ</t>
    </rPh>
    <rPh sb="6" eb="8">
      <t>オクナイ</t>
    </rPh>
    <rPh sb="8" eb="11">
      <t>ショウカセン</t>
    </rPh>
    <rPh sb="12" eb="14">
      <t>ウメコミ</t>
    </rPh>
    <rPh sb="14" eb="15">
      <t>ガタ</t>
    </rPh>
    <phoneticPr fontId="3"/>
  </si>
  <si>
    <t>屋内一般 SGP-白 40A</t>
    <rPh sb="9" eb="10">
      <t>シロ</t>
    </rPh>
    <phoneticPr fontId="3"/>
  </si>
  <si>
    <t>屋内一般 SGP-白 50A</t>
    <rPh sb="9" eb="10">
      <t>シロ</t>
    </rPh>
    <phoneticPr fontId="3"/>
  </si>
  <si>
    <t>屋内一般 SGP-白 65A</t>
    <rPh sb="9" eb="10">
      <t>シロ</t>
    </rPh>
    <phoneticPr fontId="3"/>
  </si>
  <si>
    <t>塗装工事</t>
    <rPh sb="0" eb="2">
      <t>トソウ</t>
    </rPh>
    <rPh sb="2" eb="4">
      <t>コウジ</t>
    </rPh>
    <phoneticPr fontId="3"/>
  </si>
  <si>
    <t>逆止弁</t>
    <rPh sb="0" eb="3">
      <t>ギャクシベン</t>
    </rPh>
    <phoneticPr fontId="3"/>
  </si>
  <si>
    <t>仕切弁</t>
    <rPh sb="0" eb="3">
      <t>シキリベン</t>
    </rPh>
    <phoneticPr fontId="3"/>
  </si>
  <si>
    <t>型式:据置型 直結ﾀｲﾌﾟ</t>
  </si>
  <si>
    <t>送風機</t>
    <rPh sb="0" eb="3">
      <t>ソウフウキ</t>
    </rPh>
    <phoneticPr fontId="3"/>
  </si>
  <si>
    <t>能力:3,320m3/h</t>
  </si>
  <si>
    <t>ＦＥ－２</t>
  </si>
  <si>
    <t>型式:壁付型 排気用</t>
  </si>
  <si>
    <t>能力:300Φ×1,980m3/h</t>
  </si>
  <si>
    <t>型式:壁付型 給気用</t>
  </si>
  <si>
    <t>ＦＥ－３</t>
  </si>
  <si>
    <t>型式:天井埋込型</t>
  </si>
  <si>
    <t>排気ﾌｧﾝ</t>
    <rPh sb="0" eb="2">
      <t>ハイキ</t>
    </rPh>
    <phoneticPr fontId="3"/>
  </si>
  <si>
    <t>能力:100Φ×160m3/h</t>
  </si>
  <si>
    <t>ＦＥ－４</t>
  </si>
  <si>
    <t>能力:150Φ×460m3/h</t>
  </si>
  <si>
    <t>ＦＥ－５</t>
  </si>
  <si>
    <t>ＦＥ－６</t>
  </si>
  <si>
    <t>能力:150Φ×340m3/h</t>
  </si>
  <si>
    <t>ＦＥ－７</t>
  </si>
  <si>
    <t>能力:150Φ×480m3/h</t>
  </si>
  <si>
    <t>ＦＥ－８</t>
  </si>
  <si>
    <t>能力:100Φ×190m3/h</t>
  </si>
  <si>
    <t>ＦＥ－９</t>
  </si>
  <si>
    <t>ＦＥ－１０</t>
  </si>
  <si>
    <t>ＦＥ－１１</t>
  </si>
  <si>
    <t>型式:ﾊﾟｲﾌﾟ用ﾌｧﾝ</t>
  </si>
  <si>
    <t>能力:100Φ×75m3/h</t>
  </si>
  <si>
    <t>換気機器取付費</t>
    <rPh sb="0" eb="4">
      <t>カンキキキ</t>
    </rPh>
    <rPh sb="4" eb="7">
      <t>トリツケヒ</t>
    </rPh>
    <phoneticPr fontId="3"/>
  </si>
  <si>
    <t>防火ﾀﾞﾝﾊﾟｰ</t>
    <rPh sb="0" eb="2">
      <t>ボウカ</t>
    </rPh>
    <phoneticPr fontId="3"/>
  </si>
  <si>
    <t>防虫網付,FD付 150Φ</t>
    <rPh sb="7" eb="8">
      <t>ツキ</t>
    </rPh>
    <phoneticPr fontId="3"/>
  </si>
  <si>
    <t>ﾊﾟｽ用ｶﾞﾗﾘ</t>
    <rPh sb="3" eb="4">
      <t>ヨウ</t>
    </rPh>
    <phoneticPr fontId="3"/>
  </si>
  <si>
    <t>制気口ﾎﾞｯｸｽ</t>
    <rPh sb="0" eb="3">
      <t>セイキコウ</t>
    </rPh>
    <phoneticPr fontId="3"/>
  </si>
  <si>
    <t>型式:天吊型 ｼﾝｸﾞﾙ</t>
  </si>
  <si>
    <t>冷房:14.0kW、暖房:16.0kW</t>
  </si>
  <si>
    <t>ＡＣＰ－２ 空冷ﾋｰﾄﾎﾟﾝﾌﾟ式</t>
  </si>
  <si>
    <t>型式:天井ｶｾｯﾄ4方向型 ﾂｲﾝ</t>
  </si>
  <si>
    <t>冷房:20.0kW、暖房:22.4kW</t>
  </si>
  <si>
    <t>ＡＣＰ－３ 空冷ﾋｰﾄﾎﾟﾝﾌﾟ式</t>
  </si>
  <si>
    <t>型式:天井ｶｾｯﾄ2方向型 ｼﾝｸﾞﾙ</t>
    <rPh sb="0" eb="2">
      <t>カタシキ</t>
    </rPh>
    <rPh sb="3" eb="5">
      <t>テンジョウ</t>
    </rPh>
    <rPh sb="10" eb="12">
      <t>ホウコウ</t>
    </rPh>
    <rPh sb="12" eb="13">
      <t>ガタ</t>
    </rPh>
    <phoneticPr fontId="3"/>
  </si>
  <si>
    <t>冷房:3.6kW、暖房:4.0kW</t>
  </si>
  <si>
    <t>型式:壁掛型</t>
  </si>
  <si>
    <t>冷房:2.5kW、暖房:2.8kW</t>
  </si>
  <si>
    <t>搬送ﾌｧﾝ</t>
    <rPh sb="0" eb="2">
      <t>ハンソウ</t>
    </rPh>
    <phoneticPr fontId="3"/>
  </si>
  <si>
    <t>空調機器取付費</t>
    <rPh sb="0" eb="2">
      <t>クウチョウ</t>
    </rPh>
    <rPh sb="2" eb="4">
      <t>キキ</t>
    </rPh>
    <rPh sb="4" eb="7">
      <t>トリツケヒ</t>
    </rPh>
    <phoneticPr fontId="3"/>
  </si>
  <si>
    <t>地中配管 VP 25A</t>
    <rPh sb="0" eb="4">
      <t>チチュウハイカン</t>
    </rPh>
    <phoneticPr fontId="3"/>
  </si>
  <si>
    <t>地中配管 VP 50A</t>
    <rPh sb="0" eb="4">
      <t>チチュウハイカン</t>
    </rPh>
    <phoneticPr fontId="3"/>
  </si>
  <si>
    <t>地中配管 VP 75A</t>
    <rPh sb="0" eb="4">
      <t>チチュウハイカン</t>
    </rPh>
    <phoneticPr fontId="3"/>
  </si>
  <si>
    <t>樹脂製化粧ｶﾊﾞｰ</t>
    <rPh sb="0" eb="3">
      <t>ジュシセイ</t>
    </rPh>
    <rPh sb="3" eb="5">
      <t>ケショウ</t>
    </rPh>
    <phoneticPr fontId="3"/>
  </si>
  <si>
    <t>屋内</t>
    <rPh sb="0" eb="2">
      <t>オクナイ</t>
    </rPh>
    <phoneticPr fontId="3"/>
  </si>
  <si>
    <t>屋外</t>
    <rPh sb="0" eb="2">
      <t>オクガイ</t>
    </rPh>
    <phoneticPr fontId="3"/>
  </si>
  <si>
    <t>渡り配線</t>
    <rPh sb="0" eb="1">
      <t>ワタ</t>
    </rPh>
    <rPh sb="2" eb="4">
      <t>ハイセン</t>
    </rPh>
    <phoneticPr fontId="3"/>
  </si>
  <si>
    <t>天吊型空調用防球ｶﾊﾞｰ</t>
    <rPh sb="0" eb="2">
      <t>テンツリ</t>
    </rPh>
    <rPh sb="2" eb="3">
      <t>ガタ</t>
    </rPh>
    <rPh sb="3" eb="6">
      <t>クウチョウヨウ</t>
    </rPh>
    <rPh sb="6" eb="8">
      <t>ボウキュウ</t>
    </rPh>
    <phoneticPr fontId="3"/>
  </si>
  <si>
    <t>300H 樹脂製蓋</t>
    <rPh sb="5" eb="8">
      <t>ジュシセイ</t>
    </rPh>
    <rPh sb="8" eb="9">
      <t>フタ</t>
    </rPh>
    <phoneticPr fontId="3"/>
  </si>
  <si>
    <t>100-150 90°合流</t>
    <rPh sb="11" eb="13">
      <t>ゴウリュウ</t>
    </rPh>
    <phoneticPr fontId="3"/>
  </si>
  <si>
    <t>ﾘﾓｺﾝ取付費</t>
    <rPh sb="4" eb="7">
      <t>トリツケヒ</t>
    </rPh>
    <phoneticPr fontId="3"/>
  </si>
  <si>
    <t>制御用ﾎﾞｯｸｽ</t>
    <rPh sb="0" eb="3">
      <t>セイギョヨウ</t>
    </rPh>
    <phoneticPr fontId="3"/>
  </si>
  <si>
    <t>手元開閉器</t>
    <rPh sb="0" eb="5">
      <t>テモトカイヘイキ</t>
    </rPh>
    <phoneticPr fontId="3"/>
  </si>
  <si>
    <t>集中ﾘﾓｺﾝ配線</t>
    <rPh sb="0" eb="2">
      <t>シュウチュウ</t>
    </rPh>
    <rPh sb="6" eb="8">
      <t>ハイセン</t>
    </rPh>
    <phoneticPr fontId="3"/>
  </si>
  <si>
    <t>個別ﾘﾓｺﾝ配線</t>
    <rPh sb="0" eb="2">
      <t>コベツ</t>
    </rPh>
    <rPh sb="6" eb="8">
      <t>ハイセン</t>
    </rPh>
    <phoneticPr fontId="3"/>
  </si>
  <si>
    <t>集中制御設定費用</t>
    <rPh sb="0" eb="2">
      <t>シュウチュウ</t>
    </rPh>
    <rPh sb="2" eb="4">
      <t>セイギョ</t>
    </rPh>
    <rPh sb="4" eb="8">
      <t>セッテイヒヨウ</t>
    </rPh>
    <phoneticPr fontId="3"/>
  </si>
  <si>
    <t>集中制御試運転調整費</t>
    <rPh sb="0" eb="2">
      <t>シュウチュウ</t>
    </rPh>
    <rPh sb="2" eb="4">
      <t>セイギョ</t>
    </rPh>
    <rPh sb="4" eb="7">
      <t>シウンテン</t>
    </rPh>
    <rPh sb="7" eb="10">
      <t>チョウセイヒ</t>
    </rPh>
    <phoneticPr fontId="3"/>
  </si>
  <si>
    <t>衛生器具類撤去工事</t>
    <rPh sb="0" eb="2">
      <t>エイセイ</t>
    </rPh>
    <rPh sb="2" eb="5">
      <t>キグルイ</t>
    </rPh>
    <rPh sb="5" eb="7">
      <t>テッキョ</t>
    </rPh>
    <rPh sb="7" eb="9">
      <t>コウジ</t>
    </rPh>
    <phoneticPr fontId="3"/>
  </si>
  <si>
    <t>給水設備撤去工事</t>
    <rPh sb="0" eb="4">
      <t>キュウスイセツビ</t>
    </rPh>
    <rPh sb="4" eb="8">
      <t>テッキョコウジ</t>
    </rPh>
    <phoneticPr fontId="3"/>
  </si>
  <si>
    <t>排水設備撤去工事</t>
    <rPh sb="0" eb="4">
      <t>ハイスイセツビ</t>
    </rPh>
    <rPh sb="4" eb="6">
      <t>テッキョ</t>
    </rPh>
    <rPh sb="6" eb="8">
      <t>コウジ</t>
    </rPh>
    <phoneticPr fontId="3"/>
  </si>
  <si>
    <t>消火設備撤去工事</t>
    <rPh sb="0" eb="4">
      <t>ショウカセツビ</t>
    </rPh>
    <rPh sb="4" eb="6">
      <t>テッキョ</t>
    </rPh>
    <rPh sb="6" eb="8">
      <t>コウジ</t>
    </rPh>
    <phoneticPr fontId="3"/>
  </si>
  <si>
    <t>換気設備撤去工事</t>
    <rPh sb="0" eb="4">
      <t>カンキセツビ</t>
    </rPh>
    <rPh sb="4" eb="6">
      <t>テッキョ</t>
    </rPh>
    <rPh sb="6" eb="8">
      <t>コウジ</t>
    </rPh>
    <phoneticPr fontId="3"/>
  </si>
  <si>
    <t>（カーテン）</t>
    <phoneticPr fontId="29"/>
  </si>
  <si>
    <t>C-1</t>
  </si>
  <si>
    <t>暗幕カーテン</t>
    <rPh sb="0" eb="2">
      <t>アンマク</t>
    </rPh>
    <phoneticPr fontId="2"/>
  </si>
  <si>
    <t>C-2</t>
  </si>
  <si>
    <t>ロールスクリーン</t>
  </si>
  <si>
    <t>C-3</t>
  </si>
  <si>
    <t>C-4</t>
  </si>
  <si>
    <t>C-5</t>
  </si>
  <si>
    <t>C-6</t>
  </si>
  <si>
    <t>施工費</t>
    <rPh sb="0" eb="3">
      <t>セコウヒ</t>
    </rPh>
    <phoneticPr fontId="2"/>
  </si>
  <si>
    <t>運搬費</t>
    <rPh sb="0" eb="2">
      <t>ウンパン</t>
    </rPh>
    <rPh sb="2" eb="3">
      <t>ヒ</t>
    </rPh>
    <phoneticPr fontId="2"/>
  </si>
  <si>
    <t>6,050×1,000</t>
  </si>
  <si>
    <t>ｱﾙﾐｶｰﾃﾝﾚｰﾙ</t>
  </si>
  <si>
    <t>1,200×1,300</t>
  </si>
  <si>
    <t>7,050×1,000</t>
  </si>
  <si>
    <t>3,200×800</t>
  </si>
  <si>
    <t>2,700×1,200</t>
  </si>
  <si>
    <t>式</t>
    <rPh sb="0" eb="1">
      <t>シキ</t>
    </rPh>
    <phoneticPr fontId="29"/>
  </si>
  <si>
    <t>ｶﾊﾞｰ工法</t>
    <rPh sb="4" eb="6">
      <t>コウホウ</t>
    </rPh>
    <phoneticPr fontId="6"/>
  </si>
  <si>
    <t>375×1,585　網戸付</t>
    <rPh sb="10" eb="12">
      <t>アミド</t>
    </rPh>
    <rPh sb="12" eb="13">
      <t>ツキ</t>
    </rPh>
    <phoneticPr fontId="6"/>
  </si>
  <si>
    <t>520×1,275　網戸付</t>
    <rPh sb="10" eb="12">
      <t>アミド</t>
    </rPh>
    <rPh sb="12" eb="13">
      <t>ツキ</t>
    </rPh>
    <phoneticPr fontId="2"/>
  </si>
  <si>
    <t>1,780×780　網戸付</t>
    <rPh sb="10" eb="12">
      <t>アミド</t>
    </rPh>
    <rPh sb="12" eb="13">
      <t>ツキ</t>
    </rPh>
    <phoneticPr fontId="2"/>
  </si>
  <si>
    <t>ｵﾍﾟﾚｰﾀｰ(隠蔽式)</t>
    <rPh sb="8" eb="10">
      <t>インペイ</t>
    </rPh>
    <rPh sb="10" eb="11">
      <t>シキ</t>
    </rPh>
    <phoneticPr fontId="6"/>
  </si>
  <si>
    <t>5,345×395　SUS製防虫網付</t>
    <rPh sb="13" eb="14">
      <t>セイ</t>
    </rPh>
    <rPh sb="14" eb="16">
      <t>ボウチュウ</t>
    </rPh>
    <rPh sb="16" eb="17">
      <t>アミ</t>
    </rPh>
    <rPh sb="17" eb="18">
      <t>ツキ</t>
    </rPh>
    <phoneticPr fontId="6"/>
  </si>
  <si>
    <t>1,020×395　SUS製防虫網付</t>
    <rPh sb="13" eb="14">
      <t>セイ</t>
    </rPh>
    <phoneticPr fontId="6"/>
  </si>
  <si>
    <t>か所</t>
    <rPh sb="1" eb="2">
      <t>ショ</t>
    </rPh>
    <phoneticPr fontId="29"/>
  </si>
  <si>
    <t>取り外し・取付工事費</t>
    <rPh sb="0" eb="1">
      <t>ト</t>
    </rPh>
    <rPh sb="2" eb="3">
      <t>ハズ</t>
    </rPh>
    <rPh sb="5" eb="7">
      <t>トリツケ</t>
    </rPh>
    <rPh sb="7" eb="9">
      <t>コウジ</t>
    </rPh>
    <rPh sb="9" eb="10">
      <t>ヒ</t>
    </rPh>
    <phoneticPr fontId="2"/>
  </si>
  <si>
    <t>運搬費</t>
    <rPh sb="0" eb="2">
      <t>ウンパン</t>
    </rPh>
    <rPh sb="2" eb="3">
      <t>ヒ</t>
    </rPh>
    <phoneticPr fontId="2"/>
  </si>
  <si>
    <t>L=11,000　電動昇降式</t>
    <rPh sb="9" eb="11">
      <t>デンドウ</t>
    </rPh>
    <rPh sb="11" eb="13">
      <t>ショウコウ</t>
    </rPh>
    <rPh sb="13" eb="14">
      <t>シキ</t>
    </rPh>
    <phoneticPr fontId="2"/>
  </si>
  <si>
    <t>滑車,ﾜｲﾔｰ交換,200V 0.4kWﾓｰﾀｰ</t>
    <rPh sb="0" eb="2">
      <t>カッシャ</t>
    </rPh>
    <rPh sb="7" eb="9">
      <t>コウカン</t>
    </rPh>
    <phoneticPr fontId="2"/>
  </si>
  <si>
    <t>現場引取費,処理費共</t>
    <rPh sb="0" eb="2">
      <t>ゲンバ</t>
    </rPh>
    <rPh sb="2" eb="4">
      <t>ヒキトリ</t>
    </rPh>
    <rPh sb="4" eb="5">
      <t>ヒ</t>
    </rPh>
    <rPh sb="6" eb="8">
      <t>ショリ</t>
    </rPh>
    <rPh sb="8" eb="9">
      <t>ヒ</t>
    </rPh>
    <rPh sb="9" eb="10">
      <t>トモ</t>
    </rPh>
    <phoneticPr fontId="2"/>
  </si>
  <si>
    <t>t</t>
    <phoneticPr fontId="29"/>
  </si>
  <si>
    <t>kg</t>
    <phoneticPr fontId="29"/>
  </si>
  <si>
    <t>D10　両面　5d</t>
    <rPh sb="4" eb="6">
      <t>リョウメン</t>
    </rPh>
    <phoneticPr fontId="29"/>
  </si>
  <si>
    <t>ｽﾗﾌﾞ　Fc21N/m㎡　S-15</t>
    <phoneticPr fontId="2"/>
  </si>
  <si>
    <t>㎥</t>
    <phoneticPr fontId="29"/>
  </si>
  <si>
    <t>㎡</t>
    <phoneticPr fontId="29"/>
  </si>
  <si>
    <t>ﾉﾝｱｽ</t>
    <phoneticPr fontId="3"/>
  </si>
  <si>
    <t>鉄屑　H4程度</t>
    <rPh sb="0" eb="2">
      <t>テツクズ</t>
    </rPh>
    <rPh sb="5" eb="7">
      <t>テイド</t>
    </rPh>
    <phoneticPr fontId="3"/>
  </si>
  <si>
    <t>ｱﾙﾐ製　L-30×30×1.0　H=1,600</t>
    <rPh sb="3" eb="4">
      <t>セイ</t>
    </rPh>
    <phoneticPr fontId="0"/>
  </si>
  <si>
    <t>ｍ</t>
    <phoneticPr fontId="3"/>
  </si>
  <si>
    <t>段床　転落防止手摺</t>
    <rPh sb="0" eb="1">
      <t>ダン</t>
    </rPh>
    <rPh sb="1" eb="2">
      <t>ユカ</t>
    </rPh>
    <rPh sb="3" eb="5">
      <t>テンラク</t>
    </rPh>
    <rPh sb="5" eb="7">
      <t>ボウシ</t>
    </rPh>
    <rPh sb="7" eb="9">
      <t>テスリ</t>
    </rPh>
    <phoneticPr fontId="0"/>
  </si>
  <si>
    <t>階段　　落下防止手摺</t>
    <rPh sb="0" eb="2">
      <t>カイダン</t>
    </rPh>
    <rPh sb="4" eb="6">
      <t>ラッカ</t>
    </rPh>
    <rPh sb="6" eb="8">
      <t>ボウシ</t>
    </rPh>
    <rPh sb="8" eb="10">
      <t>テスリ</t>
    </rPh>
    <phoneticPr fontId="0"/>
  </si>
  <si>
    <t>か所</t>
    <rPh sb="1" eb="2">
      <t>ショ</t>
    </rPh>
    <phoneticPr fontId="3"/>
  </si>
  <si>
    <t>固定席座跳ね上げ式</t>
    <rPh sb="0" eb="2">
      <t>コテイ</t>
    </rPh>
    <rPh sb="2" eb="3">
      <t>セキ</t>
    </rPh>
    <rPh sb="3" eb="4">
      <t>ザ</t>
    </rPh>
    <rPh sb="4" eb="5">
      <t>ハ</t>
    </rPh>
    <rPh sb="6" eb="7">
      <t>ア</t>
    </rPh>
    <rPh sb="8" eb="9">
      <t>シキ</t>
    </rPh>
    <phoneticPr fontId="2"/>
  </si>
  <si>
    <t>日本ﾊﾞｽｹｯﾄﾎﾞｰﾙ協会装置検定品</t>
    <rPh sb="0" eb="2">
      <t>ニホン</t>
    </rPh>
    <rPh sb="12" eb="14">
      <t>キョウカイ</t>
    </rPh>
    <rPh sb="14" eb="16">
      <t>ソウチ</t>
    </rPh>
    <rPh sb="16" eb="18">
      <t>ケンテイ</t>
    </rPh>
    <rPh sb="18" eb="19">
      <t>ヒン</t>
    </rPh>
    <phoneticPr fontId="2"/>
  </si>
  <si>
    <t>電動ｱｸﾁｭｴｰﾀ駆動方式</t>
    <rPh sb="0" eb="2">
      <t>デンドウ</t>
    </rPh>
    <rPh sb="9" eb="11">
      <t>クドウ</t>
    </rPh>
    <rPh sb="11" eb="13">
      <t>ホウシキ</t>
    </rPh>
    <phoneticPr fontId="2"/>
  </si>
  <si>
    <t>ｽﾅｯﾌﾟﾘﾝｸﾞ付き,ﾐﾆﾊﾞｽ機構付,</t>
    <rPh sb="9" eb="10">
      <t>ツ</t>
    </rPh>
    <rPh sb="17" eb="19">
      <t>キコウ</t>
    </rPh>
    <rPh sb="19" eb="20">
      <t>ツキ</t>
    </rPh>
    <phoneticPr fontId="2"/>
  </si>
  <si>
    <t>ﾌﾟﾗｽﾁｯｸ板,組立運搬費共</t>
    <rPh sb="7" eb="8">
      <t>バン</t>
    </rPh>
    <rPh sb="9" eb="11">
      <t>クミタテ</t>
    </rPh>
    <rPh sb="11" eb="13">
      <t>ウンパン</t>
    </rPh>
    <rPh sb="13" eb="14">
      <t>ヒ</t>
    </rPh>
    <rPh sb="14" eb="15">
      <t>トモ</t>
    </rPh>
    <phoneticPr fontId="2"/>
  </si>
  <si>
    <t>対</t>
    <rPh sb="0" eb="1">
      <t>ツイ</t>
    </rPh>
    <phoneticPr fontId="3"/>
  </si>
  <si>
    <t>フレア溶接</t>
    <rPh sb="3" eb="5">
      <t>ヨウセツ</t>
    </rPh>
    <phoneticPr fontId="29"/>
  </si>
  <si>
    <t>コンクリートコテ</t>
    <phoneticPr fontId="29"/>
  </si>
  <si>
    <t>壁　繊維強化セメント板張</t>
    <rPh sb="0" eb="1">
      <t>カベ</t>
    </rPh>
    <rPh sb="2" eb="4">
      <t>センイ</t>
    </rPh>
    <rPh sb="4" eb="6">
      <t>キョウカ</t>
    </rPh>
    <rPh sb="10" eb="11">
      <t>バン</t>
    </rPh>
    <rPh sb="11" eb="12">
      <t>ハリ</t>
    </rPh>
    <phoneticPr fontId="29"/>
  </si>
  <si>
    <t>（アリーナ梁型）</t>
    <rPh sb="5" eb="6">
      <t>ハリ</t>
    </rPh>
    <rPh sb="6" eb="7">
      <t>ガタ</t>
    </rPh>
    <phoneticPr fontId="3"/>
  </si>
  <si>
    <t>電気設備設備工事</t>
    <rPh sb="0" eb="4">
      <t>デンキセツビ</t>
    </rPh>
    <rPh sb="4" eb="6">
      <t>セツビ</t>
    </rPh>
    <rPh sb="6" eb="8">
      <t>コウジ</t>
    </rPh>
    <phoneticPr fontId="39"/>
  </si>
  <si>
    <t>電力引込、受変電設備設備工事</t>
    <rPh sb="0" eb="2">
      <t>デンリョク</t>
    </rPh>
    <rPh sb="2" eb="4">
      <t>ヒキコミ</t>
    </rPh>
    <rPh sb="5" eb="8">
      <t>ジュヘンデン</t>
    </rPh>
    <rPh sb="8" eb="10">
      <t>セツビ</t>
    </rPh>
    <rPh sb="10" eb="12">
      <t>セツビ</t>
    </rPh>
    <rPh sb="12" eb="14">
      <t>コウジ</t>
    </rPh>
    <phoneticPr fontId="3"/>
  </si>
  <si>
    <t>幹線動力設備工事</t>
    <rPh sb="0" eb="2">
      <t>カンセン</t>
    </rPh>
    <rPh sb="2" eb="4">
      <t>ドウリョク</t>
    </rPh>
    <rPh sb="4" eb="6">
      <t>セツビ</t>
    </rPh>
    <rPh sb="6" eb="8">
      <t>コウジ</t>
    </rPh>
    <phoneticPr fontId="3"/>
  </si>
  <si>
    <t>警報、監視設備工事</t>
    <rPh sb="0" eb="2">
      <t>ケイホウ</t>
    </rPh>
    <rPh sb="3" eb="5">
      <t>カンシ</t>
    </rPh>
    <rPh sb="5" eb="7">
      <t>セツビ</t>
    </rPh>
    <rPh sb="7" eb="9">
      <t>コウジ</t>
    </rPh>
    <phoneticPr fontId="3"/>
  </si>
  <si>
    <t>電灯設備工事</t>
    <rPh sb="0" eb="2">
      <t>デントウ</t>
    </rPh>
    <rPh sb="2" eb="6">
      <t>セツビコウジ</t>
    </rPh>
    <phoneticPr fontId="3"/>
  </si>
  <si>
    <t>照明器具供給取付設備工事</t>
    <rPh sb="0" eb="4">
      <t>ショウメイキグ</t>
    </rPh>
    <rPh sb="4" eb="6">
      <t>キョウキュウ</t>
    </rPh>
    <rPh sb="6" eb="8">
      <t>トリツケ</t>
    </rPh>
    <rPh sb="8" eb="10">
      <t>セツビ</t>
    </rPh>
    <rPh sb="10" eb="12">
      <t>コウジ</t>
    </rPh>
    <phoneticPr fontId="3"/>
  </si>
  <si>
    <t>コンセント設備工事</t>
    <rPh sb="5" eb="7">
      <t>セツビ</t>
    </rPh>
    <rPh sb="7" eb="9">
      <t>コウジ</t>
    </rPh>
    <phoneticPr fontId="3"/>
  </si>
  <si>
    <t>電気時計設備工事</t>
    <rPh sb="0" eb="2">
      <t>デンキ</t>
    </rPh>
    <rPh sb="2" eb="4">
      <t>トケイ</t>
    </rPh>
    <rPh sb="4" eb="6">
      <t>セツビ</t>
    </rPh>
    <rPh sb="6" eb="8">
      <t>コウジ</t>
    </rPh>
    <phoneticPr fontId="3"/>
  </si>
  <si>
    <t>多目的ＷＣ呼出表示設備工事</t>
    <rPh sb="0" eb="3">
      <t>タモクテキ</t>
    </rPh>
    <rPh sb="5" eb="7">
      <t>ヨビダシ</t>
    </rPh>
    <rPh sb="7" eb="9">
      <t>ヒョウジ</t>
    </rPh>
    <rPh sb="9" eb="11">
      <t>セツビ</t>
    </rPh>
    <rPh sb="11" eb="13">
      <t>コウジ</t>
    </rPh>
    <phoneticPr fontId="3"/>
  </si>
  <si>
    <t>非常放送設備工事工事</t>
    <rPh sb="0" eb="2">
      <t>ヒジョウ</t>
    </rPh>
    <rPh sb="2" eb="4">
      <t>ホウソウ</t>
    </rPh>
    <rPh sb="4" eb="6">
      <t>セツビ</t>
    </rPh>
    <rPh sb="6" eb="8">
      <t>コウジ</t>
    </rPh>
    <rPh sb="8" eb="10">
      <t>コウジ</t>
    </rPh>
    <phoneticPr fontId="3"/>
  </si>
  <si>
    <t>アリーナ音響設備工事</t>
    <rPh sb="4" eb="8">
      <t>オンキョウセツビ</t>
    </rPh>
    <rPh sb="8" eb="10">
      <t>コウジ</t>
    </rPh>
    <phoneticPr fontId="3"/>
  </si>
  <si>
    <t>自動火災報知設備工事</t>
    <rPh sb="0" eb="10">
      <t>ジドウカサイホウチセツビコウジ</t>
    </rPh>
    <phoneticPr fontId="3"/>
  </si>
  <si>
    <t>防犯ｶﾒﾗ、機械警備配管設備工事</t>
    <rPh sb="0" eb="2">
      <t>ボウハン</t>
    </rPh>
    <rPh sb="6" eb="10">
      <t>キカイケイビ</t>
    </rPh>
    <rPh sb="10" eb="12">
      <t>ハイカン</t>
    </rPh>
    <rPh sb="12" eb="16">
      <t>セツビコウジ</t>
    </rPh>
    <phoneticPr fontId="3"/>
  </si>
  <si>
    <t>自家発電機設備工事</t>
    <rPh sb="0" eb="5">
      <t>ジカハツデンキ</t>
    </rPh>
    <rPh sb="5" eb="9">
      <t>セツビコウジ</t>
    </rPh>
    <phoneticPr fontId="3"/>
  </si>
  <si>
    <t>太陽光発電設備工事</t>
    <rPh sb="0" eb="3">
      <t>タイヨウコウ</t>
    </rPh>
    <rPh sb="3" eb="9">
      <t>ハツデンセツビコウジ</t>
    </rPh>
    <phoneticPr fontId="3"/>
  </si>
  <si>
    <t>避雷針改修設備工事</t>
    <rPh sb="0" eb="3">
      <t>ヒライシン</t>
    </rPh>
    <rPh sb="3" eb="9">
      <t>カイシュウセツビコウジ</t>
    </rPh>
    <phoneticPr fontId="3"/>
  </si>
  <si>
    <t>撤去工事</t>
    <rPh sb="0" eb="2">
      <t>テッキョ</t>
    </rPh>
    <rPh sb="2" eb="4">
      <t>コウジ</t>
    </rPh>
    <phoneticPr fontId="3"/>
  </si>
  <si>
    <t>600V　EM-IE　電線</t>
    <rPh sb="11" eb="13">
      <t>デンセン</t>
    </rPh>
    <phoneticPr fontId="3"/>
  </si>
  <si>
    <t>5.5°　管路</t>
    <rPh sb="5" eb="7">
      <t>カンロ</t>
    </rPh>
    <phoneticPr fontId="3"/>
  </si>
  <si>
    <t>14°　 管路</t>
    <rPh sb="5" eb="7">
      <t>カンロ</t>
    </rPh>
    <phoneticPr fontId="3"/>
  </si>
  <si>
    <t>60°　 管路</t>
    <rPh sb="5" eb="7">
      <t>カンロ</t>
    </rPh>
    <phoneticPr fontId="3"/>
  </si>
  <si>
    <t>38° 　管路</t>
    <rPh sb="5" eb="7">
      <t>カンロ</t>
    </rPh>
    <phoneticPr fontId="3"/>
  </si>
  <si>
    <t>38° 　FEP内</t>
    <rPh sb="8" eb="9">
      <t>ナイ</t>
    </rPh>
    <phoneticPr fontId="3"/>
  </si>
  <si>
    <t>同上端末処理材</t>
    <rPh sb="0" eb="2">
      <t>ドウジョウ</t>
    </rPh>
    <rPh sb="2" eb="7">
      <t>タンマツショリザイ</t>
    </rPh>
    <phoneticPr fontId="3"/>
  </si>
  <si>
    <t>電線管　　VE</t>
    <rPh sb="0" eb="3">
      <t>デンセンカン</t>
    </rPh>
    <phoneticPr fontId="3"/>
  </si>
  <si>
    <t>16　　 露出</t>
    <rPh sb="5" eb="7">
      <t>ロシュツ</t>
    </rPh>
    <phoneticPr fontId="3"/>
  </si>
  <si>
    <t>22　　 露出</t>
    <rPh sb="5" eb="7">
      <t>ロシュツ</t>
    </rPh>
    <phoneticPr fontId="3"/>
  </si>
  <si>
    <t>28　　 露出</t>
    <rPh sb="5" eb="7">
      <t>ロシュツ</t>
    </rPh>
    <phoneticPr fontId="3"/>
  </si>
  <si>
    <t>電線管　　PE</t>
    <rPh sb="0" eb="3">
      <t>デンセンカン</t>
    </rPh>
    <phoneticPr fontId="3"/>
  </si>
  <si>
    <t>82　　 露出</t>
    <rPh sb="5" eb="7">
      <t>ロシュツ</t>
    </rPh>
    <phoneticPr fontId="3"/>
  </si>
  <si>
    <t>電線管　　FEP</t>
    <rPh sb="0" eb="3">
      <t>デンセンカン</t>
    </rPh>
    <phoneticPr fontId="3"/>
  </si>
  <si>
    <t>80　　 地中</t>
    <rPh sb="5" eb="7">
      <t>チチュウ</t>
    </rPh>
    <phoneticPr fontId="3"/>
  </si>
  <si>
    <t>受変電キュービクル</t>
    <rPh sb="0" eb="3">
      <t>ジュヘンデン</t>
    </rPh>
    <phoneticPr fontId="3"/>
  </si>
  <si>
    <t>基</t>
    <rPh sb="0" eb="1">
      <t>キ</t>
    </rPh>
    <phoneticPr fontId="3"/>
  </si>
  <si>
    <t>変圧器</t>
    <rPh sb="0" eb="3">
      <t>ヘンアツキ</t>
    </rPh>
    <phoneticPr fontId="3"/>
  </si>
  <si>
    <t>単相　6600V-210/105V　50KVA</t>
    <rPh sb="0" eb="2">
      <t>タンソウ</t>
    </rPh>
    <phoneticPr fontId="3"/>
  </si>
  <si>
    <t>3相　 6600V/210V　　　100KVA</t>
    <rPh sb="1" eb="2">
      <t>ソウ</t>
    </rPh>
    <phoneticPr fontId="3"/>
  </si>
  <si>
    <t>高圧進相ｺﾝﾃﾞﾝｻｰ　油入り</t>
    <rPh sb="0" eb="4">
      <t>コウアツシンソウ</t>
    </rPh>
    <rPh sb="12" eb="14">
      <t>アブライ</t>
    </rPh>
    <phoneticPr fontId="3"/>
  </si>
  <si>
    <t>直列リアクトル</t>
    <rPh sb="0" eb="2">
      <t>チョクレツ</t>
    </rPh>
    <phoneticPr fontId="3"/>
  </si>
  <si>
    <t>油入り　6％</t>
    <rPh sb="0" eb="2">
      <t>アブライ</t>
    </rPh>
    <phoneticPr fontId="3"/>
  </si>
  <si>
    <t>高圧気中開閉器</t>
    <rPh sb="0" eb="2">
      <t>コウアツ</t>
    </rPh>
    <rPh sb="2" eb="7">
      <t>キチュウカイヘイキ</t>
    </rPh>
    <phoneticPr fontId="3"/>
  </si>
  <si>
    <t>7.2KV300A　VA　LA内蔵　方向性</t>
    <rPh sb="15" eb="17">
      <t>ナイゾウ</t>
    </rPh>
    <rPh sb="18" eb="21">
      <t>ホウコウセイ</t>
    </rPh>
    <phoneticPr fontId="3"/>
  </si>
  <si>
    <t>引込柱</t>
    <rPh sb="0" eb="3">
      <t>ヒキコミチュウ</t>
    </rPh>
    <phoneticPr fontId="3"/>
  </si>
  <si>
    <t>既設引込開閉器盤撤去工事</t>
    <rPh sb="0" eb="2">
      <t>キセツ</t>
    </rPh>
    <rPh sb="2" eb="4">
      <t>ヒキコミ</t>
    </rPh>
    <rPh sb="4" eb="8">
      <t>カイヘイキバン</t>
    </rPh>
    <rPh sb="8" eb="12">
      <t>テッキョコウジ</t>
    </rPh>
    <phoneticPr fontId="3"/>
  </si>
  <si>
    <t>接地工事</t>
    <rPh sb="0" eb="4">
      <t>セッチコウジ</t>
    </rPh>
    <phoneticPr fontId="3"/>
  </si>
  <si>
    <t>土工事</t>
    <rPh sb="0" eb="3">
      <t>ドコウジ</t>
    </rPh>
    <phoneticPr fontId="3"/>
  </si>
  <si>
    <t>2.0　  管路</t>
    <rPh sb="6" eb="8">
      <t>カンロ</t>
    </rPh>
    <phoneticPr fontId="3"/>
  </si>
  <si>
    <t>38°　 管路</t>
    <rPh sb="5" eb="7">
      <t>カンロ</t>
    </rPh>
    <phoneticPr fontId="3"/>
  </si>
  <si>
    <t>3.5°-3C　PF内</t>
    <rPh sb="10" eb="11">
      <t>ナイ</t>
    </rPh>
    <phoneticPr fontId="3"/>
  </si>
  <si>
    <t>5.5°-3C　管路</t>
    <rPh sb="8" eb="10">
      <t>カンロ</t>
    </rPh>
    <phoneticPr fontId="3"/>
  </si>
  <si>
    <t>5.5°-3C　RACK上</t>
    <rPh sb="12" eb="13">
      <t>ウエ</t>
    </rPh>
    <phoneticPr fontId="3"/>
  </si>
  <si>
    <t>8°-3C　　管路</t>
    <rPh sb="7" eb="9">
      <t>カンロ</t>
    </rPh>
    <phoneticPr fontId="3"/>
  </si>
  <si>
    <t>8°-3C　　PF内</t>
    <rPh sb="9" eb="10">
      <t>ナイ</t>
    </rPh>
    <phoneticPr fontId="3"/>
  </si>
  <si>
    <t>8°-3C　　RACK上</t>
    <rPh sb="11" eb="12">
      <t>ウエ</t>
    </rPh>
    <phoneticPr fontId="3"/>
  </si>
  <si>
    <t>100° 　　管路</t>
    <rPh sb="7" eb="9">
      <t>カンロ</t>
    </rPh>
    <phoneticPr fontId="3"/>
  </si>
  <si>
    <t>100° 　　FEP内</t>
    <rPh sb="10" eb="11">
      <t>ナイ</t>
    </rPh>
    <phoneticPr fontId="3"/>
  </si>
  <si>
    <t>100° 　　RACK上</t>
    <rPh sb="11" eb="12">
      <t>ウエ</t>
    </rPh>
    <phoneticPr fontId="3"/>
  </si>
  <si>
    <t>150° 　　FEP内</t>
    <rPh sb="10" eb="11">
      <t>ナイ</t>
    </rPh>
    <phoneticPr fontId="3"/>
  </si>
  <si>
    <t>150° 　　RACK上</t>
    <rPh sb="11" eb="12">
      <t>ウエ</t>
    </rPh>
    <phoneticPr fontId="3"/>
  </si>
  <si>
    <t>38°　　　管路</t>
    <rPh sb="6" eb="8">
      <t>カンロ</t>
    </rPh>
    <phoneticPr fontId="3"/>
  </si>
  <si>
    <t>38°　　　FEP内</t>
    <rPh sb="9" eb="10">
      <t>ナイ</t>
    </rPh>
    <phoneticPr fontId="3"/>
  </si>
  <si>
    <t>38°　　　RACK上</t>
    <rPh sb="10" eb="11">
      <t>ウエ</t>
    </rPh>
    <phoneticPr fontId="3"/>
  </si>
  <si>
    <t>325°　　　管路</t>
    <rPh sb="7" eb="9">
      <t>カンロ</t>
    </rPh>
    <phoneticPr fontId="3"/>
  </si>
  <si>
    <t>325°　　　FEP内</t>
    <rPh sb="10" eb="11">
      <t>ナイ</t>
    </rPh>
    <phoneticPr fontId="3"/>
  </si>
  <si>
    <t>325°　　　RACK上</t>
    <rPh sb="11" eb="12">
      <t>ウエ</t>
    </rPh>
    <phoneticPr fontId="3"/>
  </si>
  <si>
    <t>導入線</t>
    <rPh sb="0" eb="3">
      <t>ドウニュウセン</t>
    </rPh>
    <phoneticPr fontId="3"/>
  </si>
  <si>
    <t>1.2ｍｍ　　管路</t>
    <rPh sb="7" eb="9">
      <t>カンロ</t>
    </rPh>
    <phoneticPr fontId="3"/>
  </si>
  <si>
    <t>電線管　　　　PF</t>
    <rPh sb="0" eb="3">
      <t>デンセンカン</t>
    </rPh>
    <phoneticPr fontId="3"/>
  </si>
  <si>
    <t>22　　 隠蔽</t>
    <rPh sb="5" eb="7">
      <t>インペイ</t>
    </rPh>
    <phoneticPr fontId="3"/>
  </si>
  <si>
    <t>電線管　　　　E</t>
    <rPh sb="0" eb="3">
      <t>デンセンカン</t>
    </rPh>
    <phoneticPr fontId="3"/>
  </si>
  <si>
    <t>25　　 露出</t>
    <rPh sb="5" eb="7">
      <t>ロシュツ</t>
    </rPh>
    <phoneticPr fontId="3"/>
  </si>
  <si>
    <t>31　　 露出</t>
    <rPh sb="5" eb="7">
      <t>ロシュツ</t>
    </rPh>
    <phoneticPr fontId="3"/>
  </si>
  <si>
    <t>51　　 露出</t>
    <rPh sb="5" eb="7">
      <t>ロシュツ</t>
    </rPh>
    <phoneticPr fontId="3"/>
  </si>
  <si>
    <t>電線管　　　　G</t>
    <rPh sb="0" eb="3">
      <t>デンセンカン</t>
    </rPh>
    <phoneticPr fontId="3"/>
  </si>
  <si>
    <t>42　 　露出</t>
    <rPh sb="5" eb="7">
      <t>ロシュツ</t>
    </rPh>
    <phoneticPr fontId="3"/>
  </si>
  <si>
    <t>82　 　露出</t>
    <rPh sb="5" eb="7">
      <t>ロシュツ</t>
    </rPh>
    <phoneticPr fontId="3"/>
  </si>
  <si>
    <t>104　　露出</t>
    <rPh sb="5" eb="7">
      <t>ロシュツ</t>
    </rPh>
    <phoneticPr fontId="3"/>
  </si>
  <si>
    <t>電線管　　　　HIVE</t>
    <rPh sb="0" eb="3">
      <t>デンセンカン</t>
    </rPh>
    <phoneticPr fontId="3"/>
  </si>
  <si>
    <t>28　 　露出</t>
    <rPh sb="5" eb="7">
      <t>ロシュツ</t>
    </rPh>
    <phoneticPr fontId="3"/>
  </si>
  <si>
    <t>電線管　　　　FEP</t>
    <rPh sb="0" eb="3">
      <t>デンセンカン</t>
    </rPh>
    <phoneticPr fontId="3"/>
  </si>
  <si>
    <t>30　 　地中</t>
    <rPh sb="5" eb="7">
      <t>チチュウ</t>
    </rPh>
    <phoneticPr fontId="3"/>
  </si>
  <si>
    <t>65　　 地中</t>
    <rPh sb="5" eb="7">
      <t>チチュウ</t>
    </rPh>
    <phoneticPr fontId="3"/>
  </si>
  <si>
    <t>80　 　地中</t>
    <rPh sb="5" eb="7">
      <t>チチュウ</t>
    </rPh>
    <phoneticPr fontId="3"/>
  </si>
  <si>
    <t>100　 　地中</t>
    <rPh sb="6" eb="8">
      <t>チチュウ</t>
    </rPh>
    <phoneticPr fontId="3"/>
  </si>
  <si>
    <t>800W　ｾﾊﾟﾚｰﾄ付</t>
    <rPh sb="11" eb="12">
      <t>ツキ</t>
    </rPh>
    <phoneticPr fontId="3"/>
  </si>
  <si>
    <t>300ｘ300ｘ300　鋼板製</t>
    <rPh sb="12" eb="15">
      <t>コウハンセイ</t>
    </rPh>
    <phoneticPr fontId="3"/>
  </si>
  <si>
    <t>400ｘ400ｘ200　鋼板製</t>
    <rPh sb="12" eb="15">
      <t>コウハンセイ</t>
    </rPh>
    <phoneticPr fontId="3"/>
  </si>
  <si>
    <t>800ｘ800ｘ400　鋼板製</t>
    <rPh sb="12" eb="15">
      <t>コウハンセイ</t>
    </rPh>
    <phoneticPr fontId="3"/>
  </si>
  <si>
    <t>電灯動力分電盤</t>
    <rPh sb="0" eb="7">
      <t>デントウドウリョクブンデンバン</t>
    </rPh>
    <phoneticPr fontId="3"/>
  </si>
  <si>
    <t>面</t>
    <rPh sb="0" eb="1">
      <t>メン</t>
    </rPh>
    <phoneticPr fontId="3"/>
  </si>
  <si>
    <t>動力盤</t>
    <rPh sb="0" eb="3">
      <t>ドウリョクバン</t>
    </rPh>
    <phoneticPr fontId="3"/>
  </si>
  <si>
    <t>開閉器盤</t>
    <rPh sb="0" eb="4">
      <t>カイヘイキバン</t>
    </rPh>
    <phoneticPr fontId="3"/>
  </si>
  <si>
    <t>2°-2C　管路</t>
    <rPh sb="6" eb="8">
      <t>カンロ</t>
    </rPh>
    <phoneticPr fontId="3"/>
  </si>
  <si>
    <t>2°-2C　　　FEP内</t>
    <rPh sb="11" eb="12">
      <t>ナイ</t>
    </rPh>
    <phoneticPr fontId="3"/>
  </si>
  <si>
    <t>2°-2C　　　RACK上</t>
    <rPh sb="12" eb="13">
      <t>ウエ</t>
    </rPh>
    <phoneticPr fontId="3"/>
  </si>
  <si>
    <t>警報用ｹｰﾌﾞﾙ　　EM－AE</t>
    <rPh sb="0" eb="2">
      <t>ケイホウ</t>
    </rPh>
    <rPh sb="2" eb="3">
      <t>ヨウ</t>
    </rPh>
    <phoneticPr fontId="3"/>
  </si>
  <si>
    <t>1.2-2C　　　管路</t>
    <rPh sb="9" eb="11">
      <t>カンロ</t>
    </rPh>
    <phoneticPr fontId="3"/>
  </si>
  <si>
    <t>1.2-2C　　　PF内</t>
    <rPh sb="11" eb="12">
      <t>ナイ</t>
    </rPh>
    <phoneticPr fontId="3"/>
  </si>
  <si>
    <t>1.2-2C　　　RACK上</t>
    <rPh sb="13" eb="14">
      <t>ウエ</t>
    </rPh>
    <phoneticPr fontId="3"/>
  </si>
  <si>
    <t>16　　 地中</t>
    <rPh sb="5" eb="7">
      <t>チチュウ</t>
    </rPh>
    <phoneticPr fontId="3"/>
  </si>
  <si>
    <t>22　　 地中</t>
    <rPh sb="5" eb="7">
      <t>チチュウ</t>
    </rPh>
    <phoneticPr fontId="3"/>
  </si>
  <si>
    <t>16　 　地中</t>
    <rPh sb="5" eb="7">
      <t>チチュウ</t>
    </rPh>
    <phoneticPr fontId="3"/>
  </si>
  <si>
    <t>200ｘ200ｘ200 鋼板製</t>
    <rPh sb="12" eb="15">
      <t>コウハンセイ</t>
    </rPh>
    <phoneticPr fontId="3"/>
  </si>
  <si>
    <t>電極保持器</t>
    <rPh sb="0" eb="5">
      <t>デンキョクホジキ</t>
    </rPh>
    <phoneticPr fontId="3"/>
  </si>
  <si>
    <t>1.6　  管路</t>
    <rPh sb="6" eb="8">
      <t>カンロ</t>
    </rPh>
    <phoneticPr fontId="3"/>
  </si>
  <si>
    <t>1.6-2C　　　管路</t>
    <rPh sb="9" eb="11">
      <t>カンロ</t>
    </rPh>
    <phoneticPr fontId="3"/>
  </si>
  <si>
    <t>1.6-2C　　　PF内</t>
    <rPh sb="11" eb="12">
      <t>ナイ</t>
    </rPh>
    <phoneticPr fontId="3"/>
  </si>
  <si>
    <t>1.6-3C　　　PF内</t>
    <rPh sb="11" eb="12">
      <t>ナイ</t>
    </rPh>
    <phoneticPr fontId="3"/>
  </si>
  <si>
    <t>2.0-2C　　　管路</t>
    <rPh sb="9" eb="11">
      <t>カンロ</t>
    </rPh>
    <phoneticPr fontId="3"/>
  </si>
  <si>
    <t>2.0-2C　　　RACK上</t>
    <rPh sb="13" eb="14">
      <t>ウエ</t>
    </rPh>
    <phoneticPr fontId="3"/>
  </si>
  <si>
    <t>2.0-3C　　　管路</t>
    <rPh sb="9" eb="11">
      <t>カンロ</t>
    </rPh>
    <phoneticPr fontId="3"/>
  </si>
  <si>
    <t>2.0-3C　　　RACK上</t>
    <rPh sb="13" eb="14">
      <t>ウエ</t>
    </rPh>
    <phoneticPr fontId="3"/>
  </si>
  <si>
    <t>5.5°-3C　　管路</t>
    <rPh sb="9" eb="11">
      <t>カンロ</t>
    </rPh>
    <phoneticPr fontId="3"/>
  </si>
  <si>
    <t>5.5°-3C　　RACK上</t>
    <rPh sb="13" eb="14">
      <t>ウエ</t>
    </rPh>
    <phoneticPr fontId="3"/>
  </si>
  <si>
    <t>16　　 隠蔽</t>
    <rPh sb="5" eb="7">
      <t>インペイ</t>
    </rPh>
    <phoneticPr fontId="3"/>
  </si>
  <si>
    <t>19　　 露出</t>
    <rPh sb="5" eb="7">
      <t>ロシュツ</t>
    </rPh>
    <phoneticPr fontId="3"/>
  </si>
  <si>
    <t>39　　 露出</t>
    <rPh sb="5" eb="7">
      <t>ロシュツ</t>
    </rPh>
    <phoneticPr fontId="3"/>
  </si>
  <si>
    <t>63　　 露出</t>
    <rPh sb="5" eb="7">
      <t>ロシュツ</t>
    </rPh>
    <phoneticPr fontId="3"/>
  </si>
  <si>
    <t>中深C付</t>
    <rPh sb="0" eb="2">
      <t>チュウフカ</t>
    </rPh>
    <rPh sb="3" eb="4">
      <t>ツキ</t>
    </rPh>
    <phoneticPr fontId="3"/>
  </si>
  <si>
    <t>露出丸ﾎﾞｯｸｽ</t>
    <rPh sb="0" eb="2">
      <t>ロシュツ</t>
    </rPh>
    <rPh sb="2" eb="3">
      <t>マル</t>
    </rPh>
    <phoneticPr fontId="3"/>
  </si>
  <si>
    <t>（19）　2方出</t>
    <rPh sb="6" eb="7">
      <t>ホウ</t>
    </rPh>
    <rPh sb="7" eb="8">
      <t>デ</t>
    </rPh>
    <phoneticPr fontId="3"/>
  </si>
  <si>
    <t>（25）　3方出</t>
    <rPh sb="6" eb="7">
      <t>ホウ</t>
    </rPh>
    <rPh sb="7" eb="8">
      <t>デ</t>
    </rPh>
    <phoneticPr fontId="3"/>
  </si>
  <si>
    <t>（31）　3方出</t>
    <rPh sb="6" eb="7">
      <t>ホウ</t>
    </rPh>
    <rPh sb="7" eb="8">
      <t>デ</t>
    </rPh>
    <phoneticPr fontId="3"/>
  </si>
  <si>
    <t>（31）　4方出</t>
    <rPh sb="6" eb="7">
      <t>ホウ</t>
    </rPh>
    <rPh sb="7" eb="8">
      <t>デ</t>
    </rPh>
    <phoneticPr fontId="3"/>
  </si>
  <si>
    <t>露出ｽｲｯﾁﾎﾞｯｸｽ</t>
    <rPh sb="0" eb="2">
      <t>ロシュツ</t>
    </rPh>
    <phoneticPr fontId="3"/>
  </si>
  <si>
    <t>（19）  1個用　1方出</t>
    <rPh sb="7" eb="9">
      <t>コヨウ</t>
    </rPh>
    <rPh sb="11" eb="12">
      <t>ホウ</t>
    </rPh>
    <rPh sb="12" eb="13">
      <t>デ</t>
    </rPh>
    <phoneticPr fontId="3"/>
  </si>
  <si>
    <t>150ｘ150ｘ150　鋼板製</t>
    <rPh sb="12" eb="15">
      <t>コウハンセイ</t>
    </rPh>
    <phoneticPr fontId="3"/>
  </si>
  <si>
    <t>200ｘ200ｘ200　鋼板製</t>
    <rPh sb="12" eb="15">
      <t>コウハンセイ</t>
    </rPh>
    <phoneticPr fontId="3"/>
  </si>
  <si>
    <t>埋込ｽｲｯﾁ</t>
    <rPh sb="0" eb="2">
      <t>ウメコミ</t>
    </rPh>
    <phoneticPr fontId="3"/>
  </si>
  <si>
    <t>1P15Ax1　　　　新金属P</t>
    <rPh sb="11" eb="14">
      <t>シンキンゾク</t>
    </rPh>
    <phoneticPr fontId="3"/>
  </si>
  <si>
    <t>1P15Ax2　　　　新金属P</t>
    <rPh sb="11" eb="14">
      <t>シンキンゾク</t>
    </rPh>
    <phoneticPr fontId="3"/>
  </si>
  <si>
    <t>3W15Ax1　　　　新金属P</t>
    <rPh sb="11" eb="14">
      <t>シンキンゾク</t>
    </rPh>
    <phoneticPr fontId="3"/>
  </si>
  <si>
    <t>3W15Ax2　　　　新金属P</t>
    <rPh sb="11" eb="14">
      <t>シンキンゾク</t>
    </rPh>
    <phoneticPr fontId="3"/>
  </si>
  <si>
    <t>人感ｾﾝｻｰ</t>
    <rPh sb="0" eb="2">
      <t>ジンカン</t>
    </rPh>
    <phoneticPr fontId="3"/>
  </si>
  <si>
    <t>天井付　　　　　親機</t>
    <rPh sb="0" eb="3">
      <t>テンジョウツキ</t>
    </rPh>
    <rPh sb="8" eb="10">
      <t>オヤキ</t>
    </rPh>
    <phoneticPr fontId="3"/>
  </si>
  <si>
    <t>天井付　　　　　子機</t>
    <rPh sb="0" eb="3">
      <t>テンジョウツキ</t>
    </rPh>
    <rPh sb="8" eb="10">
      <t>コキ</t>
    </rPh>
    <phoneticPr fontId="3"/>
  </si>
  <si>
    <t>自動点滅器</t>
    <rPh sb="0" eb="5">
      <t>ジドウテンメツキ</t>
    </rPh>
    <phoneticPr fontId="3"/>
  </si>
  <si>
    <t>埋込ｺﾝｾﾝﾄ</t>
    <rPh sb="0" eb="2">
      <t>ウメコミ</t>
    </rPh>
    <phoneticPr fontId="3"/>
  </si>
  <si>
    <t>2P15Ax2　　　　新金属P</t>
    <rPh sb="11" eb="14">
      <t>シンキンゾク</t>
    </rPh>
    <phoneticPr fontId="3"/>
  </si>
  <si>
    <t>18L　　　　　　新金属P</t>
    <rPh sb="9" eb="12">
      <t>シンキンゾク</t>
    </rPh>
    <phoneticPr fontId="3"/>
  </si>
  <si>
    <t>丸　　　 　　　新金属P</t>
    <rPh sb="0" eb="1">
      <t>マル</t>
    </rPh>
    <rPh sb="8" eb="11">
      <t>シンキンゾク</t>
    </rPh>
    <phoneticPr fontId="3"/>
  </si>
  <si>
    <t>照明器具</t>
    <rPh sb="0" eb="4">
      <t>ショウメイキグ</t>
    </rPh>
    <phoneticPr fontId="3"/>
  </si>
  <si>
    <t>Ｆ（非）</t>
    <rPh sb="2" eb="3">
      <t>ヒ</t>
    </rPh>
    <phoneticPr fontId="3"/>
  </si>
  <si>
    <t>Ｇ（非）</t>
    <rPh sb="2" eb="3">
      <t>ヒ</t>
    </rPh>
    <phoneticPr fontId="3"/>
  </si>
  <si>
    <t>2.0-2C　　　PF内</t>
    <rPh sb="11" eb="12">
      <t>ナイ</t>
    </rPh>
    <phoneticPr fontId="3"/>
  </si>
  <si>
    <t>2.0-3C　　　PF内</t>
    <rPh sb="11" eb="12">
      <t>ナイ</t>
    </rPh>
    <phoneticPr fontId="3"/>
  </si>
  <si>
    <t>（19）　3方出</t>
    <rPh sb="6" eb="7">
      <t>ホウ</t>
    </rPh>
    <rPh sb="7" eb="8">
      <t>デ</t>
    </rPh>
    <phoneticPr fontId="3"/>
  </si>
  <si>
    <t>300ｘ300ｘ200　鋼板製</t>
    <rPh sb="12" eb="15">
      <t>コウハンセイ</t>
    </rPh>
    <phoneticPr fontId="3"/>
  </si>
  <si>
    <t>2P15Ax1　　　　新金属P</t>
    <rPh sb="11" eb="14">
      <t>シンキンゾク</t>
    </rPh>
    <phoneticPr fontId="3"/>
  </si>
  <si>
    <t>2P15AEx1 ET　　新金属P</t>
    <rPh sb="13" eb="16">
      <t>シンキンゾク</t>
    </rPh>
    <phoneticPr fontId="3"/>
  </si>
  <si>
    <t>2P15AEx2 ET　　新金属P</t>
    <rPh sb="13" eb="16">
      <t>シンキンゾク</t>
    </rPh>
    <phoneticPr fontId="3"/>
  </si>
  <si>
    <t>2P15AEx2 ET　　ｶﾊﾞｰ付</t>
    <rPh sb="17" eb="18">
      <t>ツ</t>
    </rPh>
    <phoneticPr fontId="3"/>
  </si>
  <si>
    <t>防水ｺﾝｾﾝﾄ</t>
    <rPh sb="0" eb="2">
      <t>ボウスイ</t>
    </rPh>
    <phoneticPr fontId="3"/>
  </si>
  <si>
    <t>1.2-4C　　　管路</t>
    <rPh sb="9" eb="11">
      <t>カンロ</t>
    </rPh>
    <phoneticPr fontId="3"/>
  </si>
  <si>
    <t>電線管</t>
    <rPh sb="0" eb="3">
      <t>デンセンカン</t>
    </rPh>
    <phoneticPr fontId="3"/>
  </si>
  <si>
    <t>壁掛表示時計</t>
    <rPh sb="0" eb="2">
      <t>カベカケ</t>
    </rPh>
    <rPh sb="2" eb="6">
      <t>ヒョウジトケイ</t>
    </rPh>
    <phoneticPr fontId="3"/>
  </si>
  <si>
    <t>0.9-3P　　　　管路</t>
    <rPh sb="10" eb="12">
      <t>カンロ</t>
    </rPh>
    <phoneticPr fontId="3"/>
  </si>
  <si>
    <t>0.9-3P　　　　RACK上</t>
    <rPh sb="14" eb="15">
      <t>ウエ</t>
    </rPh>
    <phoneticPr fontId="3"/>
  </si>
  <si>
    <t>0.9-3C　　　　PF内</t>
    <rPh sb="12" eb="13">
      <t>ナイ</t>
    </rPh>
    <phoneticPr fontId="3"/>
  </si>
  <si>
    <t>呼出表示機主装置</t>
    <rPh sb="0" eb="2">
      <t>ヨビダシ</t>
    </rPh>
    <rPh sb="2" eb="5">
      <t>ヒョウジキ</t>
    </rPh>
    <rPh sb="5" eb="8">
      <t>シュソウチ</t>
    </rPh>
    <phoneticPr fontId="3"/>
  </si>
  <si>
    <t>3窓</t>
    <rPh sb="1" eb="2">
      <t>マド</t>
    </rPh>
    <phoneticPr fontId="3"/>
  </si>
  <si>
    <t>呼出釦</t>
    <rPh sb="0" eb="3">
      <t>ヨビダシボタン</t>
    </rPh>
    <phoneticPr fontId="3"/>
  </si>
  <si>
    <t>表示灯　</t>
    <rPh sb="0" eb="3">
      <t>ヒョウジトウ</t>
    </rPh>
    <phoneticPr fontId="3"/>
  </si>
  <si>
    <t>ブザー付き</t>
    <rPh sb="3" eb="4">
      <t>ツ</t>
    </rPh>
    <phoneticPr fontId="3"/>
  </si>
  <si>
    <t>復帰釦</t>
    <rPh sb="0" eb="3">
      <t>フッキボタン</t>
    </rPh>
    <phoneticPr fontId="3"/>
  </si>
  <si>
    <t>耐熱ｹｰﾌﾞﾙ　　EM-HP</t>
    <rPh sb="0" eb="2">
      <t>タイネツ</t>
    </rPh>
    <phoneticPr fontId="3"/>
  </si>
  <si>
    <t>1.2-3C　　管路</t>
    <rPh sb="8" eb="10">
      <t>カンロ</t>
    </rPh>
    <phoneticPr fontId="3"/>
  </si>
  <si>
    <t>1.2-3C　　RACK上</t>
    <rPh sb="12" eb="13">
      <t>ウエ</t>
    </rPh>
    <phoneticPr fontId="3"/>
  </si>
  <si>
    <t>1.2-5P　　管路</t>
    <rPh sb="8" eb="10">
      <t>カンロ</t>
    </rPh>
    <phoneticPr fontId="3"/>
  </si>
  <si>
    <t>1.2-10P 　管路</t>
    <rPh sb="9" eb="11">
      <t>カンロ</t>
    </rPh>
    <phoneticPr fontId="3"/>
  </si>
  <si>
    <t>25　　 隠蔽</t>
    <rPh sb="5" eb="7">
      <t>インペイ</t>
    </rPh>
    <phoneticPr fontId="3"/>
  </si>
  <si>
    <t>B型</t>
    <rPh sb="1" eb="2">
      <t>カタ</t>
    </rPh>
    <phoneticPr fontId="3"/>
  </si>
  <si>
    <t>非常放送ｱﾝﾌﾟ</t>
    <rPh sb="0" eb="4">
      <t>ヒジョウホウソウ</t>
    </rPh>
    <phoneticPr fontId="3"/>
  </si>
  <si>
    <t>80W　10回線</t>
    <rPh sb="6" eb="8">
      <t>カイセン</t>
    </rPh>
    <phoneticPr fontId="3"/>
  </si>
  <si>
    <t>非常ﾘﾓｰﾄﾏｲｸ</t>
    <rPh sb="0" eb="2">
      <t>ヒジョウ</t>
    </rPh>
    <phoneticPr fontId="3"/>
  </si>
  <si>
    <t>10回線　ｶﾞｰﾄﾞ付</t>
    <rPh sb="2" eb="4">
      <t>カイセン</t>
    </rPh>
    <rPh sb="10" eb="11">
      <t>ツキ</t>
    </rPh>
    <phoneticPr fontId="3"/>
  </si>
  <si>
    <t>天井埋込ｽﾋﾟｰｶｰ</t>
    <rPh sb="0" eb="4">
      <t>テンジョウウメコミ</t>
    </rPh>
    <phoneticPr fontId="3"/>
  </si>
  <si>
    <t>3W　ATT付</t>
    <rPh sb="6" eb="7">
      <t>ツキ</t>
    </rPh>
    <phoneticPr fontId="3"/>
  </si>
  <si>
    <t>壁掛ｽﾋﾟｰｶｰ</t>
    <rPh sb="0" eb="2">
      <t>カベカケ</t>
    </rPh>
    <phoneticPr fontId="3"/>
  </si>
  <si>
    <t>6W　ATT付</t>
    <rPh sb="6" eb="7">
      <t>ツキ</t>
    </rPh>
    <phoneticPr fontId="3"/>
  </si>
  <si>
    <t>15W 防球ｶﾞｰﾄﾞ付</t>
    <rPh sb="4" eb="6">
      <t>ボウキュウ</t>
    </rPh>
    <rPh sb="11" eb="12">
      <t>ツキ</t>
    </rPh>
    <phoneticPr fontId="3"/>
  </si>
  <si>
    <t>機器取付及び試験調整費</t>
    <rPh sb="0" eb="4">
      <t>キキトリツケ</t>
    </rPh>
    <rPh sb="4" eb="5">
      <t>オヨ</t>
    </rPh>
    <rPh sb="6" eb="11">
      <t>シケンチョウセイヒ</t>
    </rPh>
    <phoneticPr fontId="3"/>
  </si>
  <si>
    <t>4S8-EM　　管路</t>
    <rPh sb="8" eb="10">
      <t>カンロ</t>
    </rPh>
    <phoneticPr fontId="3"/>
  </si>
  <si>
    <t>L-4E5AT-EM　管路</t>
    <rPh sb="11" eb="13">
      <t>カンロ</t>
    </rPh>
    <phoneticPr fontId="3"/>
  </si>
  <si>
    <t>EM-S-5C-FB　管路</t>
    <rPh sb="11" eb="13">
      <t>カンロ</t>
    </rPh>
    <phoneticPr fontId="3"/>
  </si>
  <si>
    <t>300ｘ300ｘ300　　鋼板製</t>
    <rPh sb="13" eb="16">
      <t>コウハンセイ</t>
    </rPh>
    <phoneticPr fontId="3"/>
  </si>
  <si>
    <t>200ｘ200ｘ200　　鋼板製</t>
    <rPh sb="13" eb="16">
      <t>コウハンセイ</t>
    </rPh>
    <phoneticPr fontId="3"/>
  </si>
  <si>
    <t>音響ワゴン</t>
    <rPh sb="0" eb="2">
      <t>オンキョウ</t>
    </rPh>
    <phoneticPr fontId="3"/>
  </si>
  <si>
    <t>ﾜｺﾞﾝ接続盤</t>
    <rPh sb="4" eb="7">
      <t>セツゾクバン</t>
    </rPh>
    <phoneticPr fontId="3"/>
  </si>
  <si>
    <t>床埋込ﾏｲｸｺﾝｾﾝﾄ</t>
    <rPh sb="0" eb="3">
      <t>ユカウメコミ</t>
    </rPh>
    <phoneticPr fontId="3"/>
  </si>
  <si>
    <t>床埋込ｽﾋﾟｰｶｰｺﾝｾﾝﾄ</t>
    <rPh sb="0" eb="3">
      <t>ユカウメコミ</t>
    </rPh>
    <phoneticPr fontId="3"/>
  </si>
  <si>
    <t>ｶﾞｰﾄﾞ付</t>
    <rPh sb="5" eb="6">
      <t>ツ</t>
    </rPh>
    <phoneticPr fontId="3"/>
  </si>
  <si>
    <t>ﾊﾝﾄﾞ型</t>
    <rPh sb="4" eb="5">
      <t>カタ</t>
    </rPh>
    <phoneticPr fontId="3"/>
  </si>
  <si>
    <t>ﾀｲﾋﾟﾝ型</t>
    <rPh sb="5" eb="6">
      <t>カタ</t>
    </rPh>
    <phoneticPr fontId="3"/>
  </si>
  <si>
    <t>床上型ﾏｲｸﾛﾌｫﾝｽﾀﾝﾄﾞ</t>
    <rPh sb="0" eb="2">
      <t>ユカウエ</t>
    </rPh>
    <rPh sb="2" eb="3">
      <t>ガタ</t>
    </rPh>
    <phoneticPr fontId="3"/>
  </si>
  <si>
    <t>卓上型ﾏｲｸﾛﾌｫﾝｽﾀﾝﾄﾞ</t>
    <rPh sb="0" eb="2">
      <t>タクジョウ</t>
    </rPh>
    <rPh sb="2" eb="3">
      <t>ガタ</t>
    </rPh>
    <phoneticPr fontId="3"/>
  </si>
  <si>
    <t>1.2-2C　　　　管路</t>
    <rPh sb="10" eb="12">
      <t>カンロ</t>
    </rPh>
    <phoneticPr fontId="3"/>
  </si>
  <si>
    <t>1.2-4C　　　　管路</t>
    <rPh sb="10" eb="12">
      <t>カンロ</t>
    </rPh>
    <phoneticPr fontId="3"/>
  </si>
  <si>
    <t>1.2-5P　　RACK上</t>
    <rPh sb="12" eb="13">
      <t>ウエ</t>
    </rPh>
    <phoneticPr fontId="3"/>
  </si>
  <si>
    <t>（19）　1方出</t>
    <rPh sb="6" eb="7">
      <t>ホウ</t>
    </rPh>
    <rPh sb="7" eb="8">
      <t>デ</t>
    </rPh>
    <phoneticPr fontId="3"/>
  </si>
  <si>
    <t>ﾀﾞｲﾔﾓﾝﾄﾞ貫通工事</t>
    <rPh sb="8" eb="10">
      <t>カンツウ</t>
    </rPh>
    <phoneticPr fontId="3"/>
  </si>
  <si>
    <t>ヶ所</t>
    <rPh sb="1" eb="2">
      <t>ショ</t>
    </rPh>
    <phoneticPr fontId="3"/>
  </si>
  <si>
    <t>丸　　新金属</t>
    <rPh sb="0" eb="1">
      <t>マル</t>
    </rPh>
    <rPh sb="3" eb="6">
      <t>シンキンゾク</t>
    </rPh>
    <phoneticPr fontId="3"/>
  </si>
  <si>
    <t>自動火災報知設備受信機</t>
    <rPh sb="0" eb="8">
      <t>ジドウカサイホウチセツビ</t>
    </rPh>
    <rPh sb="8" eb="11">
      <t>ジュシンキ</t>
    </rPh>
    <phoneticPr fontId="3"/>
  </si>
  <si>
    <t>P型1級15回線　壁掛型</t>
    <rPh sb="1" eb="2">
      <t>カタ</t>
    </rPh>
    <rPh sb="3" eb="4">
      <t>キュウ</t>
    </rPh>
    <rPh sb="6" eb="8">
      <t>カイセン</t>
    </rPh>
    <rPh sb="9" eb="12">
      <t>カベカケカタ</t>
    </rPh>
    <phoneticPr fontId="3"/>
  </si>
  <si>
    <t>総合盤</t>
    <rPh sb="0" eb="3">
      <t>ソウゴウバン</t>
    </rPh>
    <phoneticPr fontId="3"/>
  </si>
  <si>
    <t>Ｐ型1級　露出型</t>
    <rPh sb="1" eb="2">
      <t>カタ</t>
    </rPh>
    <rPh sb="3" eb="4">
      <t>キュウ</t>
    </rPh>
    <rPh sb="5" eb="8">
      <t>ロシュツカタ</t>
    </rPh>
    <phoneticPr fontId="3"/>
  </si>
  <si>
    <t>差動式スポット型感知器</t>
    <rPh sb="0" eb="3">
      <t>サドウシキ</t>
    </rPh>
    <rPh sb="7" eb="11">
      <t>ガタカンチキ</t>
    </rPh>
    <phoneticPr fontId="3"/>
  </si>
  <si>
    <t>2種　　　露出型</t>
    <rPh sb="1" eb="2">
      <t>シュ</t>
    </rPh>
    <rPh sb="5" eb="8">
      <t>ロシュツカタ</t>
    </rPh>
    <phoneticPr fontId="3"/>
  </si>
  <si>
    <t>定温式スポット型感知器</t>
    <rPh sb="0" eb="3">
      <t>テイオンシキ</t>
    </rPh>
    <rPh sb="7" eb="11">
      <t>ガタカンチキ</t>
    </rPh>
    <phoneticPr fontId="3"/>
  </si>
  <si>
    <t>1種　　　防水型</t>
    <rPh sb="1" eb="2">
      <t>シュ</t>
    </rPh>
    <rPh sb="5" eb="8">
      <t>ボウスイカタ</t>
    </rPh>
    <phoneticPr fontId="3"/>
  </si>
  <si>
    <t>煙感知器</t>
    <rPh sb="0" eb="4">
      <t>ケムリカンチキ</t>
    </rPh>
    <phoneticPr fontId="3"/>
  </si>
  <si>
    <t>2種</t>
    <rPh sb="1" eb="2">
      <t>シュ</t>
    </rPh>
    <phoneticPr fontId="3"/>
  </si>
  <si>
    <t>立会試験費</t>
    <rPh sb="0" eb="2">
      <t>タチアイ</t>
    </rPh>
    <rPh sb="2" eb="5">
      <t>シケンヒ</t>
    </rPh>
    <phoneticPr fontId="3"/>
  </si>
  <si>
    <t>Ｐ型1級</t>
    <rPh sb="1" eb="2">
      <t>カタ</t>
    </rPh>
    <rPh sb="3" eb="4">
      <t>キュウ</t>
    </rPh>
    <phoneticPr fontId="3"/>
  </si>
  <si>
    <t>1.2ｍｍ　　　管路</t>
    <rPh sb="8" eb="10">
      <t>カンロ</t>
    </rPh>
    <phoneticPr fontId="3"/>
  </si>
  <si>
    <t>CAT6-e　　 　PF内</t>
    <rPh sb="12" eb="13">
      <t>ナイ</t>
    </rPh>
    <phoneticPr fontId="3"/>
  </si>
  <si>
    <t>CAT6-e　　 　管路</t>
    <rPh sb="10" eb="12">
      <t>カンロ</t>
    </rPh>
    <phoneticPr fontId="3"/>
  </si>
  <si>
    <t>情報分電盤</t>
    <rPh sb="0" eb="2">
      <t>ジョウホウ</t>
    </rPh>
    <rPh sb="2" eb="5">
      <t>ブンデンバン</t>
    </rPh>
    <phoneticPr fontId="3"/>
  </si>
  <si>
    <t>既設品撤去再取付</t>
    <rPh sb="0" eb="2">
      <t>キセツ</t>
    </rPh>
    <rPh sb="2" eb="3">
      <t>ヒン</t>
    </rPh>
    <rPh sb="3" eb="8">
      <t>テッキョサイトリツケ</t>
    </rPh>
    <phoneticPr fontId="3"/>
  </si>
  <si>
    <t>防犯ｶﾒﾗ</t>
    <rPh sb="0" eb="2">
      <t>ボウハン</t>
    </rPh>
    <phoneticPr fontId="3"/>
  </si>
  <si>
    <t>既設品撤去</t>
    <rPh sb="0" eb="2">
      <t>キセツ</t>
    </rPh>
    <rPh sb="2" eb="3">
      <t>ヒン</t>
    </rPh>
    <rPh sb="3" eb="5">
      <t>テッキョ</t>
    </rPh>
    <phoneticPr fontId="3"/>
  </si>
  <si>
    <t>光ケーブル</t>
    <rPh sb="0" eb="1">
      <t>ヒカリ</t>
    </rPh>
    <phoneticPr fontId="3"/>
  </si>
  <si>
    <t>非常用発電機</t>
    <rPh sb="0" eb="3">
      <t>ヒジョウヨウ</t>
    </rPh>
    <rPh sb="3" eb="6">
      <t>ハツデンキ</t>
    </rPh>
    <phoneticPr fontId="3"/>
  </si>
  <si>
    <t>ﾃﾞｨｰｾﾞﾙ機関　出力278KW</t>
    <rPh sb="7" eb="9">
      <t>キカン</t>
    </rPh>
    <rPh sb="10" eb="12">
      <t>シュツリョク</t>
    </rPh>
    <phoneticPr fontId="3"/>
  </si>
  <si>
    <t>交流発電機　3φ3W220V　225KVA</t>
    <rPh sb="0" eb="2">
      <t>コウリュウ</t>
    </rPh>
    <rPh sb="2" eb="5">
      <t>ハツデンキ</t>
    </rPh>
    <phoneticPr fontId="3"/>
  </si>
  <si>
    <t>油庫　　　950L鋼板製</t>
    <rPh sb="0" eb="1">
      <t>アブラ</t>
    </rPh>
    <rPh sb="1" eb="2">
      <t>コ</t>
    </rPh>
    <rPh sb="9" eb="12">
      <t>コウハンセイ</t>
    </rPh>
    <phoneticPr fontId="3"/>
  </si>
  <si>
    <t>試運転調整及び立会検査費</t>
    <rPh sb="0" eb="3">
      <t>シウンテン</t>
    </rPh>
    <rPh sb="3" eb="5">
      <t>チョウセイ</t>
    </rPh>
    <rPh sb="5" eb="6">
      <t>オヨ</t>
    </rPh>
    <rPh sb="7" eb="12">
      <t>タチアイケンサヒ</t>
    </rPh>
    <phoneticPr fontId="3"/>
  </si>
  <si>
    <t>太陽光発電システム機器</t>
    <rPh sb="0" eb="3">
      <t>タイヨウコウ</t>
    </rPh>
    <rPh sb="3" eb="5">
      <t>ハツデン</t>
    </rPh>
    <rPh sb="9" eb="11">
      <t>キキ</t>
    </rPh>
    <phoneticPr fontId="3"/>
  </si>
  <si>
    <t>太陽光ﾓｼﾞｭ-ﾙ　　450W-48枚</t>
    <rPh sb="0" eb="3">
      <t>タイヨウコウ</t>
    </rPh>
    <rPh sb="18" eb="19">
      <t>マイ</t>
    </rPh>
    <phoneticPr fontId="3"/>
  </si>
  <si>
    <t>電池延長ｹｰﾌﾞﾙ</t>
    <rPh sb="0" eb="4">
      <t>デンチエンチョウ</t>
    </rPh>
    <phoneticPr fontId="3"/>
  </si>
  <si>
    <t>日射計、気温計　ｹｰﾌﾞﾙ他</t>
    <rPh sb="0" eb="2">
      <t>ニッシャ</t>
    </rPh>
    <rPh sb="2" eb="3">
      <t>ケイ</t>
    </rPh>
    <rPh sb="4" eb="6">
      <t>キオン</t>
    </rPh>
    <rPh sb="6" eb="7">
      <t>ケイ</t>
    </rPh>
    <phoneticPr fontId="3"/>
  </si>
  <si>
    <t>液晶ﾃﾞｨｽﾌﾟﾚｲ表示装置　43ｲﾝﾁ</t>
    <rPh sb="0" eb="2">
      <t>エキショウ</t>
    </rPh>
    <rPh sb="10" eb="14">
      <t>ヒョウジソウチ</t>
    </rPh>
    <phoneticPr fontId="3"/>
  </si>
  <si>
    <t>避雷針改修設備工事</t>
    <rPh sb="0" eb="3">
      <t>ヒライシン</t>
    </rPh>
    <rPh sb="3" eb="5">
      <t>カイシュウ</t>
    </rPh>
    <rPh sb="5" eb="9">
      <t>セツビコウジ</t>
    </rPh>
    <phoneticPr fontId="3"/>
  </si>
  <si>
    <t>避雷導体</t>
    <rPh sb="0" eb="4">
      <t>ヒライドウタイ</t>
    </rPh>
    <phoneticPr fontId="3"/>
  </si>
  <si>
    <t>3.0ｘ25　　撤去再取付</t>
    <rPh sb="8" eb="13">
      <t>テッキョサイトリツケ</t>
    </rPh>
    <phoneticPr fontId="3"/>
  </si>
  <si>
    <t>陶片浮き</t>
    <rPh sb="0" eb="1">
      <t>トウ</t>
    </rPh>
    <rPh sb="1" eb="2">
      <t>ヘン</t>
    </rPh>
    <rPh sb="2" eb="3">
      <t>ウ</t>
    </rPh>
    <phoneticPr fontId="3"/>
  </si>
  <si>
    <t>下地モルタル浮き</t>
    <rPh sb="0" eb="2">
      <t>シタジ</t>
    </rPh>
    <rPh sb="6" eb="7">
      <t>ウ</t>
    </rPh>
    <phoneticPr fontId="3"/>
  </si>
  <si>
    <t>45二丁タイル浮き部補修</t>
    <rPh sb="2" eb="4">
      <t>ニチョウ</t>
    </rPh>
    <rPh sb="7" eb="8">
      <t>ウ</t>
    </rPh>
    <rPh sb="9" eb="10">
      <t>ブ</t>
    </rPh>
    <rPh sb="10" eb="12">
      <t>ホシュウ</t>
    </rPh>
    <phoneticPr fontId="3"/>
  </si>
  <si>
    <t>45二丁タイルひび割れ補修</t>
    <rPh sb="2" eb="4">
      <t>ニチョウ</t>
    </rPh>
    <rPh sb="9" eb="10">
      <t>ワ</t>
    </rPh>
    <rPh sb="11" eb="13">
      <t>ホシュウ</t>
    </rPh>
    <phoneticPr fontId="3"/>
  </si>
  <si>
    <t>100×800以下　一般部</t>
    <rPh sb="7" eb="9">
      <t>イカ</t>
    </rPh>
    <rPh sb="10" eb="12">
      <t>イッパン</t>
    </rPh>
    <rPh sb="12" eb="13">
      <t>ブ</t>
    </rPh>
    <phoneticPr fontId="2"/>
  </si>
  <si>
    <t>防錆処理+ﾎﾟﾘﾏｰｾﾒﾝﾄ充填工法</t>
    <rPh sb="0" eb="2">
      <t>ボウサビ</t>
    </rPh>
    <rPh sb="2" eb="4">
      <t>ショリ</t>
    </rPh>
    <rPh sb="14" eb="16">
      <t>ジュウテン</t>
    </rPh>
    <rPh sb="16" eb="18">
      <t>コウホウ</t>
    </rPh>
    <phoneticPr fontId="2"/>
  </si>
  <si>
    <t>ｱﾝｶｰﾋﾟﾝﾆﾝｸﾞｴﾎﾟｷｼ樹脂注入工法</t>
    <rPh sb="16" eb="18">
      <t>ジュシ</t>
    </rPh>
    <rPh sb="18" eb="20">
      <t>チュウニュウ</t>
    </rPh>
    <rPh sb="20" eb="22">
      <t>コウホウ</t>
    </rPh>
    <phoneticPr fontId="2"/>
  </si>
  <si>
    <t>25穴/㎡</t>
    <rPh sb="2" eb="3">
      <t>アナ</t>
    </rPh>
    <phoneticPr fontId="2"/>
  </si>
  <si>
    <t>ﾀｲﾙ撤去　樹脂ﾓﾙﾀﾙ充填</t>
    <rPh sb="3" eb="5">
      <t>テッキョ</t>
    </rPh>
    <rPh sb="6" eb="8">
      <t>ジュシ</t>
    </rPh>
    <rPh sb="12" eb="14">
      <t>ジュウテン</t>
    </rPh>
    <phoneticPr fontId="2"/>
  </si>
  <si>
    <t>幅0.2㎜以上</t>
    <rPh sb="0" eb="1">
      <t>ハバ</t>
    </rPh>
    <rPh sb="5" eb="7">
      <t>イジョウ</t>
    </rPh>
    <phoneticPr fontId="2"/>
  </si>
  <si>
    <t>ﾀｲﾙ撤去　躯体Uｶｯﾄｼｰﾘﾝｸﾞ　ﾓﾙﾀﾙ補修</t>
    <rPh sb="3" eb="5">
      <t>テッキョ</t>
    </rPh>
    <rPh sb="6" eb="8">
      <t>クタイ</t>
    </rPh>
    <rPh sb="23" eb="25">
      <t>ホシュウ</t>
    </rPh>
    <phoneticPr fontId="2"/>
  </si>
  <si>
    <t>か所</t>
    <rPh sb="1" eb="2">
      <t>ショ</t>
    </rPh>
    <phoneticPr fontId="3"/>
  </si>
  <si>
    <t>㎡</t>
    <phoneticPr fontId="3"/>
  </si>
  <si>
    <t>㎡</t>
    <phoneticPr fontId="3"/>
  </si>
  <si>
    <t>ｍ</t>
    <phoneticPr fontId="3"/>
  </si>
  <si>
    <t>除去石綿処理</t>
    <rPh sb="0" eb="6">
      <t>ジョキョセキメンショリ</t>
    </rPh>
    <phoneticPr fontId="3"/>
  </si>
  <si>
    <t>密閉処理　二重包装</t>
    <rPh sb="0" eb="4">
      <t>ミッペイショリ</t>
    </rPh>
    <rPh sb="5" eb="9">
      <t>ニジュウホウソウ</t>
    </rPh>
    <phoneticPr fontId="3"/>
  </si>
  <si>
    <t>環境配慮仕上材</t>
    <rPh sb="0" eb="4">
      <t>カンキョウハイリョ</t>
    </rPh>
    <rPh sb="4" eb="6">
      <t>シア</t>
    </rPh>
    <rPh sb="6" eb="7">
      <t>ザイ</t>
    </rPh>
    <phoneticPr fontId="3"/>
  </si>
  <si>
    <t>最終処分（安定型）</t>
    <rPh sb="0" eb="4">
      <t>サイシュウショブン</t>
    </rPh>
    <rPh sb="5" eb="7">
      <t>アンテイ</t>
    </rPh>
    <rPh sb="7" eb="8">
      <t>ガタ</t>
    </rPh>
    <phoneticPr fontId="3"/>
  </si>
  <si>
    <t>中間処理</t>
    <rPh sb="0" eb="4">
      <t>チュウカンショリ</t>
    </rPh>
    <phoneticPr fontId="3"/>
  </si>
  <si>
    <t>ﾉﾝｱｽ　中間処理</t>
    <rPh sb="5" eb="9">
      <t>チュウカンショリ</t>
    </rPh>
    <phoneticPr fontId="3"/>
  </si>
  <si>
    <t>軽鉄間仕切り</t>
    <rPh sb="0" eb="2">
      <t>ケイテツ</t>
    </rPh>
    <rPh sb="2" eb="5">
      <t>マジキ</t>
    </rPh>
    <phoneticPr fontId="3"/>
  </si>
  <si>
    <t>W=65　　@450</t>
    <phoneticPr fontId="3"/>
  </si>
  <si>
    <t>㎡</t>
    <phoneticPr fontId="3"/>
  </si>
  <si>
    <t>壁　珪酸ｶﾙｼｳﾑ板</t>
    <rPh sb="0" eb="1">
      <t>カベ</t>
    </rPh>
    <rPh sb="2" eb="4">
      <t>ケイサン</t>
    </rPh>
    <rPh sb="9" eb="10">
      <t>イタ</t>
    </rPh>
    <phoneticPr fontId="3"/>
  </si>
  <si>
    <t>t8.0　ﾉﾝｱｽ</t>
    <phoneticPr fontId="3"/>
  </si>
  <si>
    <t>W16　K50</t>
    <phoneticPr fontId="3"/>
  </si>
  <si>
    <t>A-5-15　再生材　</t>
    <rPh sb="7" eb="10">
      <t>サイセイザイ</t>
    </rPh>
    <phoneticPr fontId="3"/>
  </si>
  <si>
    <t>kg</t>
    <phoneticPr fontId="3"/>
  </si>
  <si>
    <t>積込み</t>
    <rPh sb="0" eb="2">
      <t>ツミコ</t>
    </rPh>
    <phoneticPr fontId="3"/>
  </si>
  <si>
    <t>ｺﾝｸﾘｰﾄ・ﾓﾙﾀﾙ類　機械</t>
    <rPh sb="11" eb="12">
      <t>ルイ</t>
    </rPh>
    <rPh sb="13" eb="15">
      <t>キカイ</t>
    </rPh>
    <phoneticPr fontId="3"/>
  </si>
  <si>
    <t>仕上げ材・木類　機械</t>
    <rPh sb="0" eb="2">
      <t>シア</t>
    </rPh>
    <rPh sb="3" eb="4">
      <t>ザイ</t>
    </rPh>
    <rPh sb="5" eb="6">
      <t>キ</t>
    </rPh>
    <rPh sb="6" eb="7">
      <t>ルイ</t>
    </rPh>
    <rPh sb="8" eb="10">
      <t>キカイ</t>
    </rPh>
    <phoneticPr fontId="3"/>
  </si>
  <si>
    <t>モルタル</t>
    <phoneticPr fontId="3"/>
  </si>
  <si>
    <t>がれき</t>
    <phoneticPr fontId="3"/>
  </si>
  <si>
    <t>ガラス・陶磁器類</t>
    <rPh sb="4" eb="8">
      <t>トウジキルイ</t>
    </rPh>
    <phoneticPr fontId="3"/>
  </si>
  <si>
    <t>木くず</t>
    <rPh sb="0" eb="1">
      <t>キ</t>
    </rPh>
    <phoneticPr fontId="3"/>
  </si>
  <si>
    <t>廃石膏ボード</t>
    <rPh sb="0" eb="3">
      <t>ハイセッコウ</t>
    </rPh>
    <phoneticPr fontId="3"/>
  </si>
  <si>
    <t>廃プラスチック類</t>
    <rPh sb="0" eb="1">
      <t>ハイ</t>
    </rPh>
    <rPh sb="7" eb="8">
      <t>ルイ</t>
    </rPh>
    <phoneticPr fontId="3"/>
  </si>
  <si>
    <t>仕上材・木材類　機械</t>
    <rPh sb="0" eb="2">
      <t>シア</t>
    </rPh>
    <rPh sb="2" eb="3">
      <t>ザイ</t>
    </rPh>
    <rPh sb="4" eb="5">
      <t>キ</t>
    </rPh>
    <rPh sb="5" eb="6">
      <t>ザイ</t>
    </rPh>
    <rPh sb="6" eb="7">
      <t>ルイ</t>
    </rPh>
    <rPh sb="8" eb="10">
      <t>キカイ</t>
    </rPh>
    <phoneticPr fontId="3"/>
  </si>
  <si>
    <t>がれき</t>
    <phoneticPr fontId="3"/>
  </si>
  <si>
    <t>アスファルト片</t>
    <rPh sb="6" eb="7">
      <t>ヘン</t>
    </rPh>
    <phoneticPr fontId="3"/>
  </si>
  <si>
    <t>鉄鋼面　RC種</t>
    <rPh sb="0" eb="2">
      <t>テッコウ</t>
    </rPh>
    <rPh sb="2" eb="3">
      <t>メン</t>
    </rPh>
    <rPh sb="3" eb="4">
      <t>コウメン</t>
    </rPh>
    <rPh sb="6" eb="7">
      <t>シュ</t>
    </rPh>
    <phoneticPr fontId="23"/>
  </si>
  <si>
    <t>鉄鋼面　C種</t>
    <rPh sb="0" eb="2">
      <t>テッコウ</t>
    </rPh>
    <rPh sb="2" eb="3">
      <t>メン</t>
    </rPh>
    <rPh sb="3" eb="4">
      <t>コウメン</t>
    </rPh>
    <rPh sb="5" eb="6">
      <t>シュ</t>
    </rPh>
    <phoneticPr fontId="23"/>
  </si>
  <si>
    <t>鉄鋼面　B種</t>
    <rPh sb="0" eb="2">
      <t>テッコウ</t>
    </rPh>
    <rPh sb="2" eb="3">
      <t>メン</t>
    </rPh>
    <rPh sb="5" eb="6">
      <t>シュ</t>
    </rPh>
    <phoneticPr fontId="23"/>
  </si>
  <si>
    <t>ﾎﾟﾘｴﾁﾚﾝﾈｯﾄ37.5㎜目</t>
    <rPh sb="15" eb="16">
      <t>メ</t>
    </rPh>
    <phoneticPr fontId="2"/>
  </si>
  <si>
    <t>床下点検口</t>
    <rPh sb="0" eb="2">
      <t>ユカシタ</t>
    </rPh>
    <rPh sb="2" eb="5">
      <t>テンケンコウ</t>
    </rPh>
    <phoneticPr fontId="3"/>
  </si>
  <si>
    <t>JIS　H5621　1種　2回塗</t>
    <rPh sb="11" eb="12">
      <t>シュ</t>
    </rPh>
    <rPh sb="14" eb="16">
      <t>カイヌリ</t>
    </rPh>
    <phoneticPr fontId="3"/>
  </si>
  <si>
    <t>鉄骨面　RC種</t>
    <rPh sb="0" eb="2">
      <t>テッコツ</t>
    </rPh>
    <rPh sb="2" eb="3">
      <t>メン</t>
    </rPh>
    <rPh sb="6" eb="7">
      <t>シュ</t>
    </rPh>
    <phoneticPr fontId="23"/>
  </si>
  <si>
    <t>鉄骨面　B種</t>
    <rPh sb="0" eb="2">
      <t>テッコツ</t>
    </rPh>
    <rPh sb="2" eb="3">
      <t>メン</t>
    </rPh>
    <rPh sb="5" eb="6">
      <t>シュ</t>
    </rPh>
    <phoneticPr fontId="23"/>
  </si>
  <si>
    <t>ﾌｪﾝｽ基礎撤去</t>
    <rPh sb="4" eb="6">
      <t>キソ</t>
    </rPh>
    <rPh sb="6" eb="8">
      <t>テッキョ</t>
    </rPh>
    <phoneticPr fontId="3"/>
  </si>
  <si>
    <t>照明ﾎﾟｰﾙ撤去</t>
    <rPh sb="0" eb="2">
      <t>ショウメイ</t>
    </rPh>
    <rPh sb="5" eb="7">
      <t>テッキョ</t>
    </rPh>
    <phoneticPr fontId="3"/>
  </si>
  <si>
    <t>同上コンクリート基礎撤去</t>
    <rPh sb="0" eb="2">
      <t>ドウジョウ</t>
    </rPh>
    <rPh sb="8" eb="10">
      <t>キソ</t>
    </rPh>
    <rPh sb="10" eb="12">
      <t>テッキョ</t>
    </rPh>
    <phoneticPr fontId="3"/>
  </si>
  <si>
    <t>U字側溝蓋</t>
    <rPh sb="1" eb="2">
      <t>ジ</t>
    </rPh>
    <rPh sb="2" eb="4">
      <t>ソッコウ</t>
    </rPh>
    <rPh sb="4" eb="5">
      <t>フタ</t>
    </rPh>
    <phoneticPr fontId="3"/>
  </si>
  <si>
    <t>1F　手洗い場</t>
    <rPh sb="3" eb="5">
      <t>テアラ</t>
    </rPh>
    <rPh sb="6" eb="7">
      <t>バ</t>
    </rPh>
    <phoneticPr fontId="29"/>
  </si>
  <si>
    <t>外壁調査</t>
    <rPh sb="0" eb="4">
      <t>ガイヘキチョウサ</t>
    </rPh>
    <phoneticPr fontId="3"/>
  </si>
  <si>
    <t>改め計</t>
    <rPh sb="0" eb="1">
      <t>アラタ</t>
    </rPh>
    <rPh sb="2" eb="3">
      <t>ケイ</t>
    </rPh>
    <phoneticPr fontId="3"/>
  </si>
  <si>
    <t>ﾊﾝﾄﾞﾌﾞﾚｰｶ主体</t>
    <rPh sb="9" eb="11">
      <t>シュタイ</t>
    </rPh>
    <phoneticPr fontId="3"/>
  </si>
  <si>
    <t>ｽｸﾘｰﾝ共</t>
    <rPh sb="5" eb="6">
      <t>トモ</t>
    </rPh>
    <phoneticPr fontId="3"/>
  </si>
  <si>
    <t>産廃含む</t>
    <rPh sb="0" eb="2">
      <t>サンパイ</t>
    </rPh>
    <rPh sb="2" eb="3">
      <t>フク</t>
    </rPh>
    <phoneticPr fontId="3"/>
  </si>
  <si>
    <t>式</t>
    <rPh sb="0" eb="1">
      <t>シキ</t>
    </rPh>
    <phoneticPr fontId="3"/>
  </si>
  <si>
    <t>グラスウール充填</t>
    <rPh sb="6" eb="8">
      <t>ジュウテン</t>
    </rPh>
    <phoneticPr fontId="3"/>
  </si>
  <si>
    <t>有孔繊維混入石膏ボード</t>
    <rPh sb="0" eb="4">
      <t>ユウコウセンイ</t>
    </rPh>
    <rPh sb="4" eb="6">
      <t>コンニュウ</t>
    </rPh>
    <rPh sb="6" eb="8">
      <t>セッコウ</t>
    </rPh>
    <phoneticPr fontId="3"/>
  </si>
  <si>
    <t>アルミ通気土台水切り</t>
    <rPh sb="3" eb="5">
      <t>ツウキ</t>
    </rPh>
    <rPh sb="5" eb="7">
      <t>ドダイ</t>
    </rPh>
    <rPh sb="7" eb="9">
      <t>ミズキ</t>
    </rPh>
    <phoneticPr fontId="3"/>
  </si>
  <si>
    <t>ライトバトン撤去</t>
    <rPh sb="6" eb="8">
      <t>テッキョ</t>
    </rPh>
    <phoneticPr fontId="3"/>
  </si>
  <si>
    <t>ガラリ（アルミパネル）</t>
    <phoneticPr fontId="29"/>
  </si>
  <si>
    <t>t3.0　1,020×395</t>
    <phoneticPr fontId="3"/>
  </si>
  <si>
    <t>木製建具面　細物　糸=300以下</t>
    <rPh sb="0" eb="2">
      <t>モクセイ</t>
    </rPh>
    <rPh sb="2" eb="4">
      <t>タテグ</t>
    </rPh>
    <rPh sb="4" eb="5">
      <t>メン</t>
    </rPh>
    <rPh sb="6" eb="8">
      <t>ホソモノ</t>
    </rPh>
    <rPh sb="9" eb="10">
      <t>イト</t>
    </rPh>
    <rPh sb="14" eb="16">
      <t>イカ</t>
    </rPh>
    <phoneticPr fontId="13"/>
  </si>
  <si>
    <t>㎡</t>
    <phoneticPr fontId="3"/>
  </si>
  <si>
    <t>ｱﾙﾐ複合板t3.0　IJ出力張</t>
    <rPh sb="3" eb="5">
      <t>フクゴウ</t>
    </rPh>
    <rPh sb="5" eb="6">
      <t>バン</t>
    </rPh>
    <rPh sb="13" eb="15">
      <t>シュツリョク</t>
    </rPh>
    <rPh sb="15" eb="16">
      <t>ハリ</t>
    </rPh>
    <phoneticPr fontId="2"/>
  </si>
  <si>
    <t>法定福利費含</t>
    <rPh sb="0" eb="2">
      <t>ホウテイ</t>
    </rPh>
    <rPh sb="2" eb="4">
      <t>フクリ</t>
    </rPh>
    <rPh sb="4" eb="5">
      <t>ヒ</t>
    </rPh>
    <rPh sb="5" eb="6">
      <t>フク</t>
    </rPh>
    <phoneticPr fontId="2"/>
  </si>
  <si>
    <t>（内部）</t>
    <rPh sb="1" eb="3">
      <t>ナイブ</t>
    </rPh>
    <phoneticPr fontId="3"/>
  </si>
  <si>
    <t>ピット</t>
    <phoneticPr fontId="3"/>
  </si>
  <si>
    <t>塗膜防水</t>
    <rPh sb="0" eb="2">
      <t>トマク</t>
    </rPh>
    <rPh sb="2" eb="4">
      <t>ボウスイ</t>
    </rPh>
    <phoneticPr fontId="3"/>
  </si>
  <si>
    <t>ﾎﾟﾘﾏｰｾﾒﾝﾄ系</t>
    <rPh sb="9" eb="10">
      <t>ケイ</t>
    </rPh>
    <phoneticPr fontId="3"/>
  </si>
  <si>
    <t>下地調整剤塗布</t>
    <rPh sb="0" eb="2">
      <t>シタジ</t>
    </rPh>
    <rPh sb="2" eb="4">
      <t>チョウセイ</t>
    </rPh>
    <rPh sb="4" eb="5">
      <t>ザイ</t>
    </rPh>
    <rPh sb="5" eb="7">
      <t>トフ</t>
    </rPh>
    <phoneticPr fontId="28"/>
  </si>
  <si>
    <t>墨出し共</t>
    <rPh sb="0" eb="1">
      <t>スミ</t>
    </rPh>
    <rPh sb="1" eb="2">
      <t>ダ</t>
    </rPh>
    <rPh sb="3" eb="4">
      <t>トモ</t>
    </rPh>
    <phoneticPr fontId="3"/>
  </si>
  <si>
    <t>高反射ﾄｯﾌﾟ仕上</t>
    <rPh sb="0" eb="1">
      <t>コウ</t>
    </rPh>
    <rPh sb="1" eb="3">
      <t>ハンシャ</t>
    </rPh>
    <rPh sb="7" eb="9">
      <t>シアゲ</t>
    </rPh>
    <phoneticPr fontId="3"/>
  </si>
  <si>
    <t>X-1　1成分形高耐候型ｳﾚﾀﾝ</t>
    <phoneticPr fontId="3"/>
  </si>
  <si>
    <t>X-2　1成分形高耐候型ｳﾚﾀﾝ</t>
    <phoneticPr fontId="3"/>
  </si>
  <si>
    <t>高反射ﾄｯﾌﾟ仕上</t>
    <phoneticPr fontId="3"/>
  </si>
  <si>
    <t>３</t>
    <phoneticPr fontId="3"/>
  </si>
  <si>
    <t>外灯設備工事</t>
    <rPh sb="0" eb="2">
      <t>ガイトウ</t>
    </rPh>
    <rPh sb="2" eb="4">
      <t>セツビ</t>
    </rPh>
    <rPh sb="4" eb="6">
      <t>コウジ</t>
    </rPh>
    <phoneticPr fontId="3"/>
  </si>
  <si>
    <t>合　　　計</t>
    <rPh sb="0" eb="1">
      <t>ゴウ</t>
    </rPh>
    <rPh sb="4" eb="5">
      <t>ケイ</t>
    </rPh>
    <phoneticPr fontId="3"/>
  </si>
  <si>
    <t>コア抜き</t>
    <rPh sb="2" eb="3">
      <t>ヌ</t>
    </rPh>
    <phoneticPr fontId="3"/>
  </si>
  <si>
    <t>箇所</t>
    <rPh sb="0" eb="2">
      <t>カショ</t>
    </rPh>
    <phoneticPr fontId="3"/>
  </si>
  <si>
    <t>2.0-3C　FEP内</t>
    <rPh sb="10" eb="11">
      <t>ナイ</t>
    </rPh>
    <phoneticPr fontId="3"/>
  </si>
  <si>
    <t>2.0-3C　ケーブルラック上</t>
    <rPh sb="14" eb="15">
      <t>ウエ</t>
    </rPh>
    <phoneticPr fontId="3"/>
  </si>
  <si>
    <t>FEP　30　地中</t>
    <rPh sb="7" eb="9">
      <t>チチュウ</t>
    </rPh>
    <phoneticPr fontId="3"/>
  </si>
  <si>
    <t>外灯器具</t>
    <rPh sb="0" eb="2">
      <t>ガイトウ</t>
    </rPh>
    <rPh sb="2" eb="4">
      <t>キグ</t>
    </rPh>
    <phoneticPr fontId="3"/>
  </si>
  <si>
    <t>外灯基礎工事</t>
    <rPh sb="0" eb="2">
      <t>ガイトウ</t>
    </rPh>
    <rPh sb="2" eb="4">
      <t>キソ</t>
    </rPh>
    <rPh sb="4" eb="6">
      <t>コウジ</t>
    </rPh>
    <phoneticPr fontId="3"/>
  </si>
  <si>
    <t>既成ブロック基礎</t>
    <rPh sb="0" eb="2">
      <t>キセイ</t>
    </rPh>
    <rPh sb="6" eb="8">
      <t>キソ</t>
    </rPh>
    <phoneticPr fontId="3"/>
  </si>
  <si>
    <t>二丁掛タイル浮き部補修</t>
    <rPh sb="0" eb="2">
      <t>ニチョウ</t>
    </rPh>
    <rPh sb="2" eb="3">
      <t>カケ</t>
    </rPh>
    <rPh sb="6" eb="7">
      <t>ウ</t>
    </rPh>
    <rPh sb="8" eb="9">
      <t>ブ</t>
    </rPh>
    <rPh sb="9" eb="11">
      <t>ホシュウ</t>
    </rPh>
    <phoneticPr fontId="3"/>
  </si>
  <si>
    <t>二丁掛タイルひび割れ補修</t>
    <rPh sb="0" eb="2">
      <t>ニチョウ</t>
    </rPh>
    <rPh sb="2" eb="3">
      <t>カケ</t>
    </rPh>
    <rPh sb="8" eb="9">
      <t>ワ</t>
    </rPh>
    <rPh sb="10" eb="12">
      <t>ホシュウ</t>
    </rPh>
    <phoneticPr fontId="3"/>
  </si>
  <si>
    <t>既存再利用</t>
    <rPh sb="0" eb="2">
      <t>キゾン</t>
    </rPh>
    <rPh sb="2" eb="5">
      <t>サイリヨウ</t>
    </rPh>
    <phoneticPr fontId="3"/>
  </si>
  <si>
    <t>3,600×2,300　戸車交換</t>
    <rPh sb="12" eb="14">
      <t>トグルマ</t>
    </rPh>
    <rPh sb="14" eb="16">
      <t>コウカン</t>
    </rPh>
    <phoneticPr fontId="3"/>
  </si>
  <si>
    <t>WD-11’</t>
    <phoneticPr fontId="3"/>
  </si>
  <si>
    <t>台車サイン</t>
    <rPh sb="0" eb="2">
      <t>ダイシャ</t>
    </rPh>
    <phoneticPr fontId="3"/>
  </si>
  <si>
    <t>横断幕バトン</t>
    <rPh sb="0" eb="3">
      <t>オウダンマク</t>
    </rPh>
    <phoneticPr fontId="0"/>
  </si>
  <si>
    <t>ｾﾊﾟﾚｰﾀｰﾈｯﾄ　ﾁｪｰﾝ操作式</t>
    <rPh sb="15" eb="17">
      <t>ソウサ</t>
    </rPh>
    <rPh sb="17" eb="18">
      <t>シキ</t>
    </rPh>
    <phoneticPr fontId="3"/>
  </si>
  <si>
    <t>張</t>
    <rPh sb="0" eb="1">
      <t>ハリ</t>
    </rPh>
    <phoneticPr fontId="29"/>
  </si>
  <si>
    <t>ｱﾙﾐ製　ｽﾃﾝﾚｽ目地枠　600角</t>
    <rPh sb="3" eb="4">
      <t>セイ</t>
    </rPh>
    <rPh sb="10" eb="12">
      <t>メジ</t>
    </rPh>
    <rPh sb="12" eb="13">
      <t>ワク</t>
    </rPh>
    <rPh sb="17" eb="18">
      <t>カク</t>
    </rPh>
    <phoneticPr fontId="3"/>
  </si>
  <si>
    <t>25型@300</t>
    <rPh sb="2" eb="3">
      <t>ガタ</t>
    </rPh>
    <phoneticPr fontId="29"/>
  </si>
  <si>
    <t>木製ルーバー</t>
    <rPh sb="0" eb="2">
      <t>モクセイ</t>
    </rPh>
    <phoneticPr fontId="3"/>
  </si>
  <si>
    <t>磁器質　100角　無釉</t>
    <rPh sb="0" eb="3">
      <t>ジキシツ</t>
    </rPh>
    <rPh sb="7" eb="8">
      <t>カク</t>
    </rPh>
    <rPh sb="9" eb="11">
      <t>ムウワグスリ</t>
    </rPh>
    <phoneticPr fontId="3"/>
  </si>
  <si>
    <t>鼻先タイル張</t>
    <rPh sb="0" eb="2">
      <t>ハナサキ</t>
    </rPh>
    <rPh sb="5" eb="6">
      <t>ハリ</t>
    </rPh>
    <phoneticPr fontId="3"/>
  </si>
  <si>
    <t>ﾀｲﾙ下地ﾓﾙﾀﾙ塗</t>
    <rPh sb="3" eb="5">
      <t>シタジ</t>
    </rPh>
    <rPh sb="9" eb="10">
      <t>ヌリ</t>
    </rPh>
    <phoneticPr fontId="3"/>
  </si>
  <si>
    <t>㎡</t>
    <phoneticPr fontId="3"/>
  </si>
  <si>
    <t>ｍ</t>
    <phoneticPr fontId="3"/>
  </si>
  <si>
    <t>積上げ</t>
    <rPh sb="0" eb="2">
      <t>ツミア</t>
    </rPh>
    <phoneticPr fontId="3"/>
  </si>
  <si>
    <t>共通仮設</t>
    <rPh sb="0" eb="4">
      <t>キョウツウカセツ</t>
    </rPh>
    <phoneticPr fontId="3"/>
  </si>
  <si>
    <t>仮囲い</t>
    <rPh sb="0" eb="2">
      <t>カリカコ</t>
    </rPh>
    <phoneticPr fontId="3"/>
  </si>
  <si>
    <t>ｍ</t>
    <phoneticPr fontId="3"/>
  </si>
  <si>
    <t>ｄ</t>
    <phoneticPr fontId="3"/>
  </si>
  <si>
    <t>ｅ</t>
    <phoneticPr fontId="3"/>
  </si>
  <si>
    <t>ﾏﾝﾎｰﾙ蓋設置</t>
    <rPh sb="5" eb="8">
      <t>フタセッチ</t>
    </rPh>
    <phoneticPr fontId="3"/>
  </si>
  <si>
    <t>鋼製ｸﾞﾚｰﾁﾝｸﾞ固定式すべり止め式</t>
    <rPh sb="0" eb="2">
      <t>コウセイ</t>
    </rPh>
    <rPh sb="10" eb="12">
      <t>コテイ</t>
    </rPh>
    <rPh sb="12" eb="13">
      <t>シキ</t>
    </rPh>
    <rPh sb="16" eb="17">
      <t>ド</t>
    </rPh>
    <rPh sb="18" eb="19">
      <t>シキ</t>
    </rPh>
    <phoneticPr fontId="3"/>
  </si>
  <si>
    <t>1000×1000　Т-14　受け躯体共</t>
    <rPh sb="15" eb="16">
      <t>ウ</t>
    </rPh>
    <rPh sb="17" eb="19">
      <t>クタイ</t>
    </rPh>
    <rPh sb="19" eb="20">
      <t>トモ</t>
    </rPh>
    <phoneticPr fontId="3"/>
  </si>
  <si>
    <t>共通仮設-1</t>
    <rPh sb="0" eb="2">
      <t>キョウツウ</t>
    </rPh>
    <rPh sb="2" eb="4">
      <t>カセツ</t>
    </rPh>
    <phoneticPr fontId="3"/>
  </si>
  <si>
    <t>f</t>
    <phoneticPr fontId="3"/>
  </si>
  <si>
    <t>積上げ</t>
    <rPh sb="0" eb="2">
      <t>ツミア</t>
    </rPh>
    <phoneticPr fontId="3"/>
  </si>
  <si>
    <t>万能鋼板　H=2.000　12か月</t>
    <rPh sb="0" eb="4">
      <t>バンノウコウハン</t>
    </rPh>
    <rPh sb="16" eb="17">
      <t>ゲツ</t>
    </rPh>
    <phoneticPr fontId="3"/>
  </si>
  <si>
    <t>W6000×H3000　12か月</t>
    <rPh sb="15" eb="16">
      <t>ゲツ</t>
    </rPh>
    <phoneticPr fontId="3"/>
  </si>
  <si>
    <t>W=390　H=800　ｽﾃﾝﾚｽ　HL</t>
  </si>
  <si>
    <t>支柱･手摺:FB-9×50　格子:φ16@100</t>
    <rPh sb="0" eb="2">
      <t>シチュウ</t>
    </rPh>
    <rPh sb="3" eb="5">
      <t>テスリ</t>
    </rPh>
    <rPh sb="14" eb="16">
      <t>コウシ</t>
    </rPh>
    <phoneticPr fontId="2"/>
  </si>
  <si>
    <t>W=500　H=800　ｽﾃﾝﾚｽ　HL</t>
  </si>
  <si>
    <t>H=2,700</t>
    <phoneticPr fontId="3"/>
  </si>
  <si>
    <t>2,700×1,800　SUS枠</t>
    <rPh sb="15" eb="16">
      <t>ワク</t>
    </rPh>
    <phoneticPr fontId="2"/>
  </si>
  <si>
    <t>ｍ3</t>
    <phoneticPr fontId="3"/>
  </si>
  <si>
    <t>（既存シャワー室・便所床増打ち）</t>
    <rPh sb="1" eb="3">
      <t>キゾン</t>
    </rPh>
    <rPh sb="7" eb="8">
      <t>シツ</t>
    </rPh>
    <rPh sb="9" eb="11">
      <t>ベンジョ</t>
    </rPh>
    <rPh sb="11" eb="12">
      <t>ユカ</t>
    </rPh>
    <rPh sb="12" eb="13">
      <t>マシ</t>
    </rPh>
    <rPh sb="13" eb="14">
      <t>ウ</t>
    </rPh>
    <phoneticPr fontId="3"/>
  </si>
  <si>
    <t>ｶﾁｵﾝ系ﾌｨﾗｰ</t>
    <rPh sb="4" eb="5">
      <t>ケイ</t>
    </rPh>
    <phoneticPr fontId="3"/>
  </si>
  <si>
    <t>S-8</t>
    <phoneticPr fontId="3"/>
  </si>
  <si>
    <t>S-7</t>
    <phoneticPr fontId="3"/>
  </si>
  <si>
    <t>L=1,500　H=700</t>
    <phoneticPr fontId="3"/>
  </si>
  <si>
    <t>樋受けタイル</t>
    <rPh sb="0" eb="1">
      <t>トイ</t>
    </rPh>
    <rPh sb="1" eb="2">
      <t>ウ</t>
    </rPh>
    <phoneticPr fontId="3"/>
  </si>
  <si>
    <t>磁器質　200角</t>
    <rPh sb="0" eb="3">
      <t>ジキシツ</t>
    </rPh>
    <rPh sb="7" eb="8">
      <t>カク</t>
    </rPh>
    <phoneticPr fontId="3"/>
  </si>
  <si>
    <t>か所</t>
    <rPh sb="1" eb="2">
      <t>ショ</t>
    </rPh>
    <phoneticPr fontId="3"/>
  </si>
  <si>
    <t>か所</t>
    <rPh sb="1" eb="2">
      <t>ショ</t>
    </rPh>
    <phoneticPr fontId="3"/>
  </si>
  <si>
    <t>水系1液自己硬化型</t>
    <rPh sb="0" eb="2">
      <t>スイケイ</t>
    </rPh>
    <rPh sb="3" eb="4">
      <t>エキ</t>
    </rPh>
    <rPh sb="4" eb="6">
      <t>ジコ</t>
    </rPh>
    <rPh sb="6" eb="8">
      <t>コウカ</t>
    </rPh>
    <rPh sb="8" eb="9">
      <t>ガタ</t>
    </rPh>
    <phoneticPr fontId="3"/>
  </si>
  <si>
    <t>　　　　ｼﾘｶ系ｴﾏﾙｼﾞｮﾝ塗料</t>
    <rPh sb="7" eb="8">
      <t>ケイ</t>
    </rPh>
    <rPh sb="15" eb="17">
      <t>トリョウ</t>
    </rPh>
    <phoneticPr fontId="3"/>
  </si>
  <si>
    <t>t9</t>
    <phoneticPr fontId="3"/>
  </si>
  <si>
    <t>S-5</t>
    <phoneticPr fontId="3"/>
  </si>
  <si>
    <t>250×100</t>
  </si>
  <si>
    <t>ｱｸﾘﾙt3.0+塩ﾋﾞｼｰﾄ切文字</t>
    <rPh sb="9" eb="10">
      <t>エン</t>
    </rPh>
    <rPh sb="15" eb="16">
      <t>キリ</t>
    </rPh>
    <rPh sb="16" eb="18">
      <t>モジ</t>
    </rPh>
    <phoneticPr fontId="2"/>
  </si>
  <si>
    <t>1,400×800</t>
    <phoneticPr fontId="2"/>
  </si>
  <si>
    <t>ブラインド</t>
  </si>
  <si>
    <t>ブラインド</t>
    <phoneticPr fontId="3"/>
  </si>
  <si>
    <t>ｍ</t>
    <phoneticPr fontId="3"/>
  </si>
  <si>
    <t>白線　W=100</t>
    <rPh sb="0" eb="2">
      <t>ハクセン</t>
    </rPh>
    <phoneticPr fontId="3"/>
  </si>
  <si>
    <t>車いす観覧用ライン引き</t>
    <rPh sb="0" eb="1">
      <t>クルマ</t>
    </rPh>
    <rPh sb="3" eb="5">
      <t>カンラン</t>
    </rPh>
    <rPh sb="5" eb="6">
      <t>ヨウ</t>
    </rPh>
    <rPh sb="9" eb="10">
      <t>ヒ</t>
    </rPh>
    <phoneticPr fontId="3"/>
  </si>
  <si>
    <t>クッションパネル張</t>
    <rPh sb="8" eb="9">
      <t>ハ</t>
    </rPh>
    <phoneticPr fontId="2"/>
  </si>
  <si>
    <t>1F　ギャラリー　ガラス手摺下部</t>
    <rPh sb="12" eb="14">
      <t>テスリ</t>
    </rPh>
    <rPh sb="14" eb="16">
      <t>カブ</t>
    </rPh>
    <phoneticPr fontId="3"/>
  </si>
  <si>
    <t>（非）階段室</t>
    <rPh sb="1" eb="2">
      <t>ヒ</t>
    </rPh>
    <rPh sb="3" eb="6">
      <t>カイダンシツ</t>
    </rPh>
    <phoneticPr fontId="3"/>
  </si>
  <si>
    <t>キ　玄関ホール内</t>
    <rPh sb="2" eb="4">
      <t>ゲンカン</t>
    </rPh>
    <rPh sb="7" eb="8">
      <t>ナイ</t>
    </rPh>
    <phoneticPr fontId="3"/>
  </si>
  <si>
    <t>防球ガード付</t>
    <rPh sb="0" eb="2">
      <t>ボウキュウ</t>
    </rPh>
    <rPh sb="5" eb="6">
      <t>ツキ</t>
    </rPh>
    <phoneticPr fontId="3"/>
  </si>
  <si>
    <t>燃料配管工事</t>
    <rPh sb="0" eb="2">
      <t>ネンリョウ</t>
    </rPh>
    <rPh sb="2" eb="6">
      <t>ハイカンコウジ</t>
    </rPh>
    <phoneticPr fontId="3"/>
  </si>
  <si>
    <t>ﾌﾛｰﾄｽｲｯﾁ、遠隔液面計付属</t>
    <rPh sb="9" eb="11">
      <t>エンカク</t>
    </rPh>
    <rPh sb="11" eb="14">
      <t>エキメンケイ</t>
    </rPh>
    <rPh sb="14" eb="16">
      <t>フゾク</t>
    </rPh>
    <phoneticPr fontId="3"/>
  </si>
  <si>
    <t>油ﾀﾝｸﾒｰﾀｰ収納函</t>
    <rPh sb="0" eb="1">
      <t>アブラ</t>
    </rPh>
    <rPh sb="8" eb="11">
      <t>シュウノウハコ</t>
    </rPh>
    <phoneticPr fontId="3"/>
  </si>
  <si>
    <t>太陽光蓄電システム工事</t>
    <rPh sb="0" eb="3">
      <t>タイヨウコウ</t>
    </rPh>
    <rPh sb="3" eb="5">
      <t>チクデン</t>
    </rPh>
    <rPh sb="9" eb="11">
      <t>コウジ</t>
    </rPh>
    <phoneticPr fontId="3"/>
  </si>
  <si>
    <t>50ｍ品</t>
    <rPh sb="3" eb="4">
      <t>ヒン</t>
    </rPh>
    <phoneticPr fontId="3"/>
  </si>
  <si>
    <t>太陽光電池架台</t>
    <rPh sb="0" eb="3">
      <t>タイヨウコウ</t>
    </rPh>
    <rPh sb="3" eb="5">
      <t>デンチ</t>
    </rPh>
    <rPh sb="5" eb="7">
      <t>ガダイ</t>
    </rPh>
    <phoneticPr fontId="3"/>
  </si>
  <si>
    <t>陸屋根用　15度6段8列</t>
    <rPh sb="0" eb="3">
      <t>リクヤネ</t>
    </rPh>
    <rPh sb="3" eb="4">
      <t>ヨウ</t>
    </rPh>
    <rPh sb="7" eb="8">
      <t>ド</t>
    </rPh>
    <rPh sb="9" eb="10">
      <t>ダン</t>
    </rPh>
    <rPh sb="11" eb="12">
      <t>レツ</t>
    </rPh>
    <phoneticPr fontId="3"/>
  </si>
  <si>
    <t>３相10KW　屋内外兼用</t>
    <rPh sb="1" eb="2">
      <t>ソウ</t>
    </rPh>
    <rPh sb="7" eb="9">
      <t>ヤナイ</t>
    </rPh>
    <rPh sb="9" eb="10">
      <t>ガイ</t>
    </rPh>
    <rPh sb="10" eb="12">
      <t>ケンヨウ</t>
    </rPh>
    <phoneticPr fontId="3"/>
  </si>
  <si>
    <t>蓄電池システム</t>
    <rPh sb="0" eb="3">
      <t>チクデンチ</t>
    </rPh>
    <phoneticPr fontId="3"/>
  </si>
  <si>
    <t>リチュームイオン電池、操作リモコン</t>
    <rPh sb="8" eb="10">
      <t>デンチ</t>
    </rPh>
    <rPh sb="11" eb="13">
      <t>ソウサ</t>
    </rPh>
    <phoneticPr fontId="3"/>
  </si>
  <si>
    <t>屋外壁掛型　SUS製</t>
    <rPh sb="0" eb="2">
      <t>オクガイ</t>
    </rPh>
    <rPh sb="2" eb="4">
      <t>カベカケ</t>
    </rPh>
    <rPh sb="4" eb="5">
      <t>カタ</t>
    </rPh>
    <rPh sb="9" eb="10">
      <t>セイ</t>
    </rPh>
    <phoneticPr fontId="3"/>
  </si>
  <si>
    <t>小型端末タイプ</t>
    <rPh sb="0" eb="2">
      <t>コガタ</t>
    </rPh>
    <rPh sb="2" eb="4">
      <t>タンマツ</t>
    </rPh>
    <phoneticPr fontId="3"/>
  </si>
  <si>
    <t>計測監視装置</t>
    <rPh sb="0" eb="2">
      <t>ケイソク</t>
    </rPh>
    <rPh sb="2" eb="4">
      <t>カンシ</t>
    </rPh>
    <rPh sb="4" eb="6">
      <t>ソウチ</t>
    </rPh>
    <phoneticPr fontId="3"/>
  </si>
  <si>
    <t>日射計</t>
    <rPh sb="0" eb="1">
      <t>ニチ</t>
    </rPh>
    <rPh sb="1" eb="2">
      <t>シャ</t>
    </rPh>
    <rPh sb="2" eb="3">
      <t>ケイ</t>
    </rPh>
    <phoneticPr fontId="3"/>
  </si>
  <si>
    <t>気温計</t>
    <rPh sb="0" eb="3">
      <t>キオンケイ</t>
    </rPh>
    <phoneticPr fontId="3"/>
  </si>
  <si>
    <t>表示装置</t>
    <rPh sb="0" eb="2">
      <t>ヒョウジ</t>
    </rPh>
    <rPh sb="2" eb="4">
      <t>ソウチ</t>
    </rPh>
    <phoneticPr fontId="3"/>
  </si>
  <si>
    <t>機器設定調整費</t>
    <rPh sb="0" eb="2">
      <t>キキ</t>
    </rPh>
    <rPh sb="2" eb="4">
      <t>セッテイ</t>
    </rPh>
    <rPh sb="4" eb="7">
      <t>チョウセイヒ</t>
    </rPh>
    <phoneticPr fontId="3"/>
  </si>
  <si>
    <t>機器搬入据付費</t>
    <rPh sb="0" eb="2">
      <t>キキ</t>
    </rPh>
    <rPh sb="2" eb="4">
      <t>ハンニュウ</t>
    </rPh>
    <rPh sb="4" eb="6">
      <t>スエツケ</t>
    </rPh>
    <rPh sb="6" eb="7">
      <t>ヒ</t>
    </rPh>
    <phoneticPr fontId="3"/>
  </si>
  <si>
    <t>蓄電システム据付含む</t>
    <rPh sb="0" eb="2">
      <t>チクデン</t>
    </rPh>
    <rPh sb="6" eb="8">
      <t>スエツケ</t>
    </rPh>
    <rPh sb="8" eb="9">
      <t>フク</t>
    </rPh>
    <phoneticPr fontId="3"/>
  </si>
  <si>
    <t>太陽電池架台及び</t>
    <rPh sb="0" eb="2">
      <t>タイヨウ</t>
    </rPh>
    <rPh sb="2" eb="4">
      <t>デンチ</t>
    </rPh>
    <rPh sb="4" eb="6">
      <t>ガダイ</t>
    </rPh>
    <rPh sb="6" eb="7">
      <t>オヨ</t>
    </rPh>
    <phoneticPr fontId="3"/>
  </si>
  <si>
    <t>モジュール組立工事</t>
    <rPh sb="5" eb="7">
      <t>クミタテ</t>
    </rPh>
    <rPh sb="7" eb="9">
      <t>コウジ</t>
    </rPh>
    <phoneticPr fontId="3"/>
  </si>
  <si>
    <t>太陽光電池間接続、整線</t>
    <rPh sb="0" eb="3">
      <t>タイヨウコウ</t>
    </rPh>
    <rPh sb="3" eb="5">
      <t>デンチ</t>
    </rPh>
    <rPh sb="5" eb="6">
      <t>カン</t>
    </rPh>
    <rPh sb="6" eb="8">
      <t>セツゾク</t>
    </rPh>
    <rPh sb="9" eb="11">
      <t>セイセン</t>
    </rPh>
    <phoneticPr fontId="3"/>
  </si>
  <si>
    <t>配線工事</t>
    <rPh sb="0" eb="2">
      <t>ハイセン</t>
    </rPh>
    <rPh sb="2" eb="4">
      <t>コウジ</t>
    </rPh>
    <phoneticPr fontId="3"/>
  </si>
  <si>
    <t>日射計、気温計～PC間配線</t>
    <rPh sb="0" eb="2">
      <t>ニッシャ</t>
    </rPh>
    <rPh sb="2" eb="3">
      <t>ケイ</t>
    </rPh>
    <rPh sb="4" eb="7">
      <t>キオンケイ</t>
    </rPh>
    <rPh sb="10" eb="11">
      <t>カン</t>
    </rPh>
    <rPh sb="11" eb="13">
      <t>ハイセン</t>
    </rPh>
    <phoneticPr fontId="3"/>
  </si>
  <si>
    <t>法定福利費・機器損料</t>
    <rPh sb="0" eb="2">
      <t>ホウテイ</t>
    </rPh>
    <rPh sb="2" eb="4">
      <t>フクリ</t>
    </rPh>
    <rPh sb="4" eb="5">
      <t>ヒ</t>
    </rPh>
    <rPh sb="6" eb="8">
      <t>キキ</t>
    </rPh>
    <rPh sb="8" eb="10">
      <t>ソンリョウ</t>
    </rPh>
    <phoneticPr fontId="3"/>
  </si>
  <si>
    <t>太陽光発電設備～キュービクル</t>
    <rPh sb="0" eb="3">
      <t>タイヨウコウ</t>
    </rPh>
    <rPh sb="3" eb="5">
      <t>ハツデン</t>
    </rPh>
    <rPh sb="5" eb="7">
      <t>セツビ</t>
    </rPh>
    <phoneticPr fontId="3"/>
  </si>
  <si>
    <t>600V EM-IE 電線</t>
    <rPh sb="11" eb="13">
      <t>デンセン</t>
    </rPh>
    <phoneticPr fontId="3"/>
  </si>
  <si>
    <t>5.5°-2C　　　管路</t>
    <rPh sb="10" eb="12">
      <t>カンロ</t>
    </rPh>
    <phoneticPr fontId="3"/>
  </si>
  <si>
    <t>8°-3C　　　管路</t>
    <rPh sb="8" eb="10">
      <t>カンロ</t>
    </rPh>
    <phoneticPr fontId="3"/>
  </si>
  <si>
    <t>22°　　　　管路</t>
    <rPh sb="7" eb="9">
      <t>カンロ</t>
    </rPh>
    <phoneticPr fontId="3"/>
  </si>
  <si>
    <t>38°　　　　管路</t>
    <rPh sb="7" eb="9">
      <t>カンロ</t>
    </rPh>
    <phoneticPr fontId="3"/>
  </si>
  <si>
    <t>38°　　　　RACK上</t>
    <rPh sb="11" eb="12">
      <t>ウエ</t>
    </rPh>
    <phoneticPr fontId="3"/>
  </si>
  <si>
    <t>38°　　　　FEP内</t>
    <rPh sb="10" eb="11">
      <t>ナイ</t>
    </rPh>
    <phoneticPr fontId="3"/>
  </si>
  <si>
    <t>100°　　　　管路</t>
    <rPh sb="8" eb="10">
      <t>カンロ</t>
    </rPh>
    <phoneticPr fontId="3"/>
  </si>
  <si>
    <t>100°　　　　RACK上</t>
    <rPh sb="12" eb="13">
      <t>ウエ</t>
    </rPh>
    <phoneticPr fontId="3"/>
  </si>
  <si>
    <t>100°　　　　FEP内</t>
    <rPh sb="11" eb="12">
      <t>ナイ</t>
    </rPh>
    <phoneticPr fontId="3"/>
  </si>
  <si>
    <t>EM-CEE　　制御ｹｰﾌﾞﾙ</t>
    <rPh sb="8" eb="10">
      <t>セイギョ</t>
    </rPh>
    <phoneticPr fontId="3"/>
  </si>
  <si>
    <t>2°-4C 　　　管路</t>
    <rPh sb="9" eb="11">
      <t>カンロ</t>
    </rPh>
    <phoneticPr fontId="3"/>
  </si>
  <si>
    <t>2°-4C 　　　RACK上</t>
    <rPh sb="13" eb="14">
      <t>ウエ</t>
    </rPh>
    <phoneticPr fontId="3"/>
  </si>
  <si>
    <t>2°-4C 　　　FEP内</t>
    <rPh sb="12" eb="13">
      <t>ナイ</t>
    </rPh>
    <phoneticPr fontId="3"/>
  </si>
  <si>
    <t>EM-KPEES　通信ｹｰﾌﾞﾙ</t>
    <rPh sb="9" eb="11">
      <t>ツウシン</t>
    </rPh>
    <phoneticPr fontId="3"/>
  </si>
  <si>
    <t>1.25 -2P 　　管路</t>
    <rPh sb="11" eb="13">
      <t>カンロ</t>
    </rPh>
    <phoneticPr fontId="3"/>
  </si>
  <si>
    <t>1.25 -2P 　　RACK上</t>
    <rPh sb="15" eb="16">
      <t>ウエ</t>
    </rPh>
    <phoneticPr fontId="3"/>
  </si>
  <si>
    <t>1.25 -2P 　　FEP内</t>
    <rPh sb="14" eb="15">
      <t>ナイ</t>
    </rPh>
    <phoneticPr fontId="3"/>
  </si>
  <si>
    <t>VCTFK　　通信ｹｰﾌﾞﾙ</t>
    <rPh sb="7" eb="9">
      <t>ツウシン</t>
    </rPh>
    <phoneticPr fontId="3"/>
  </si>
  <si>
    <t>1.25 -2C 　　管路</t>
    <rPh sb="11" eb="13">
      <t>カンロ</t>
    </rPh>
    <phoneticPr fontId="3"/>
  </si>
  <si>
    <t>UTP0.65-4P　 管路</t>
    <rPh sb="12" eb="14">
      <t>カンロ</t>
    </rPh>
    <phoneticPr fontId="3"/>
  </si>
  <si>
    <t>専用通信ｹｰﾌﾞﾙ</t>
    <rPh sb="0" eb="2">
      <t>センヨウ</t>
    </rPh>
    <rPh sb="2" eb="4">
      <t>ツウシン</t>
    </rPh>
    <phoneticPr fontId="3"/>
  </si>
  <si>
    <t>　　　 　　　管路</t>
    <rPh sb="7" eb="9">
      <t>カンロ</t>
    </rPh>
    <phoneticPr fontId="3"/>
  </si>
  <si>
    <t>　　　 　　　RACK上</t>
    <rPh sb="11" eb="12">
      <t>ウエ</t>
    </rPh>
    <phoneticPr fontId="3"/>
  </si>
  <si>
    <t>　　　 　　　FEP内</t>
    <rPh sb="10" eb="11">
      <t>ナイ</t>
    </rPh>
    <phoneticPr fontId="3"/>
  </si>
  <si>
    <t>FEP30　　　　地中</t>
    <rPh sb="9" eb="11">
      <t>チチュウ</t>
    </rPh>
    <phoneticPr fontId="3"/>
  </si>
  <si>
    <t>E19　　　　　隠蔽</t>
    <rPh sb="8" eb="10">
      <t>インペイ</t>
    </rPh>
    <phoneticPr fontId="3"/>
  </si>
  <si>
    <t>E25　　　　　隠蔽</t>
    <rPh sb="8" eb="10">
      <t>インペイ</t>
    </rPh>
    <phoneticPr fontId="3"/>
  </si>
  <si>
    <t>E63　　　　　隠蔽</t>
    <rPh sb="8" eb="10">
      <t>インペイ</t>
    </rPh>
    <phoneticPr fontId="3"/>
  </si>
  <si>
    <t>E75　　　　　隠蔽</t>
    <rPh sb="8" eb="10">
      <t>インペイ</t>
    </rPh>
    <phoneticPr fontId="3"/>
  </si>
  <si>
    <t>HIVE16　　　 露出</t>
    <rPh sb="10" eb="12">
      <t>ロシュツ</t>
    </rPh>
    <phoneticPr fontId="3"/>
  </si>
  <si>
    <t>HIVE22　　　 露出</t>
    <rPh sb="10" eb="12">
      <t>ロシュツ</t>
    </rPh>
    <phoneticPr fontId="3"/>
  </si>
  <si>
    <t>HIVE70　　　 露出</t>
    <rPh sb="10" eb="12">
      <t>ロシュツ</t>
    </rPh>
    <phoneticPr fontId="3"/>
  </si>
  <si>
    <t>FEP40　　　　地中</t>
    <rPh sb="9" eb="11">
      <t>チチュウ</t>
    </rPh>
    <phoneticPr fontId="3"/>
  </si>
  <si>
    <t>FEP50　　　　地中</t>
    <rPh sb="9" eb="11">
      <t>チチュウ</t>
    </rPh>
    <phoneticPr fontId="3"/>
  </si>
  <si>
    <t>FEP65　　　　地中</t>
    <rPh sb="9" eb="11">
      <t>チチュウ</t>
    </rPh>
    <phoneticPr fontId="3"/>
  </si>
  <si>
    <t>500ｘ500ｘ400　　鋼板製</t>
    <rPh sb="13" eb="16">
      <t>コウハンセイ</t>
    </rPh>
    <phoneticPr fontId="3"/>
  </si>
  <si>
    <t>500ｘ500ｘ400　　SUS 防水型</t>
    <rPh sb="17" eb="20">
      <t>ボウスイカタ</t>
    </rPh>
    <phoneticPr fontId="3"/>
  </si>
  <si>
    <t>2P15AEx2　ET　　新金属P付</t>
    <rPh sb="13" eb="16">
      <t>シンキンゾク</t>
    </rPh>
    <rPh sb="17" eb="18">
      <t>ツキ</t>
    </rPh>
    <phoneticPr fontId="3"/>
  </si>
  <si>
    <t>天井　吸音用あなあき石膏ボード張</t>
    <rPh sb="0" eb="2">
      <t>テンジョウ</t>
    </rPh>
    <rPh sb="3" eb="5">
      <t>キュウオン</t>
    </rPh>
    <rPh sb="5" eb="6">
      <t>ヨウ</t>
    </rPh>
    <rPh sb="10" eb="12">
      <t>セッコウ</t>
    </rPh>
    <rPh sb="15" eb="16">
      <t>ハリ</t>
    </rPh>
    <phoneticPr fontId="29"/>
  </si>
  <si>
    <t>吸音用あなあき石膏ボード張</t>
    <rPh sb="0" eb="2">
      <t>キュウオン</t>
    </rPh>
    <rPh sb="2" eb="3">
      <t>ヨウ</t>
    </rPh>
    <rPh sb="7" eb="9">
      <t>セッコウ</t>
    </rPh>
    <rPh sb="12" eb="13">
      <t>ハリ</t>
    </rPh>
    <phoneticPr fontId="29"/>
  </si>
  <si>
    <t>500×1,800</t>
    <phoneticPr fontId="3"/>
  </si>
  <si>
    <t>ｶｳﾝﾀｰ一体洗面器</t>
    <rPh sb="5" eb="6">
      <t>イチ</t>
    </rPh>
    <rPh sb="6" eb="7">
      <t>タイ</t>
    </rPh>
    <rPh sb="7" eb="10">
      <t>センメンキ</t>
    </rPh>
    <phoneticPr fontId="3"/>
  </si>
  <si>
    <t>網入型板ガラス</t>
    <rPh sb="0" eb="1">
      <t>アミ</t>
    </rPh>
    <rPh sb="1" eb="2">
      <t>イリ</t>
    </rPh>
    <rPh sb="2" eb="4">
      <t>カタイタ</t>
    </rPh>
    <phoneticPr fontId="13"/>
  </si>
  <si>
    <t>t6.8　2.18㎡以下</t>
    <rPh sb="10" eb="12">
      <t>イカ</t>
    </rPh>
    <phoneticPr fontId="13"/>
  </si>
  <si>
    <t>４</t>
    <phoneticPr fontId="3"/>
  </si>
  <si>
    <t>６</t>
    <phoneticPr fontId="3"/>
  </si>
  <si>
    <t>７</t>
    <phoneticPr fontId="3"/>
  </si>
  <si>
    <t>１５</t>
    <phoneticPr fontId="3"/>
  </si>
  <si>
    <t>600V　EM-CE　ｹｰﾌﾞﾙ</t>
    <phoneticPr fontId="3"/>
  </si>
  <si>
    <t>ﾌﾟﾙﾎﾞｯｸｽ</t>
    <phoneticPr fontId="3"/>
  </si>
  <si>
    <t>600V　EM-EEF　ｹｰﾌﾞﾙ</t>
    <phoneticPr fontId="3"/>
  </si>
  <si>
    <t>2.0-3C　　　ｺﾛｶﾞｼ</t>
    <phoneticPr fontId="3"/>
  </si>
  <si>
    <t>ｱｳﾄﾚｯﾄﾎﾞｯｸｽ</t>
    <phoneticPr fontId="3"/>
  </si>
  <si>
    <t>１０</t>
    <phoneticPr fontId="3"/>
  </si>
  <si>
    <t>１２</t>
    <phoneticPr fontId="3"/>
  </si>
  <si>
    <t>１４-１　計</t>
    <phoneticPr fontId="3"/>
  </si>
  <si>
    <t>600V　EM-EEFケーブル</t>
    <phoneticPr fontId="3"/>
  </si>
  <si>
    <t>JIS10K GV25</t>
    <phoneticPr fontId="3"/>
  </si>
  <si>
    <t>硬質塩化ﾋﾞﾆﾙ管</t>
    <phoneticPr fontId="3"/>
  </si>
  <si>
    <t>VHS 400×400</t>
    <phoneticPr fontId="3"/>
  </si>
  <si>
    <t>5　計</t>
    <phoneticPr fontId="3"/>
  </si>
  <si>
    <t>6</t>
    <phoneticPr fontId="3"/>
  </si>
  <si>
    <t>ＡＣＰ－１ 空冷ﾋｰﾄﾎﾟﾝﾌﾟ式</t>
    <phoneticPr fontId="3"/>
  </si>
  <si>
    <t>ﾊﾟｯｹｰｼﾞ型ｴｱｺﾝ</t>
    <phoneticPr fontId="3"/>
  </si>
  <si>
    <t>冷媒用被覆銅管</t>
    <phoneticPr fontId="3"/>
  </si>
  <si>
    <t>ｶﾞｽ管 15.9Φ</t>
    <phoneticPr fontId="3"/>
  </si>
  <si>
    <t>架台共</t>
    <rPh sb="0" eb="2">
      <t>ガダイ</t>
    </rPh>
    <rPh sb="2" eb="3">
      <t>トモ</t>
    </rPh>
    <phoneticPr fontId="3"/>
  </si>
  <si>
    <t>EM-CEE1.25-2C 管内</t>
    <rPh sb="14" eb="16">
      <t>カンナイ</t>
    </rPh>
    <phoneticPr fontId="3"/>
  </si>
  <si>
    <t>EM-CEES1.25-2C　菅内</t>
    <rPh sb="15" eb="17">
      <t>カンナイ</t>
    </rPh>
    <phoneticPr fontId="3"/>
  </si>
  <si>
    <t>G22　露出</t>
    <rPh sb="4" eb="6">
      <t>ロシュツ</t>
    </rPh>
    <phoneticPr fontId="3"/>
  </si>
  <si>
    <t>E19　露出</t>
    <rPh sb="4" eb="6">
      <t>ロシュツ</t>
    </rPh>
    <phoneticPr fontId="3"/>
  </si>
  <si>
    <t>E31　露出</t>
    <rPh sb="4" eb="6">
      <t>ロシュツ</t>
    </rPh>
    <phoneticPr fontId="3"/>
  </si>
  <si>
    <t>E39　露出</t>
    <rPh sb="4" eb="6">
      <t>ロシュツ</t>
    </rPh>
    <phoneticPr fontId="3"/>
  </si>
  <si>
    <t>E51　露出</t>
    <rPh sb="4" eb="6">
      <t>ロシュツ</t>
    </rPh>
    <phoneticPr fontId="3"/>
  </si>
  <si>
    <t>E63　露出</t>
    <rPh sb="4" eb="6">
      <t>ロシュツ</t>
    </rPh>
    <phoneticPr fontId="3"/>
  </si>
  <si>
    <t>AW-07</t>
    <phoneticPr fontId="3"/>
  </si>
  <si>
    <t>2連引違い窓</t>
    <rPh sb="1" eb="2">
      <t>レン</t>
    </rPh>
    <rPh sb="2" eb="4">
      <t>ヒキチガ</t>
    </rPh>
    <rPh sb="5" eb="6">
      <t>マド</t>
    </rPh>
    <phoneticPr fontId="3"/>
  </si>
  <si>
    <t>2,500×1,000</t>
  </si>
  <si>
    <t>下塗り2回目</t>
    <rPh sb="0" eb="2">
      <t>シタヌ</t>
    </rPh>
    <rPh sb="4" eb="6">
      <t>カイメ</t>
    </rPh>
    <phoneticPr fontId="22"/>
  </si>
  <si>
    <t>下塗り3回目</t>
    <rPh sb="0" eb="2">
      <t>シタヌ</t>
    </rPh>
    <rPh sb="4" eb="6">
      <t>カイメ</t>
    </rPh>
    <phoneticPr fontId="22"/>
  </si>
  <si>
    <t>外壁高圧洗浄</t>
    <rPh sb="0" eb="2">
      <t>ガイヘキ</t>
    </rPh>
    <rPh sb="2" eb="6">
      <t>コウアツセンジョウ</t>
    </rPh>
    <phoneticPr fontId="3"/>
  </si>
  <si>
    <t>（北側外階段）</t>
    <rPh sb="1" eb="3">
      <t>キタガワ</t>
    </rPh>
    <rPh sb="3" eb="6">
      <t>ソトカイダン</t>
    </rPh>
    <phoneticPr fontId="3"/>
  </si>
  <si>
    <t>床　外装用ｼｰﾄ張り</t>
    <rPh sb="0" eb="1">
      <t>ユカ</t>
    </rPh>
    <rPh sb="2" eb="5">
      <t>ガイソウヨウ</t>
    </rPh>
    <rPh sb="8" eb="9">
      <t>ハ</t>
    </rPh>
    <phoneticPr fontId="3"/>
  </si>
  <si>
    <t>階段踏面　防滑性階段用床材</t>
    <rPh sb="0" eb="2">
      <t>カイダン</t>
    </rPh>
    <rPh sb="2" eb="4">
      <t>フミヅラ</t>
    </rPh>
    <rPh sb="5" eb="7">
      <t>ボウカツ</t>
    </rPh>
    <rPh sb="7" eb="8">
      <t>セイ</t>
    </rPh>
    <rPh sb="8" eb="11">
      <t>カイダンヨウ</t>
    </rPh>
    <rPh sb="11" eb="13">
      <t>ユカザイ</t>
    </rPh>
    <phoneticPr fontId="3"/>
  </si>
  <si>
    <t>㎡</t>
    <phoneticPr fontId="3"/>
  </si>
  <si>
    <t>下地調整</t>
    <rPh sb="0" eb="4">
      <t>シタジチョウセイ</t>
    </rPh>
    <phoneticPr fontId="3"/>
  </si>
  <si>
    <t>RC面　RB種</t>
    <rPh sb="0" eb="3">
      <t>アールシーメン</t>
    </rPh>
    <rPh sb="6" eb="7">
      <t>シュ</t>
    </rPh>
    <phoneticPr fontId="3"/>
  </si>
  <si>
    <t>樹脂塗装</t>
    <rPh sb="0" eb="2">
      <t>ジュシ</t>
    </rPh>
    <rPh sb="2" eb="4">
      <t>トソウ</t>
    </rPh>
    <phoneticPr fontId="3"/>
  </si>
  <si>
    <t>（構外舗装）</t>
    <rPh sb="1" eb="3">
      <t>コウガイ</t>
    </rPh>
    <rPh sb="3" eb="5">
      <t>ホソウ</t>
    </rPh>
    <phoneticPr fontId="3"/>
  </si>
  <si>
    <t>t150</t>
    <phoneticPr fontId="3"/>
  </si>
  <si>
    <t>照明・ｶﾒﾗﾎﾟｰﾙ基礎</t>
    <rPh sb="0" eb="2">
      <t>ショウメイ</t>
    </rPh>
    <rPh sb="10" eb="12">
      <t>キソ</t>
    </rPh>
    <phoneticPr fontId="3"/>
  </si>
  <si>
    <t>120×120　御影石</t>
    <rPh sb="8" eb="11">
      <t>ミカゲイシ</t>
    </rPh>
    <phoneticPr fontId="3"/>
  </si>
  <si>
    <t>120×120　疑石</t>
    <rPh sb="8" eb="9">
      <t>ギ</t>
    </rPh>
    <rPh sb="9" eb="10">
      <t>イシ</t>
    </rPh>
    <phoneticPr fontId="3"/>
  </si>
  <si>
    <t>ｺｰﾅｰｶﾞｰﾄﾞ</t>
    <phoneticPr fontId="3"/>
  </si>
  <si>
    <t>硬質塩化ﾋﾞﾆﾙ　90×90</t>
    <rPh sb="0" eb="2">
      <t>コウシツ</t>
    </rPh>
    <rPh sb="2" eb="4">
      <t>エンカ</t>
    </rPh>
    <phoneticPr fontId="3"/>
  </si>
  <si>
    <t>高圧洗浄</t>
    <rPh sb="0" eb="4">
      <t>コウアツセンジョウ</t>
    </rPh>
    <phoneticPr fontId="3"/>
  </si>
  <si>
    <t>下地調整</t>
    <rPh sb="0" eb="4">
      <t>シタジチョウセイ</t>
    </rPh>
    <phoneticPr fontId="3"/>
  </si>
  <si>
    <t>RC面　RB種</t>
    <rPh sb="0" eb="3">
      <t>アールシーメン</t>
    </rPh>
    <rPh sb="4" eb="7">
      <t>アールビーシュ</t>
    </rPh>
    <phoneticPr fontId="3"/>
  </si>
  <si>
    <t>EXP-J　ｼｰﾘﾝｸﾞ打ち</t>
    <rPh sb="12" eb="13">
      <t>ウ</t>
    </rPh>
    <phoneticPr fontId="3"/>
  </si>
  <si>
    <t>ﾎﾟﾘｳﾚﾀﾝ系　20×10</t>
    <rPh sb="7" eb="8">
      <t>ケイ</t>
    </rPh>
    <phoneticPr fontId="3"/>
  </si>
  <si>
    <t>ｍ</t>
    <phoneticPr fontId="3"/>
  </si>
  <si>
    <t>段</t>
    <rPh sb="0" eb="1">
      <t>ダン</t>
    </rPh>
    <phoneticPr fontId="3"/>
  </si>
  <si>
    <t>L=1400　D260　防ｶﾋﾞﾀｲﾌﾟ</t>
    <rPh sb="12" eb="13">
      <t>ボウ</t>
    </rPh>
    <phoneticPr fontId="3"/>
  </si>
  <si>
    <t>（　北側既存擁壁　）</t>
    <rPh sb="2" eb="8">
      <t>キタガワキゾンヨウヘキ</t>
    </rPh>
    <phoneticPr fontId="3"/>
  </si>
  <si>
    <t>シバサクラ</t>
    <phoneticPr fontId="3"/>
  </si>
  <si>
    <t>3芽立　ｺﾝﾃﾅ径9.0</t>
    <rPh sb="1" eb="2">
      <t>メ</t>
    </rPh>
    <rPh sb="2" eb="3">
      <t>タ</t>
    </rPh>
    <rPh sb="8" eb="9">
      <t>ケイ</t>
    </rPh>
    <phoneticPr fontId="3"/>
  </si>
  <si>
    <t>（　植栽　）</t>
    <rPh sb="2" eb="4">
      <t>ショクサイ</t>
    </rPh>
    <phoneticPr fontId="3"/>
  </si>
  <si>
    <t>ｴｯｸｽﾛﾝ鋼板t0.4(熱風融着)</t>
    <rPh sb="6" eb="8">
      <t>コウバン</t>
    </rPh>
    <rPh sb="13" eb="15">
      <t>ネップウ</t>
    </rPh>
    <rPh sb="15" eb="17">
      <t>ユウチャク</t>
    </rPh>
    <phoneticPr fontId="28"/>
  </si>
  <si>
    <t>ﾊﾞｯｸｱｯﾌﾟ材:硬質ｳﾚﾀﾝﾎﾞｰﾄﾞt25</t>
    <rPh sb="8" eb="9">
      <t>ザイ</t>
    </rPh>
    <rPh sb="10" eb="12">
      <t>コウシツ</t>
    </rPh>
    <phoneticPr fontId="28"/>
  </si>
  <si>
    <t>木格子</t>
    <rPh sb="0" eb="1">
      <t>モク</t>
    </rPh>
    <rPh sb="1" eb="3">
      <t>コウシ</t>
    </rPh>
    <phoneticPr fontId="13"/>
  </si>
  <si>
    <t>強化ガラス</t>
    <rPh sb="0" eb="2">
      <t>キョウカ</t>
    </rPh>
    <phoneticPr fontId="13"/>
  </si>
  <si>
    <t>H=600（高荷重仕様)</t>
    <rPh sb="6" eb="9">
      <t>コウカジュウ</t>
    </rPh>
    <rPh sb="9" eb="11">
      <t>シヨウ</t>
    </rPh>
    <phoneticPr fontId="29"/>
  </si>
  <si>
    <t>下地:金属たるきt2.3　@530</t>
    <rPh sb="0" eb="2">
      <t>シタジ</t>
    </rPh>
    <rPh sb="3" eb="5">
      <t>キンゾク</t>
    </rPh>
    <phoneticPr fontId="28"/>
  </si>
  <si>
    <t>収納台車</t>
    <rPh sb="0" eb="2">
      <t>シュウノウ</t>
    </rPh>
    <rPh sb="2" eb="4">
      <t>ダイシャ</t>
    </rPh>
    <phoneticPr fontId="29"/>
  </si>
  <si>
    <t>数    量</t>
    <phoneticPr fontId="3"/>
  </si>
  <si>
    <t>備      考</t>
    <phoneticPr fontId="3"/>
  </si>
  <si>
    <t>２</t>
    <phoneticPr fontId="3"/>
  </si>
  <si>
    <t>５</t>
    <phoneticPr fontId="3"/>
  </si>
  <si>
    <t>８</t>
    <phoneticPr fontId="3"/>
  </si>
  <si>
    <t>９</t>
    <phoneticPr fontId="3"/>
  </si>
  <si>
    <t>１１</t>
    <phoneticPr fontId="3"/>
  </si>
  <si>
    <t>１２</t>
    <phoneticPr fontId="3"/>
  </si>
  <si>
    <t>１３</t>
    <phoneticPr fontId="3"/>
  </si>
  <si>
    <t>１４</t>
    <phoneticPr fontId="3"/>
  </si>
  <si>
    <t>No.</t>
    <phoneticPr fontId="3"/>
  </si>
  <si>
    <t xml:space="preserve">名            称 </t>
    <phoneticPr fontId="3"/>
  </si>
  <si>
    <t>内             容</t>
    <phoneticPr fontId="3"/>
  </si>
  <si>
    <t>数    量</t>
    <phoneticPr fontId="3"/>
  </si>
  <si>
    <t>単位</t>
    <phoneticPr fontId="3"/>
  </si>
  <si>
    <t>単    価</t>
    <phoneticPr fontId="3"/>
  </si>
  <si>
    <t>金    額</t>
    <phoneticPr fontId="3"/>
  </si>
  <si>
    <t>備      考</t>
    <phoneticPr fontId="3"/>
  </si>
  <si>
    <t>16</t>
    <phoneticPr fontId="3"/>
  </si>
  <si>
    <t>17</t>
    <phoneticPr fontId="3"/>
  </si>
  <si>
    <t>No.</t>
    <phoneticPr fontId="3"/>
  </si>
  <si>
    <t xml:space="preserve">名            称 </t>
    <phoneticPr fontId="3"/>
  </si>
  <si>
    <t>内             容</t>
    <phoneticPr fontId="3"/>
  </si>
  <si>
    <t>単位</t>
    <phoneticPr fontId="3"/>
  </si>
  <si>
    <t>単    価</t>
    <phoneticPr fontId="3"/>
  </si>
  <si>
    <t>金    額</t>
    <phoneticPr fontId="3"/>
  </si>
  <si>
    <t>備      考</t>
    <phoneticPr fontId="3"/>
  </si>
  <si>
    <t>1</t>
    <phoneticPr fontId="3"/>
  </si>
  <si>
    <t>ｍ</t>
    <phoneticPr fontId="3"/>
  </si>
  <si>
    <t>6KV　EM-CET　ｹｰﾌﾞﾙ</t>
    <phoneticPr fontId="3"/>
  </si>
  <si>
    <t>ｍ</t>
    <phoneticPr fontId="3"/>
  </si>
  <si>
    <t>No.</t>
    <phoneticPr fontId="3"/>
  </si>
  <si>
    <t xml:space="preserve">名            称 </t>
    <phoneticPr fontId="3"/>
  </si>
  <si>
    <t>内             容</t>
    <phoneticPr fontId="3"/>
  </si>
  <si>
    <t>単位</t>
    <phoneticPr fontId="3"/>
  </si>
  <si>
    <t>金    額</t>
    <phoneticPr fontId="3"/>
  </si>
  <si>
    <t>備      考</t>
    <phoneticPr fontId="3"/>
  </si>
  <si>
    <t>3φ　6KV　30KVA</t>
    <phoneticPr fontId="3"/>
  </si>
  <si>
    <t>EAｘ1 EBｘ1 EDｘ1　Etｘ2</t>
    <phoneticPr fontId="3"/>
  </si>
  <si>
    <t>１　計</t>
    <phoneticPr fontId="3"/>
  </si>
  <si>
    <t>No.</t>
    <phoneticPr fontId="3"/>
  </si>
  <si>
    <t>２</t>
    <phoneticPr fontId="3"/>
  </si>
  <si>
    <t>600V　EM-CE　ｹｰﾌﾞﾙ</t>
    <phoneticPr fontId="3"/>
  </si>
  <si>
    <t>8°-3C　　ｺﾛｶﾞｼ</t>
    <phoneticPr fontId="3"/>
  </si>
  <si>
    <t>600V　EM-CET　ｹｰﾌﾞﾙ</t>
    <phoneticPr fontId="3"/>
  </si>
  <si>
    <t>600V　EM-FPT　ｹｰﾌﾞﾙ</t>
    <phoneticPr fontId="3"/>
  </si>
  <si>
    <t>ｹｰﾌﾞﾙﾗｯｸ　　　Z100</t>
    <phoneticPr fontId="3"/>
  </si>
  <si>
    <t>Ｌ</t>
    <phoneticPr fontId="3"/>
  </si>
  <si>
    <t>Ｔ</t>
    <phoneticPr fontId="3"/>
  </si>
  <si>
    <t>ﾌﾟﾙﾎﾞｯｸｽ</t>
    <phoneticPr fontId="3"/>
  </si>
  <si>
    <t>600ｘ600ｘ500　SUS　WP</t>
    <phoneticPr fontId="3"/>
  </si>
  <si>
    <t>800ｘ800ｘ400　SUS　WP</t>
    <phoneticPr fontId="3"/>
  </si>
  <si>
    <t>ﾊﾝﾄﾞﾎｰﾙ</t>
    <phoneticPr fontId="3"/>
  </si>
  <si>
    <t>R8K600-H2-9</t>
    <phoneticPr fontId="3"/>
  </si>
  <si>
    <t>Ｌ－１</t>
    <phoneticPr fontId="3"/>
  </si>
  <si>
    <t>Ｐ－１</t>
    <phoneticPr fontId="3"/>
  </si>
  <si>
    <t>Ｐ－２</t>
    <phoneticPr fontId="3"/>
  </si>
  <si>
    <t>Ｓ－１</t>
    <phoneticPr fontId="3"/>
  </si>
  <si>
    <t>Ｓ－２</t>
    <phoneticPr fontId="3"/>
  </si>
  <si>
    <t>No.</t>
    <phoneticPr fontId="3"/>
  </si>
  <si>
    <t xml:space="preserve">名            称 </t>
    <phoneticPr fontId="3"/>
  </si>
  <si>
    <t>数    量</t>
    <phoneticPr fontId="3"/>
  </si>
  <si>
    <t>単位</t>
    <phoneticPr fontId="3"/>
  </si>
  <si>
    <t>単    価</t>
    <phoneticPr fontId="3"/>
  </si>
  <si>
    <t>備      考</t>
    <phoneticPr fontId="3"/>
  </si>
  <si>
    <t>Ｓ－３</t>
    <phoneticPr fontId="3"/>
  </si>
  <si>
    <t>Ｓ－４</t>
    <phoneticPr fontId="3"/>
  </si>
  <si>
    <t>75φ</t>
    <phoneticPr fontId="3"/>
  </si>
  <si>
    <t>75φ</t>
    <phoneticPr fontId="3"/>
  </si>
  <si>
    <t>125φ</t>
    <phoneticPr fontId="3"/>
  </si>
  <si>
    <t>150φ</t>
    <phoneticPr fontId="3"/>
  </si>
  <si>
    <t>電線管塗装工事　　　　</t>
    <rPh sb="0" eb="3">
      <t>デンセンカン</t>
    </rPh>
    <rPh sb="3" eb="5">
      <t>トソウ</t>
    </rPh>
    <rPh sb="5" eb="7">
      <t>コウジ</t>
    </rPh>
    <phoneticPr fontId="3"/>
  </si>
  <si>
    <t>E25</t>
    <phoneticPr fontId="3"/>
  </si>
  <si>
    <t>ｍ</t>
    <phoneticPr fontId="3"/>
  </si>
  <si>
    <t>電線管塗装工事　　　　</t>
    <rPh sb="0" eb="3">
      <t>デンセンカン</t>
    </rPh>
    <rPh sb="3" eb="7">
      <t>トソウコウジ</t>
    </rPh>
    <phoneticPr fontId="3"/>
  </si>
  <si>
    <t>E31</t>
    <phoneticPr fontId="3"/>
  </si>
  <si>
    <t>電線管塗装工事　　　</t>
    <rPh sb="0" eb="3">
      <t>デンセンカン</t>
    </rPh>
    <rPh sb="3" eb="5">
      <t>トソウ</t>
    </rPh>
    <rPh sb="5" eb="7">
      <t>コウジ</t>
    </rPh>
    <phoneticPr fontId="3"/>
  </si>
  <si>
    <t>E51</t>
    <phoneticPr fontId="3"/>
  </si>
  <si>
    <t>G42</t>
    <phoneticPr fontId="3"/>
  </si>
  <si>
    <t>G82</t>
    <phoneticPr fontId="3"/>
  </si>
  <si>
    <t>電線管塗装工事</t>
    <rPh sb="0" eb="3">
      <t>デンセンカン</t>
    </rPh>
    <rPh sb="3" eb="5">
      <t>トソウ</t>
    </rPh>
    <rPh sb="5" eb="7">
      <t>コウジ</t>
    </rPh>
    <phoneticPr fontId="3"/>
  </si>
  <si>
    <t>G104</t>
    <phoneticPr fontId="3"/>
  </si>
  <si>
    <t>埋設テープ</t>
    <rPh sb="0" eb="2">
      <t>マイセツ</t>
    </rPh>
    <phoneticPr fontId="3"/>
  </si>
  <si>
    <t>地中埋設標</t>
    <rPh sb="0" eb="2">
      <t>チチュウ</t>
    </rPh>
    <rPh sb="2" eb="4">
      <t>マイセツ</t>
    </rPh>
    <rPh sb="4" eb="5">
      <t>ヒョウ</t>
    </rPh>
    <phoneticPr fontId="3"/>
  </si>
  <si>
    <t>２　計</t>
    <phoneticPr fontId="3"/>
  </si>
  <si>
    <t>No.</t>
    <phoneticPr fontId="3"/>
  </si>
  <si>
    <t>単位</t>
    <phoneticPr fontId="3"/>
  </si>
  <si>
    <t>３</t>
    <phoneticPr fontId="3"/>
  </si>
  <si>
    <t>600V　EM-CEE　ｹｰﾌﾞﾙ</t>
    <phoneticPr fontId="3"/>
  </si>
  <si>
    <t>1.2-2C　　　ｺﾛｶﾞｼ</t>
    <phoneticPr fontId="3"/>
  </si>
  <si>
    <t>1.2-2C　　　ｺﾛｶﾞｼ</t>
    <phoneticPr fontId="3"/>
  </si>
  <si>
    <t>ﾌﾟﾙﾎﾞｯｸｽ</t>
    <phoneticPr fontId="3"/>
  </si>
  <si>
    <t>150ｘ150ｘ150 SUS WP</t>
    <phoneticPr fontId="3"/>
  </si>
  <si>
    <t>数    量</t>
    <phoneticPr fontId="3"/>
  </si>
  <si>
    <t>備      考</t>
    <phoneticPr fontId="3"/>
  </si>
  <si>
    <t>ﾌﾟﾙﾎﾞｯｸｽ</t>
    <phoneticPr fontId="3"/>
  </si>
  <si>
    <t>200ｘ200ｘ200 SUS WP</t>
    <phoneticPr fontId="3"/>
  </si>
  <si>
    <t>LF3</t>
    <phoneticPr fontId="3"/>
  </si>
  <si>
    <t>電線管塗装工事</t>
    <rPh sb="0" eb="3">
      <t>デンセンカン</t>
    </rPh>
    <rPh sb="3" eb="7">
      <t>トソウコウジ</t>
    </rPh>
    <phoneticPr fontId="3"/>
  </si>
  <si>
    <t>E25</t>
    <phoneticPr fontId="3"/>
  </si>
  <si>
    <t>３　計</t>
    <phoneticPr fontId="3"/>
  </si>
  <si>
    <t>No.</t>
    <phoneticPr fontId="3"/>
  </si>
  <si>
    <t xml:space="preserve">名            称 </t>
    <phoneticPr fontId="3"/>
  </si>
  <si>
    <t>内             容</t>
    <phoneticPr fontId="3"/>
  </si>
  <si>
    <t>金    額</t>
    <phoneticPr fontId="3"/>
  </si>
  <si>
    <t>４</t>
    <phoneticPr fontId="3"/>
  </si>
  <si>
    <t>1.6-2C　　　ｺﾛｶﾞｼ</t>
    <phoneticPr fontId="3"/>
  </si>
  <si>
    <t>1.6-3C　　　ｺﾛｶﾞｼ</t>
    <phoneticPr fontId="3"/>
  </si>
  <si>
    <t>2.0-2C　　　ｺﾛｶﾞｼ</t>
    <phoneticPr fontId="3"/>
  </si>
  <si>
    <t>600V　EM-EEF　ｹｰﾌﾞﾙ</t>
    <phoneticPr fontId="3"/>
  </si>
  <si>
    <t>5.5°-3C　　ｺﾛｶﾞｼ</t>
    <phoneticPr fontId="3"/>
  </si>
  <si>
    <t>150ｘ150ｘ150　SUS WP</t>
    <phoneticPr fontId="3"/>
  </si>
  <si>
    <t>3A</t>
    <phoneticPr fontId="3"/>
  </si>
  <si>
    <t>ﾘﾓｺﾝｾﾚｸﾀｽｲｯﾁ</t>
    <phoneticPr fontId="3"/>
  </si>
  <si>
    <t>ｶﾊﾞｰﾌﾟﾚｰﾄ</t>
    <phoneticPr fontId="3"/>
  </si>
  <si>
    <t>75φ</t>
    <phoneticPr fontId="3"/>
  </si>
  <si>
    <t>E19</t>
    <phoneticPr fontId="3"/>
  </si>
  <si>
    <t>ｍ</t>
    <phoneticPr fontId="3"/>
  </si>
  <si>
    <t>E25</t>
    <phoneticPr fontId="3"/>
  </si>
  <si>
    <t>ｍ</t>
    <phoneticPr fontId="3"/>
  </si>
  <si>
    <t>E31</t>
    <phoneticPr fontId="3"/>
  </si>
  <si>
    <t>No.</t>
    <phoneticPr fontId="3"/>
  </si>
  <si>
    <t>内             容</t>
    <phoneticPr fontId="3"/>
  </si>
  <si>
    <t>数    量</t>
    <phoneticPr fontId="3"/>
  </si>
  <si>
    <t>単    価</t>
    <phoneticPr fontId="3"/>
  </si>
  <si>
    <t>金    額</t>
    <phoneticPr fontId="3"/>
  </si>
  <si>
    <t>備      考</t>
    <phoneticPr fontId="3"/>
  </si>
  <si>
    <t>E39</t>
    <phoneticPr fontId="3"/>
  </si>
  <si>
    <t>E63</t>
    <phoneticPr fontId="3"/>
  </si>
  <si>
    <t>４　計</t>
    <phoneticPr fontId="3"/>
  </si>
  <si>
    <t>内             容</t>
    <phoneticPr fontId="3"/>
  </si>
  <si>
    <t>数    量</t>
    <phoneticPr fontId="3"/>
  </si>
  <si>
    <t>備      考</t>
    <phoneticPr fontId="3"/>
  </si>
  <si>
    <t>５</t>
    <phoneticPr fontId="3"/>
  </si>
  <si>
    <t>Ｂ</t>
    <phoneticPr fontId="3"/>
  </si>
  <si>
    <t>ＢＬ１</t>
    <phoneticPr fontId="3"/>
  </si>
  <si>
    <t>Ｂｌ２</t>
    <phoneticPr fontId="3"/>
  </si>
  <si>
    <t>Ｃ</t>
    <phoneticPr fontId="3"/>
  </si>
  <si>
    <t>ＤＬ１</t>
    <phoneticPr fontId="3"/>
  </si>
  <si>
    <t>ＤＬ２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</si>
  <si>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</si>
  <si>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</si>
  <si>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</si>
  <si>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</si>
  <si>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</si>
  <si>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</si>
  <si>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</si>
  <si>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Ｐ</t>
    <phoneticPr fontId="3"/>
  </si>
  <si>
    <t>Ｑ</t>
    <phoneticPr fontId="3"/>
  </si>
  <si>
    <t xml:space="preserve">名            称 </t>
    <phoneticPr fontId="3"/>
  </si>
  <si>
    <t>内             容</t>
    <phoneticPr fontId="3"/>
  </si>
  <si>
    <t>数    量</t>
    <phoneticPr fontId="3"/>
  </si>
  <si>
    <t>単位</t>
    <phoneticPr fontId="3"/>
  </si>
  <si>
    <t>単    価</t>
    <phoneticPr fontId="3"/>
  </si>
  <si>
    <t>金    額</t>
    <phoneticPr fontId="3"/>
  </si>
  <si>
    <t>備      考</t>
    <phoneticPr fontId="3"/>
  </si>
  <si>
    <t>Ｒ</t>
    <phoneticPr fontId="3"/>
  </si>
  <si>
    <t>ＷＰ</t>
    <phoneticPr fontId="3"/>
  </si>
  <si>
    <t>ア</t>
    <phoneticPr fontId="3"/>
  </si>
  <si>
    <t>イ</t>
    <phoneticPr fontId="3"/>
  </si>
  <si>
    <t>オ</t>
    <phoneticPr fontId="3"/>
  </si>
  <si>
    <t>カ</t>
    <phoneticPr fontId="3"/>
  </si>
  <si>
    <t>５　計</t>
    <phoneticPr fontId="3"/>
  </si>
  <si>
    <t>６</t>
    <phoneticPr fontId="3"/>
  </si>
  <si>
    <t>2P15AEx2 ET　</t>
    <phoneticPr fontId="3"/>
  </si>
  <si>
    <t>ｍ</t>
    <phoneticPr fontId="3"/>
  </si>
  <si>
    <t>E25</t>
    <phoneticPr fontId="3"/>
  </si>
  <si>
    <t>E31</t>
    <phoneticPr fontId="3"/>
  </si>
  <si>
    <t>６　計</t>
    <phoneticPr fontId="3"/>
  </si>
  <si>
    <t>単    価</t>
    <phoneticPr fontId="3"/>
  </si>
  <si>
    <t>金    額</t>
    <phoneticPr fontId="3"/>
  </si>
  <si>
    <t>７</t>
    <phoneticPr fontId="3"/>
  </si>
  <si>
    <t>７　計</t>
    <phoneticPr fontId="3"/>
  </si>
  <si>
    <t>数    量</t>
    <phoneticPr fontId="3"/>
  </si>
  <si>
    <t>８</t>
    <phoneticPr fontId="3"/>
  </si>
  <si>
    <t>ｹｰﾌﾞﾙ　　EM CPEE</t>
    <phoneticPr fontId="3"/>
  </si>
  <si>
    <t>0.9-3C　　　　ｺﾛｶﾞｼ</t>
    <phoneticPr fontId="3"/>
  </si>
  <si>
    <t>ｱｳﾄﾚｯﾄﾎﾞｯｸｽ</t>
    <phoneticPr fontId="3"/>
  </si>
  <si>
    <t>８　計</t>
    <phoneticPr fontId="3"/>
  </si>
  <si>
    <t>単位</t>
    <phoneticPr fontId="3"/>
  </si>
  <si>
    <t>９</t>
    <phoneticPr fontId="3"/>
  </si>
  <si>
    <t>1.2-3C　　ｺﾛｶﾞｼ</t>
    <phoneticPr fontId="3"/>
  </si>
  <si>
    <t>1.2-5P　　ｺﾛｶﾞｼ</t>
    <phoneticPr fontId="3"/>
  </si>
  <si>
    <t>1.2-10P 　ｺﾛｶﾞｼ</t>
    <phoneticPr fontId="3"/>
  </si>
  <si>
    <t>ﾒﾀﾙﾓｰﾙ</t>
    <phoneticPr fontId="3"/>
  </si>
  <si>
    <t>ｱｳﾄﾚｯﾄﾎﾞｯｸｽ</t>
    <phoneticPr fontId="3"/>
  </si>
  <si>
    <t>備      考</t>
    <phoneticPr fontId="3"/>
  </si>
  <si>
    <t>3W</t>
    <phoneticPr fontId="3"/>
  </si>
  <si>
    <t>ｿﾌﾄﾎｰﾝｽﾋﾟｰｶｰ</t>
    <phoneticPr fontId="3"/>
  </si>
  <si>
    <t>ｱｯﾃﾈｰﾀｰ</t>
    <phoneticPr fontId="3"/>
  </si>
  <si>
    <t>0.5～6W</t>
    <phoneticPr fontId="3"/>
  </si>
  <si>
    <t>75φ</t>
    <phoneticPr fontId="3"/>
  </si>
  <si>
    <t>E19</t>
    <phoneticPr fontId="3"/>
  </si>
  <si>
    <t>ｍ</t>
    <phoneticPr fontId="3"/>
  </si>
  <si>
    <t>9　計</t>
    <rPh sb="2" eb="3">
      <t>ケイ</t>
    </rPh>
    <phoneticPr fontId="3"/>
  </si>
  <si>
    <t>No.</t>
    <phoneticPr fontId="3"/>
  </si>
  <si>
    <t>１０</t>
    <phoneticPr fontId="3"/>
  </si>
  <si>
    <t>ｹｰﾌﾞﾙ　　　　</t>
    <phoneticPr fontId="3"/>
  </si>
  <si>
    <t>4S8-EM　　ｺﾛｶﾞｼ</t>
    <phoneticPr fontId="3"/>
  </si>
  <si>
    <t>ｹｰﾌﾞﾙ　　　　</t>
    <phoneticPr fontId="3"/>
  </si>
  <si>
    <t>L-4E5AT-EM　ｺﾛｶﾞｼ</t>
    <phoneticPr fontId="3"/>
  </si>
  <si>
    <t>EM-S-5C-FB　ｺﾛｶﾞｼ</t>
    <phoneticPr fontId="3"/>
  </si>
  <si>
    <t>ﾒｲﾝｽﾋﾟｰｶｰ</t>
    <phoneticPr fontId="3"/>
  </si>
  <si>
    <t>ｻﾌﾞｽﾋﾟｰｶｰ</t>
    <phoneticPr fontId="3"/>
  </si>
  <si>
    <t>ﾜｲﾔﾚｽｱﾝﾃﾅ</t>
    <phoneticPr fontId="3"/>
  </si>
  <si>
    <t>ﾀﾞｲﾅﾐｯｸﾏｲｸﾛﾌｫﾝ</t>
    <phoneticPr fontId="3"/>
  </si>
  <si>
    <t>ﾃﾞｼﾞﾀﾙﾜｲﾔﾚｽﾏｲｸﾛﾌｫﾝ</t>
    <phoneticPr fontId="3"/>
  </si>
  <si>
    <t>ﾁｬｰｼﾞｬｰ</t>
    <phoneticPr fontId="3"/>
  </si>
  <si>
    <t>E19</t>
    <phoneticPr fontId="3"/>
  </si>
  <si>
    <t>E25</t>
    <phoneticPr fontId="3"/>
  </si>
  <si>
    <t>E31</t>
    <phoneticPr fontId="3"/>
  </si>
  <si>
    <t>１０　計</t>
    <phoneticPr fontId="3"/>
  </si>
  <si>
    <t>１１</t>
    <phoneticPr fontId="3"/>
  </si>
  <si>
    <t>1.2-2C　　　　ｺﾛｶﾞｼ</t>
    <phoneticPr fontId="3"/>
  </si>
  <si>
    <t>1.2-4C　　　　ｺﾛｶﾞｼ</t>
    <phoneticPr fontId="3"/>
  </si>
  <si>
    <t>1.2-5P　　ｺﾛｶﾞｼ</t>
    <phoneticPr fontId="3"/>
  </si>
  <si>
    <t>ｱｳﾄﾚｯﾄﾎﾞｯｸｽ</t>
    <phoneticPr fontId="3"/>
  </si>
  <si>
    <t>75φ　120～150ｍｍ</t>
    <phoneticPr fontId="3"/>
  </si>
  <si>
    <t>75φ</t>
    <phoneticPr fontId="3"/>
  </si>
  <si>
    <t>１１　計</t>
    <phoneticPr fontId="3"/>
  </si>
  <si>
    <t>ｍ</t>
    <phoneticPr fontId="3"/>
  </si>
  <si>
    <t>ｹｰﾌﾞﾙ</t>
    <phoneticPr fontId="3"/>
  </si>
  <si>
    <t>CAT6-e　　 　ｺﾛｶﾞｼ</t>
    <phoneticPr fontId="3"/>
  </si>
  <si>
    <t>ｶﾊﾞｰﾌﾟﾚｰﾄ</t>
    <phoneticPr fontId="3"/>
  </si>
  <si>
    <t>ｱﾝﾃﾅ</t>
    <phoneticPr fontId="3"/>
  </si>
  <si>
    <t>ｹｰﾌﾞﾙ</t>
    <phoneticPr fontId="3"/>
  </si>
  <si>
    <t>150ｘ150ｘ150　</t>
    <phoneticPr fontId="3"/>
  </si>
  <si>
    <t>ｍ</t>
    <phoneticPr fontId="3"/>
  </si>
  <si>
    <t>ﾌﾟﾙﾎﾞｯｸｽ</t>
    <phoneticPr fontId="3"/>
  </si>
  <si>
    <t>200ｘ200ｘ200</t>
    <phoneticPr fontId="3"/>
  </si>
  <si>
    <t>鋼管柱</t>
    <rPh sb="0" eb="2">
      <t>コウカン</t>
    </rPh>
    <rPh sb="2" eb="3">
      <t>ハシラ</t>
    </rPh>
    <phoneticPr fontId="3"/>
  </si>
  <si>
    <t>６ｍ　建柱車</t>
    <rPh sb="3" eb="4">
      <t>タツル</t>
    </rPh>
    <rPh sb="4" eb="5">
      <t>ハシラ</t>
    </rPh>
    <rPh sb="5" eb="6">
      <t>シャ</t>
    </rPh>
    <phoneticPr fontId="3"/>
  </si>
  <si>
    <t>１２　計</t>
    <phoneticPr fontId="3"/>
  </si>
  <si>
    <t>１３</t>
    <phoneticPr fontId="3"/>
  </si>
  <si>
    <t>１３　計</t>
    <phoneticPr fontId="3"/>
  </si>
  <si>
    <t>数    量</t>
    <phoneticPr fontId="3"/>
  </si>
  <si>
    <t>１４</t>
    <phoneticPr fontId="3"/>
  </si>
  <si>
    <t>14-1</t>
    <phoneticPr fontId="3"/>
  </si>
  <si>
    <t>14-2</t>
    <phoneticPr fontId="3"/>
  </si>
  <si>
    <t>１４　計</t>
    <phoneticPr fontId="3"/>
  </si>
  <si>
    <t>14-1</t>
    <phoneticPr fontId="3"/>
  </si>
  <si>
    <t>パワーコンディショナー</t>
    <phoneticPr fontId="3"/>
  </si>
  <si>
    <t>パワコンプルボックス</t>
    <phoneticPr fontId="3"/>
  </si>
  <si>
    <t>14-2</t>
    <phoneticPr fontId="3"/>
  </si>
  <si>
    <t>600V　EM-EEF　ｹｰﾌﾞﾙ</t>
    <phoneticPr fontId="3"/>
  </si>
  <si>
    <t>2.0-3C　　　ｺﾛｶﾞｼ</t>
    <phoneticPr fontId="3"/>
  </si>
  <si>
    <t>600V　EM-CE　ｹｰﾌﾞﾙ</t>
    <phoneticPr fontId="3"/>
  </si>
  <si>
    <t>8°-3C　　　ｺﾛｶﾞｼ</t>
    <phoneticPr fontId="3"/>
  </si>
  <si>
    <t>600V　EM-CET　ｹｰﾌﾞﾙ</t>
    <phoneticPr fontId="3"/>
  </si>
  <si>
    <t>1.25 -2P 　　ｺﾛｶﾞｼ</t>
    <phoneticPr fontId="3"/>
  </si>
  <si>
    <t>1.25 -2C 　　ｺﾛｶﾞｼ</t>
    <phoneticPr fontId="3"/>
  </si>
  <si>
    <t>LANｹｰﾌﾞﾙ　　</t>
    <phoneticPr fontId="3"/>
  </si>
  <si>
    <t>１４-２　計</t>
    <phoneticPr fontId="3"/>
  </si>
  <si>
    <t>１５</t>
    <phoneticPr fontId="3"/>
  </si>
  <si>
    <t>１５　計</t>
    <phoneticPr fontId="3"/>
  </si>
  <si>
    <t>16</t>
    <phoneticPr fontId="3"/>
  </si>
  <si>
    <t>600V　EM-EEFケーブル</t>
    <phoneticPr fontId="3"/>
  </si>
  <si>
    <t>P</t>
    <phoneticPr fontId="3"/>
  </si>
  <si>
    <t>Q</t>
    <phoneticPr fontId="3"/>
  </si>
  <si>
    <t>R</t>
    <phoneticPr fontId="3"/>
  </si>
  <si>
    <t>400×400×1100</t>
    <phoneticPr fontId="3"/>
  </si>
  <si>
    <t>　.</t>
    <phoneticPr fontId="3"/>
  </si>
  <si>
    <t>１７</t>
    <phoneticPr fontId="3"/>
  </si>
  <si>
    <t>１７　計</t>
    <phoneticPr fontId="3"/>
  </si>
  <si>
    <t>機械設備工事</t>
    <rPh sb="0" eb="2">
      <t>キカイ</t>
    </rPh>
    <rPh sb="2" eb="4">
      <t>セツビ</t>
    </rPh>
    <rPh sb="4" eb="6">
      <t>コウジ</t>
    </rPh>
    <phoneticPr fontId="39"/>
  </si>
  <si>
    <t>CFS498BCK,TCF5831AUR</t>
    <phoneticPr fontId="3"/>
  </si>
  <si>
    <t>UFS900JCS</t>
    <phoneticPr fontId="3"/>
  </si>
  <si>
    <t>AB680BR</t>
    <phoneticPr fontId="3"/>
  </si>
  <si>
    <t>CS597BCS,SH596BAYR,EWC285CS</t>
    <phoneticPr fontId="3"/>
  </si>
  <si>
    <t>TCF5861AUPR,PS2AK</t>
    <phoneticPr fontId="3"/>
  </si>
  <si>
    <t>ｵｽﾄﾒｲﾄ</t>
    <phoneticPr fontId="3"/>
  </si>
  <si>
    <t>UAS81RDB2N</t>
    <phoneticPr fontId="3"/>
  </si>
  <si>
    <t>障害者用洗面器</t>
    <phoneticPr fontId="3"/>
  </si>
  <si>
    <t>L270CM,TLE33SB4A,TLK05202J</t>
    <phoneticPr fontId="3"/>
  </si>
  <si>
    <t>跳ね上げ手摺</t>
    <phoneticPr fontId="3"/>
  </si>
  <si>
    <t>T112HK7R</t>
    <phoneticPr fontId="3"/>
  </si>
  <si>
    <t>L型手摺</t>
    <phoneticPr fontId="3"/>
  </si>
  <si>
    <t>T112CL9</t>
    <phoneticPr fontId="3"/>
  </si>
  <si>
    <t>小便器用手摺</t>
    <phoneticPr fontId="3"/>
  </si>
  <si>
    <t>T112CU22R</t>
    <phoneticPr fontId="3"/>
  </si>
  <si>
    <t>壁掛洗面器用手摺</t>
    <phoneticPr fontId="3"/>
  </si>
  <si>
    <t>T112CP26</t>
    <phoneticPr fontId="3"/>
  </si>
  <si>
    <t>MVRS45P,TLE31SS1J,YM3580AC</t>
    <phoneticPr fontId="3"/>
  </si>
  <si>
    <t>LSA125CC,自動水栓</t>
    <phoneticPr fontId="3"/>
  </si>
  <si>
    <t>壁掛型洗面器</t>
    <phoneticPr fontId="3"/>
  </si>
  <si>
    <t>自動水石鹸供給</t>
    <phoneticPr fontId="3"/>
  </si>
  <si>
    <t>SK500,T200BSQ13C,TN114,T9R</t>
    <phoneticPr fontId="3"/>
  </si>
  <si>
    <t>掃除用流し</t>
    <phoneticPr fontId="3"/>
  </si>
  <si>
    <t>HH04060x2,T37SGEP</t>
    <phoneticPr fontId="3"/>
  </si>
  <si>
    <t>平面ﾀｲﾌﾟﾍﾞﾋﾞｰﾁｪｱ</t>
    <phoneticPr fontId="3"/>
  </si>
  <si>
    <t>YKA15S</t>
    <phoneticPr fontId="3"/>
  </si>
  <si>
    <t>ｺｰﾅｰﾀｲﾌﾟﾍﾞﾋﾞｰﾁｪｱ</t>
    <phoneticPr fontId="3"/>
  </si>
  <si>
    <t>YKA16S</t>
    <phoneticPr fontId="3"/>
  </si>
  <si>
    <t>ﾍﾞﾋﾞｰｼｰﾄ</t>
    <phoneticPr fontId="3"/>
  </si>
  <si>
    <t>YKA25N</t>
    <phoneticPr fontId="3"/>
  </si>
  <si>
    <t>ﾊﾝﾄﾞﾄﾞﾗｲﾔｰ</t>
    <phoneticPr fontId="3"/>
  </si>
  <si>
    <t>TYC430WJ</t>
    <phoneticPr fontId="3"/>
  </si>
  <si>
    <t>ﾊﾝﾄﾞﾄﾞﾗｲﾔｰ</t>
    <phoneticPr fontId="3"/>
  </si>
  <si>
    <t>TYC320W</t>
    <phoneticPr fontId="3"/>
  </si>
  <si>
    <t>YM3580AC</t>
    <phoneticPr fontId="3"/>
  </si>
  <si>
    <t>REKB12A12SW35D,TKS05311J</t>
    <phoneticPr fontId="3"/>
  </si>
  <si>
    <t>REW06A1BK</t>
    <phoneticPr fontId="3"/>
  </si>
  <si>
    <t>ｺﾝﾋﾞ・調乳用温水器設置</t>
    <phoneticPr fontId="3"/>
  </si>
  <si>
    <t>横水栓</t>
    <phoneticPr fontId="3"/>
  </si>
  <si>
    <t>T23BNR13</t>
    <phoneticPr fontId="3"/>
  </si>
  <si>
    <t>横水栓</t>
    <phoneticPr fontId="3"/>
  </si>
  <si>
    <t>T28AKUH13　ｷｰ付き</t>
    <phoneticPr fontId="3"/>
  </si>
  <si>
    <t>紙巻器</t>
    <phoneticPr fontId="3"/>
  </si>
  <si>
    <t>YH191R/L</t>
    <phoneticPr fontId="3"/>
  </si>
  <si>
    <t>YH702</t>
    <phoneticPr fontId="3"/>
  </si>
  <si>
    <t>ﾌｯｸ</t>
    <phoneticPr fontId="3"/>
  </si>
  <si>
    <t>YKH21R</t>
    <phoneticPr fontId="3"/>
  </si>
  <si>
    <t>散水栓(ｶｯﾌﾟﾘﾝｸﾞ付)</t>
    <phoneticPr fontId="3"/>
  </si>
  <si>
    <t>T28AKUH13</t>
    <phoneticPr fontId="3"/>
  </si>
  <si>
    <t>TL19</t>
    <phoneticPr fontId="3"/>
  </si>
  <si>
    <t>1　計</t>
    <phoneticPr fontId="3"/>
  </si>
  <si>
    <t>2</t>
    <phoneticPr fontId="3"/>
  </si>
  <si>
    <t>屋内一般 SGP-VA 25A</t>
    <phoneticPr fontId="3"/>
  </si>
  <si>
    <t>JIS10K GV20</t>
    <phoneticPr fontId="3"/>
  </si>
  <si>
    <t>ﾎﾞｰﾙﾀｯﾌﾟ</t>
    <phoneticPr fontId="3"/>
  </si>
  <si>
    <t>BT 25</t>
    <phoneticPr fontId="3"/>
  </si>
  <si>
    <t>JIS10K GV25</t>
    <phoneticPr fontId="3"/>
  </si>
  <si>
    <t>25A</t>
    <phoneticPr fontId="3"/>
  </si>
  <si>
    <t>25A</t>
    <phoneticPr fontId="3"/>
  </si>
  <si>
    <t>25mm</t>
    <phoneticPr fontId="3"/>
  </si>
  <si>
    <t>VC-P</t>
    <phoneticPr fontId="3"/>
  </si>
  <si>
    <t>㎥</t>
    <phoneticPr fontId="3"/>
  </si>
  <si>
    <t>2　計</t>
    <phoneticPr fontId="3"/>
  </si>
  <si>
    <t xml:space="preserve">名            称 </t>
    <phoneticPr fontId="3"/>
  </si>
  <si>
    <t>数    量</t>
    <phoneticPr fontId="3"/>
  </si>
  <si>
    <t>単    価</t>
    <phoneticPr fontId="3"/>
  </si>
  <si>
    <t>金    額</t>
    <phoneticPr fontId="3"/>
  </si>
  <si>
    <t>備      考</t>
    <phoneticPr fontId="3"/>
  </si>
  <si>
    <t>3</t>
    <phoneticPr fontId="3"/>
  </si>
  <si>
    <t>硬質塩化ﾋﾞﾆﾙ管</t>
    <phoneticPr fontId="3"/>
  </si>
  <si>
    <t>硬質塩化ﾋﾞﾆﾙ管</t>
    <phoneticPr fontId="3"/>
  </si>
  <si>
    <t>硬質塩化ﾋﾞﾆﾙ管</t>
    <phoneticPr fontId="3"/>
  </si>
  <si>
    <t>ｍ</t>
    <phoneticPr fontId="3"/>
  </si>
  <si>
    <t>ｍ</t>
    <phoneticPr fontId="3"/>
  </si>
  <si>
    <t>硬質塩化ﾋﾞﾆﾙ管</t>
    <phoneticPr fontId="3"/>
  </si>
  <si>
    <t>ｍ</t>
    <phoneticPr fontId="3"/>
  </si>
  <si>
    <t>硬質塩化ﾋﾞﾆﾙ管</t>
    <phoneticPr fontId="3"/>
  </si>
  <si>
    <t>ｍ</t>
    <phoneticPr fontId="3"/>
  </si>
  <si>
    <t>ｍ</t>
    <phoneticPr fontId="3"/>
  </si>
  <si>
    <t>CLVS 50</t>
    <phoneticPr fontId="3"/>
  </si>
  <si>
    <t>CLVS 75</t>
    <phoneticPr fontId="3"/>
  </si>
  <si>
    <t>CLVS 100</t>
    <phoneticPr fontId="3"/>
  </si>
  <si>
    <t>T5A-1S 50</t>
    <phoneticPr fontId="3"/>
  </si>
  <si>
    <t>100A</t>
    <phoneticPr fontId="3"/>
  </si>
  <si>
    <t>数    量</t>
    <phoneticPr fontId="3"/>
  </si>
  <si>
    <t>単    価</t>
    <phoneticPr fontId="3"/>
  </si>
  <si>
    <t>金    額</t>
    <phoneticPr fontId="3"/>
  </si>
  <si>
    <t>㎥</t>
    <phoneticPr fontId="3"/>
  </si>
  <si>
    <t>①150-200 ST</t>
    <phoneticPr fontId="3"/>
  </si>
  <si>
    <t>1030H 耐荷重蓋(T-14)</t>
    <phoneticPr fontId="3"/>
  </si>
  <si>
    <t xml:space="preserve">②100-200 90°合流 </t>
    <phoneticPr fontId="3"/>
  </si>
  <si>
    <t>990H 耐荷重蓋(T-14)</t>
    <phoneticPr fontId="3"/>
  </si>
  <si>
    <t>③100-200 ST</t>
    <phoneticPr fontId="3"/>
  </si>
  <si>
    <t>980H 耐荷重蓋(T-8)</t>
    <phoneticPr fontId="3"/>
  </si>
  <si>
    <t>④100-200 ST</t>
    <phoneticPr fontId="3"/>
  </si>
  <si>
    <t>950H 耐荷重蓋(T-8)</t>
    <phoneticPr fontId="3"/>
  </si>
  <si>
    <t>880H 耐荷重蓋(T-8)</t>
    <phoneticPr fontId="3"/>
  </si>
  <si>
    <t>⑥100-200 90°L</t>
    <phoneticPr fontId="3"/>
  </si>
  <si>
    <t>870H 耐荷重蓋(T-8)</t>
    <phoneticPr fontId="3"/>
  </si>
  <si>
    <t>⑦100-200 ST</t>
    <phoneticPr fontId="3"/>
  </si>
  <si>
    <t>850H 耐荷重蓋(T-8)</t>
    <phoneticPr fontId="3"/>
  </si>
  <si>
    <t>⑧100-200 ST</t>
    <phoneticPr fontId="3"/>
  </si>
  <si>
    <t>840H 耐荷重蓋(T-8)</t>
    <phoneticPr fontId="3"/>
  </si>
  <si>
    <t>⑨100-200 ST</t>
    <phoneticPr fontId="3"/>
  </si>
  <si>
    <t>840H 耐荷重蓋(T-8)</t>
    <phoneticPr fontId="3"/>
  </si>
  <si>
    <t>No.</t>
    <phoneticPr fontId="3"/>
  </si>
  <si>
    <t xml:space="preserve">名            称 </t>
    <phoneticPr fontId="3"/>
  </si>
  <si>
    <t>内             容</t>
    <phoneticPr fontId="3"/>
  </si>
  <si>
    <t>金    額</t>
    <phoneticPr fontId="3"/>
  </si>
  <si>
    <t>3　計</t>
    <phoneticPr fontId="3"/>
  </si>
  <si>
    <t>内             容</t>
    <phoneticPr fontId="3"/>
  </si>
  <si>
    <t>単    価</t>
    <phoneticPr fontId="3"/>
  </si>
  <si>
    <t>4</t>
    <phoneticPr fontId="3"/>
  </si>
  <si>
    <t>50Φ×40Φ×300L/min×50.2m</t>
    <phoneticPr fontId="3"/>
  </si>
  <si>
    <t>制御盤、FV、GV、CV、FJ、他標準付属品一式</t>
    <phoneticPr fontId="3"/>
  </si>
  <si>
    <t xml:space="preserve">200L (600*600*900H) </t>
    <phoneticPr fontId="3"/>
  </si>
  <si>
    <t>ｽﾃﾝﾚｽ製 溶融亜鉛ﾒｯｷ製架台 共</t>
    <phoneticPr fontId="3"/>
  </si>
  <si>
    <t>消火器箱併設形</t>
    <phoneticPr fontId="3"/>
  </si>
  <si>
    <t>配管用炭素鋼鋼管</t>
    <phoneticPr fontId="3"/>
  </si>
  <si>
    <t>配管用炭素鋼鋼管</t>
    <phoneticPr fontId="3"/>
  </si>
  <si>
    <t>消火用硬質塩化ﾋﾞﾆﾙ外面被覆鋼管</t>
    <phoneticPr fontId="3"/>
  </si>
  <si>
    <t>屋内一般 SGP-VS 50A</t>
    <phoneticPr fontId="3"/>
  </si>
  <si>
    <t>消火用硬質塩化ﾋﾞﾆﾙ外面被覆鋼管</t>
    <phoneticPr fontId="3"/>
  </si>
  <si>
    <t>屋内一般 SGP-VS 65A</t>
    <phoneticPr fontId="3"/>
  </si>
  <si>
    <t>50A</t>
    <phoneticPr fontId="3"/>
  </si>
  <si>
    <t>50A</t>
    <phoneticPr fontId="3"/>
  </si>
  <si>
    <t>ﾌﾚｷｼﾌﾞﾙｼﾞｮｲﾝﾄ</t>
    <phoneticPr fontId="3"/>
  </si>
  <si>
    <t>50A</t>
    <phoneticPr fontId="3"/>
  </si>
  <si>
    <t>4　計</t>
    <phoneticPr fontId="3"/>
  </si>
  <si>
    <t>5</t>
    <phoneticPr fontId="3"/>
  </si>
  <si>
    <t>ＦＥ－１</t>
    <phoneticPr fontId="3"/>
  </si>
  <si>
    <t>ＦＳ－１</t>
    <phoneticPr fontId="3"/>
  </si>
  <si>
    <t>ｽﾊﾟｲﾗﾙﾀﾞｸﾄ</t>
    <phoneticPr fontId="3"/>
  </si>
  <si>
    <t>亜鉛鉄板 100Φ</t>
    <phoneticPr fontId="3"/>
  </si>
  <si>
    <t>亜鉛鉄板 150Φ</t>
    <phoneticPr fontId="3"/>
  </si>
  <si>
    <t>FD 100Φ</t>
    <phoneticPr fontId="3"/>
  </si>
  <si>
    <t>FD 150Φ</t>
    <phoneticPr fontId="3"/>
  </si>
  <si>
    <t>SUS製深型ﾌｰﾄﾞ</t>
    <phoneticPr fontId="3"/>
  </si>
  <si>
    <t>防虫網付 100Φ</t>
    <phoneticPr fontId="3"/>
  </si>
  <si>
    <t>SUS製深型ﾌｰﾄﾞ</t>
    <phoneticPr fontId="3"/>
  </si>
  <si>
    <t>防虫網付 150Φ</t>
    <phoneticPr fontId="3"/>
  </si>
  <si>
    <t>SUS製深型ﾌｰﾄﾞ</t>
    <phoneticPr fontId="3"/>
  </si>
  <si>
    <t>ﾊﾟｯｹｰｼﾞ型ｴｱｺﾝ</t>
    <phoneticPr fontId="3"/>
  </si>
  <si>
    <t>ＲＡＣ－１</t>
    <phoneticPr fontId="3"/>
  </si>
  <si>
    <t>ﾙｰﾑｴｱｺﾝ</t>
    <phoneticPr fontId="3"/>
  </si>
  <si>
    <t>冷房:2.8kW、暖房:3.6kW</t>
    <phoneticPr fontId="3"/>
  </si>
  <si>
    <t>ＲＡＣ－２</t>
    <phoneticPr fontId="3"/>
  </si>
  <si>
    <t>ﾙｰﾑｴｱｺﾝ</t>
    <phoneticPr fontId="3"/>
  </si>
  <si>
    <t>ＲＡＣ－３</t>
    <phoneticPr fontId="3"/>
  </si>
  <si>
    <t>ＦＡＮ－１</t>
    <phoneticPr fontId="3"/>
  </si>
  <si>
    <t>型式:搬送ﾌｧﾝ</t>
    <phoneticPr fontId="3"/>
  </si>
  <si>
    <t>風量:1,250m3/h</t>
    <phoneticPr fontId="3"/>
  </si>
  <si>
    <t>液管 6.4Φ</t>
    <phoneticPr fontId="3"/>
  </si>
  <si>
    <t>冷媒用被覆銅管</t>
    <phoneticPr fontId="3"/>
  </si>
  <si>
    <t>液管 9.5Φ</t>
    <phoneticPr fontId="3"/>
  </si>
  <si>
    <t>冷媒用被覆銅管</t>
    <phoneticPr fontId="3"/>
  </si>
  <si>
    <t>ｶﾞｽ管 9.5Φ</t>
    <phoneticPr fontId="3"/>
  </si>
  <si>
    <t>ｶﾞｽ管 12.7Φ</t>
    <phoneticPr fontId="3"/>
  </si>
  <si>
    <t>冷媒用被覆銅管</t>
    <phoneticPr fontId="3"/>
  </si>
  <si>
    <t>ｶﾞｽ管 25.4Φ</t>
    <phoneticPr fontId="3"/>
  </si>
  <si>
    <t>硬質塩化ﾋﾞﾆﾙ管</t>
    <phoneticPr fontId="3"/>
  </si>
  <si>
    <t>屋内一般 VP 16A</t>
    <phoneticPr fontId="3"/>
  </si>
  <si>
    <t>屋内一般 VP 20A</t>
    <phoneticPr fontId="3"/>
  </si>
  <si>
    <t>屋内一般 VP 25A</t>
    <phoneticPr fontId="3"/>
  </si>
  <si>
    <t>屋内一般 ｶﾗｰVP 16A</t>
    <phoneticPr fontId="3"/>
  </si>
  <si>
    <t>屋内一般 ｶﾗｰVP 20A</t>
    <phoneticPr fontId="3"/>
  </si>
  <si>
    <t>屋内一般 ｶﾗｰVP 25A</t>
    <phoneticPr fontId="3"/>
  </si>
  <si>
    <t>ｴｱｶｯﾄﾊﾞﾙﾌﾞ</t>
    <phoneticPr fontId="3"/>
  </si>
  <si>
    <t>20A</t>
    <phoneticPr fontId="3"/>
  </si>
  <si>
    <t>ｴｱｶｯﾄﾊﾞﾙﾌﾞ</t>
    <phoneticPr fontId="3"/>
  </si>
  <si>
    <t>25A</t>
    <phoneticPr fontId="3"/>
  </si>
  <si>
    <t>EM-EEF2.0-3C</t>
    <phoneticPr fontId="3"/>
  </si>
  <si>
    <t>100-150 90°L</t>
    <phoneticPr fontId="3"/>
  </si>
  <si>
    <t>No.</t>
    <phoneticPr fontId="3"/>
  </si>
  <si>
    <t>備      考</t>
    <phoneticPr fontId="3"/>
  </si>
  <si>
    <t>㎥</t>
    <phoneticPr fontId="3"/>
  </si>
  <si>
    <t>6　計</t>
    <phoneticPr fontId="3"/>
  </si>
  <si>
    <t>単位</t>
    <phoneticPr fontId="3"/>
  </si>
  <si>
    <t>7</t>
    <phoneticPr fontId="3"/>
  </si>
  <si>
    <t>ON/OFFｺﾝﾄﾛｰﾗｰ</t>
    <phoneticPr fontId="3"/>
  </si>
  <si>
    <t>ﾀｯﾁﾊﾟﾈﾙ集中監視ﾘﾓｺﾝ</t>
    <phoneticPr fontId="3"/>
  </si>
  <si>
    <t>600*1200*200</t>
    <phoneticPr fontId="3"/>
  </si>
  <si>
    <t>800*1000*200　</t>
    <phoneticPr fontId="3"/>
  </si>
  <si>
    <t>ﾘﾚー</t>
    <phoneticPr fontId="3"/>
  </si>
  <si>
    <t>100V用　2線式</t>
    <rPh sb="4" eb="5">
      <t>ヨウ</t>
    </rPh>
    <rPh sb="7" eb="8">
      <t>セン</t>
    </rPh>
    <rPh sb="8" eb="9">
      <t>シキ</t>
    </rPh>
    <phoneticPr fontId="3"/>
  </si>
  <si>
    <t>屋内用　2P　30AF15～30A</t>
    <rPh sb="0" eb="3">
      <t>オクナイヨウ</t>
    </rPh>
    <phoneticPr fontId="3"/>
  </si>
  <si>
    <t>EM-CEES3.5-4C　管内</t>
    <rPh sb="14" eb="16">
      <t>カンナイ</t>
    </rPh>
    <phoneticPr fontId="3"/>
  </si>
  <si>
    <t>内             容</t>
    <phoneticPr fontId="3"/>
  </si>
  <si>
    <t>プルボックス</t>
    <phoneticPr fontId="3"/>
  </si>
  <si>
    <t>200×200×200　鋼板製</t>
    <rPh sb="12" eb="15">
      <t>コウハンセイ</t>
    </rPh>
    <phoneticPr fontId="3"/>
  </si>
  <si>
    <t>プルボックス</t>
    <phoneticPr fontId="3"/>
  </si>
  <si>
    <t>200×200×200　SUS製</t>
    <rPh sb="15" eb="16">
      <t>セイ</t>
    </rPh>
    <phoneticPr fontId="3"/>
  </si>
  <si>
    <t>7　計</t>
    <phoneticPr fontId="3"/>
  </si>
  <si>
    <t>8</t>
    <phoneticPr fontId="3"/>
  </si>
  <si>
    <t>8　計</t>
    <phoneticPr fontId="3"/>
  </si>
  <si>
    <t>WD-2</t>
    <phoneticPr fontId="3"/>
  </si>
  <si>
    <t>両引き戸撤去</t>
    <rPh sb="0" eb="1">
      <t>リョウ</t>
    </rPh>
    <rPh sb="1" eb="2">
      <t>ビ</t>
    </rPh>
    <rPh sb="3" eb="4">
      <t>ト</t>
    </rPh>
    <rPh sb="4" eb="6">
      <t>テッキョ</t>
    </rPh>
    <phoneticPr fontId="3"/>
  </si>
  <si>
    <t>Ｗ2500×Ｈ2300　5.75㎡/か所</t>
    <rPh sb="19" eb="20">
      <t>ショ</t>
    </rPh>
    <phoneticPr fontId="3"/>
  </si>
  <si>
    <t>玄関　ｱﾙﾐﾊﾟﾈﾙ撤去</t>
    <rPh sb="0" eb="2">
      <t>ゲンカン</t>
    </rPh>
    <rPh sb="10" eb="12">
      <t>テッキョ</t>
    </rPh>
    <phoneticPr fontId="3"/>
  </si>
  <si>
    <t>玄関　ｱﾙﾐﾊﾟﾈﾙ新設</t>
    <rPh sb="0" eb="2">
      <t>ゲンカン</t>
    </rPh>
    <phoneticPr fontId="3"/>
  </si>
  <si>
    <t>フッ素焼付塗装</t>
    <rPh sb="2" eb="7">
      <t>ソヤキツケトソウ</t>
    </rPh>
    <phoneticPr fontId="3"/>
  </si>
  <si>
    <t>t2.0　L9200×H250</t>
    <phoneticPr fontId="3"/>
  </si>
  <si>
    <t>落し口撤去</t>
    <rPh sb="0" eb="1">
      <t>オト</t>
    </rPh>
    <rPh sb="2" eb="3">
      <t>グチ</t>
    </rPh>
    <rPh sb="3" eb="5">
      <t>テッキョ</t>
    </rPh>
    <phoneticPr fontId="3"/>
  </si>
  <si>
    <t>φ100用</t>
    <rPh sb="4" eb="5">
      <t>ヨウ</t>
    </rPh>
    <phoneticPr fontId="3"/>
  </si>
  <si>
    <t>か所</t>
    <rPh sb="1" eb="2">
      <t>ショ</t>
    </rPh>
    <phoneticPr fontId="3"/>
  </si>
  <si>
    <t>本体打込　めねじ</t>
    <rPh sb="0" eb="4">
      <t>ホンタイウチコミ</t>
    </rPh>
    <phoneticPr fontId="3"/>
  </si>
  <si>
    <t>5,690×1,200　網戸付</t>
    <phoneticPr fontId="6"/>
  </si>
  <si>
    <t>5,716×1,200　網戸付</t>
    <phoneticPr fontId="6"/>
  </si>
  <si>
    <t>5,690×800</t>
    <phoneticPr fontId="2"/>
  </si>
  <si>
    <t>5,716×800</t>
    <phoneticPr fontId="2"/>
  </si>
  <si>
    <t>軒天　可とう形改修用塗材E</t>
    <rPh sb="0" eb="2">
      <t>ノキテン</t>
    </rPh>
    <rPh sb="3" eb="4">
      <t>カ</t>
    </rPh>
    <rPh sb="6" eb="7">
      <t>ガタ</t>
    </rPh>
    <rPh sb="7" eb="9">
      <t>カイシュウ</t>
    </rPh>
    <rPh sb="9" eb="10">
      <t>ヨウ</t>
    </rPh>
    <rPh sb="10" eb="12">
      <t>トザイ</t>
    </rPh>
    <phoneticPr fontId="29"/>
  </si>
  <si>
    <t>リモコン用カード購入費</t>
    <rPh sb="4" eb="5">
      <t>ヨウ</t>
    </rPh>
    <rPh sb="8" eb="11">
      <t>コウニュウヒ</t>
    </rPh>
    <phoneticPr fontId="3"/>
  </si>
  <si>
    <t>３０枚</t>
    <rPh sb="2" eb="3">
      <t>マイ</t>
    </rPh>
    <phoneticPr fontId="3"/>
  </si>
  <si>
    <t>式</t>
    <rPh sb="0" eb="1">
      <t>シキ</t>
    </rPh>
    <phoneticPr fontId="3"/>
  </si>
  <si>
    <t>制御・操作盤</t>
    <rPh sb="0" eb="2">
      <t>セイギョ</t>
    </rPh>
    <rPh sb="3" eb="6">
      <t>ソウサバン</t>
    </rPh>
    <phoneticPr fontId="2"/>
  </si>
  <si>
    <t>撤去・新設</t>
    <rPh sb="0" eb="2">
      <t>テッキョ</t>
    </rPh>
    <rPh sb="3" eb="5">
      <t>シンセツ</t>
    </rPh>
    <phoneticPr fontId="2"/>
  </si>
  <si>
    <t>シートゲート</t>
    <phoneticPr fontId="3"/>
  </si>
  <si>
    <t>共通仮設（積上げ）内訳書</t>
    <rPh sb="0" eb="2">
      <t>キョウツウ</t>
    </rPh>
    <rPh sb="2" eb="4">
      <t>カセツ</t>
    </rPh>
    <rPh sb="5" eb="7">
      <t>ツミア</t>
    </rPh>
    <phoneticPr fontId="3"/>
  </si>
  <si>
    <t>端末ｼｰﾙ共</t>
    <rPh sb="0" eb="2">
      <t>タンマツ</t>
    </rPh>
    <rPh sb="5" eb="6">
      <t>トモ</t>
    </rPh>
    <phoneticPr fontId="3"/>
  </si>
  <si>
    <t>2,450×3,850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</si>
</sst>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176" formatCode="#,##0.00_ "/>
    <numFmt numFmtId="177" formatCode="#,##0_ "/>
    <numFmt numFmtId="178" formatCode="0&quot;円&quot;"/>
    <numFmt numFmtId="179" formatCode="&quot;*&quot;0.0&quot;&quot;\ "/>
    <numFmt numFmtId="180" formatCode="#,##0.0_ "/>
    <numFmt numFmtId="181" formatCode="0.00_);[Red]\(0.00\)"/>
    <numFmt numFmtId="182" formatCode="&quot;建-&quot;#"/>
    <numFmt numFmtId="183" formatCode="&quot;産廃(建)-&quot;#"/>
    <numFmt numFmtId="184" formatCode="#,##0;\-#,##0;&quot;-&quot;"/>
    <numFmt numFmtId="185" formatCode="yy\-mm\-dd"/>
    <numFmt numFmtId="186" formatCode="&quot;代価(建)-&quot;#"/>
    <numFmt numFmtId="187" formatCode="#,##0.000_ "/>
    <numFmt numFmtId="188" formatCode="0.0%"/>
    <numFmt numFmtId="189" formatCode="&quot;統括-&quot;#"/>
    <numFmt numFmtId="190" formatCode="0.0&quot;ヶ月&quot;"/>
    <numFmt numFmtId="191" formatCode="0.0_ "/>
    <numFmt numFmtId="192" formatCode="\(0&quot;日)&quot;"/>
    <numFmt numFmtId="193" formatCode="0.00_ "/>
    <numFmt numFmtId="194" formatCode="0.00&quot;％&quot;"/>
    <numFmt numFmtId="195" formatCode="&quot;電-&quot;#"/>
    <numFmt numFmtId="196" formatCode="0.0_);[Red]\(0.0\)"/>
    <numFmt numFmtId="197" formatCode="&quot;機-&quot;#"/>
    <numFmt numFmtId="198" formatCode="_ * #,##0.0_ ;_ * \-#,##0.0_ ;_ * &quot;-&quot;?_ ;_ @_ "/>
    <numFmt numFmtId="199" formatCode="&quot;共通仮設(積上)-&quot;#"/>
    <numFmt numFmtId="200" formatCode="#,##0.0;[Red]\-#,##0.0"/>
    <numFmt numFmtId="201" formatCode="0.00_ ;[Red]\-0.00\ "/>
    <numFmt numFmtId="202" formatCode="&quot;別紙(建)-&quot;#"/>
    <numFmt numFmtId="203" formatCode="0.000_);[Red]\(0.000\)"/>
    <numFmt numFmtId="204" formatCode="0.000_ "/>
    <numFmt numFmtId="205" formatCode="#,##0.0000_ "/>
    <numFmt numFmtId="206" formatCode="0.0000_);[Red]\(0.0000\)"/>
    <numFmt numFmtId="207" formatCode="0.0_ ;[Red]\-0.0\ "/>
    <numFmt numFmtId="208" formatCode="&quot;別紙&quot;#"/>
    <numFmt numFmtId="209" formatCode="&quot;代価&quot;#"/>
    <numFmt numFmtId="210" formatCode="&quot;別紙明細(建)-&quot;#"/>
    <numFmt numFmtId="211" formatCode="&quot;外-&quot;#"/>
    <numFmt numFmtId="212" formatCode="#,##0.0;&quot;△ &quot;#,##0.0"/>
    <numFmt numFmtId="213" formatCode="#,##0;&quot;△ &quot;#,##0"/>
  </numFmts>
  <fonts count="73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30"/>
      <name val="ＭＳ 明朝"/>
      <family val="1"/>
      <charset val="128"/>
    </font>
    <font>
      <b/>
      <sz val="28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4"/>
      <name val="明朝"/>
      <family val="3"/>
      <charset val="128"/>
    </font>
    <font>
      <sz val="10.5"/>
      <color theme="1"/>
      <name val="ＭＳ 明朝"/>
      <family val="1"/>
      <charset val="128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121">
    <xf numFmtId="0" fontId="0" fillId="0" borderId="0"/>
    <xf numFmtId="185" fontId="27" fillId="0" borderId="1"/>
    <xf numFmtId="185" fontId="27" fillId="0" borderId="1"/>
    <xf numFmtId="185" fontId="27" fillId="0" borderId="1"/>
    <xf numFmtId="185" fontId="27" fillId="0" borderId="1"/>
    <xf numFmtId="0" fontId="5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84" fontId="28" fillId="0" borderId="0" applyFill="0" applyBorder="0" applyAlignment="0"/>
    <xf numFmtId="0" fontId="29" fillId="0" borderId="0">
      <alignment horizontal="left"/>
    </xf>
    <xf numFmtId="0" fontId="30" fillId="0" borderId="2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0"/>
    <xf numFmtId="4" fontId="29" fillId="0" borderId="0">
      <alignment horizontal="right"/>
    </xf>
    <xf numFmtId="4" fontId="32" fillId="0" borderId="0">
      <alignment horizontal="right"/>
    </xf>
    <xf numFmtId="0" fontId="33" fillId="0" borderId="0">
      <alignment horizontal="left"/>
    </xf>
    <xf numFmtId="0" fontId="27" fillId="0" borderId="0">
      <alignment vertical="center"/>
    </xf>
    <xf numFmtId="0" fontId="34" fillId="0" borderId="0">
      <alignment horizontal="center"/>
    </xf>
    <xf numFmtId="0" fontId="51" fillId="4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3" fillId="50" borderId="107" applyNumberFormat="0" applyAlignment="0" applyProtection="0">
      <alignment vertical="center"/>
    </xf>
    <xf numFmtId="0" fontId="12" fillId="20" borderId="4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108" applyNumberFormat="0" applyFont="0" applyAlignment="0" applyProtection="0">
      <alignment vertical="center"/>
    </xf>
    <xf numFmtId="0" fontId="9" fillId="22" borderId="5" applyNumberFormat="0" applyFont="0" applyAlignment="0" applyProtection="0">
      <alignment vertical="center"/>
    </xf>
    <xf numFmtId="0" fontId="55" fillId="0" borderId="10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7" fillId="53" borderId="110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98" fontId="8" fillId="0" borderId="8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59" fillId="0" borderId="1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0" fillId="0" borderId="1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1" fillId="0" borderId="1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2" fillId="0" borderId="1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3" fillId="53" borderId="115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4" applyFill="0" applyBorder="0" applyProtection="0">
      <alignment vertical="center"/>
      <protection locked="0"/>
    </xf>
    <xf numFmtId="0" fontId="65" fillId="7" borderId="110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6" fillId="5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2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71" fillId="0" borderId="0"/>
    <xf numFmtId="38" fontId="8" fillId="0" borderId="0" applyFont="0" applyFill="0" applyBorder="0" applyAlignment="0" applyProtection="0"/>
  </cellStyleXfs>
  <cellXfs count="830">
    <xf numFmtId="0" fontId="0" fillId="0" borderId="0" xfId="0"/>
    <xf numFmtId="0" fontId="0" fillId="0" borderId="15" xfId="0" applyBorder="1"/>
    <xf numFmtId="0" fontId="0" fillId="0" borderId="16" xfId="0" applyBorder="1"/>
    <xf numFmtId="176" fontId="0" fillId="0" borderId="17" xfId="0" applyNumberFormat="1" applyBorder="1"/>
    <xf numFmtId="176" fontId="0" fillId="0" borderId="18" xfId="0" applyNumberFormat="1" applyBorder="1"/>
    <xf numFmtId="176" fontId="0" fillId="0" borderId="15" xfId="0" applyNumberFormat="1" applyBorder="1"/>
    <xf numFmtId="177" fontId="0" fillId="0" borderId="15" xfId="0" applyNumberFormat="1" applyBorder="1"/>
    <xf numFmtId="177" fontId="0" fillId="0" borderId="19" xfId="0" applyNumberFormat="1" applyBorder="1"/>
    <xf numFmtId="0" fontId="0" fillId="0" borderId="20" xfId="0" applyBorder="1"/>
    <xf numFmtId="0" fontId="0" fillId="0" borderId="0" xfId="0" applyAlignment="1">
      <alignment horizontal="distributed"/>
    </xf>
    <xf numFmtId="0" fontId="0" fillId="0" borderId="21" xfId="0" applyBorder="1"/>
    <xf numFmtId="0" fontId="0" fillId="0" borderId="22" xfId="0" applyBorder="1"/>
    <xf numFmtId="176" fontId="0" fillId="0" borderId="23" xfId="0" applyNumberFormat="1" applyBorder="1"/>
    <xf numFmtId="0" fontId="0" fillId="0" borderId="23" xfId="0" applyBorder="1" applyAlignment="1">
      <alignment horizontal="center"/>
    </xf>
    <xf numFmtId="177" fontId="0" fillId="0" borderId="22" xfId="0" applyNumberFormat="1" applyBorder="1"/>
    <xf numFmtId="177" fontId="0" fillId="0" borderId="18" xfId="0" applyNumberFormat="1" applyBorder="1"/>
    <xf numFmtId="177" fontId="0" fillId="0" borderId="24" xfId="0" applyNumberFormat="1" applyBorder="1"/>
    <xf numFmtId="0" fontId="0" fillId="0" borderId="17" xfId="0" applyBorder="1" applyAlignment="1">
      <alignment horizontal="center"/>
    </xf>
    <xf numFmtId="177" fontId="0" fillId="0" borderId="0" xfId="0" applyNumberFormat="1"/>
    <xf numFmtId="177" fontId="0" fillId="0" borderId="25" xfId="0" applyNumberFormat="1" applyBorder="1"/>
    <xf numFmtId="0" fontId="0" fillId="0" borderId="26" xfId="0" applyBorder="1"/>
    <xf numFmtId="0" fontId="0" fillId="0" borderId="16" xfId="0" applyBorder="1" applyAlignment="1">
      <alignment horizontal="distributed"/>
    </xf>
    <xf numFmtId="0" fontId="0" fillId="0" borderId="27" xfId="0" applyBorder="1"/>
    <xf numFmtId="0" fontId="0" fillId="0" borderId="18" xfId="0" applyBorder="1" applyAlignment="1">
      <alignment horizontal="center"/>
    </xf>
    <xf numFmtId="177" fontId="0" fillId="0" borderId="16" xfId="0" applyNumberFormat="1" applyBorder="1"/>
    <xf numFmtId="177" fontId="0" fillId="0" borderId="28" xfId="0" applyNumberFormat="1" applyBorder="1"/>
    <xf numFmtId="0" fontId="0" fillId="0" borderId="14" xfId="0" applyBorder="1"/>
    <xf numFmtId="0" fontId="0" fillId="0" borderId="19" xfId="0" applyBorder="1" applyAlignment="1">
      <alignment horizontal="distributed"/>
    </xf>
    <xf numFmtId="0" fontId="0" fillId="0" borderId="29" xfId="0" applyBorder="1"/>
    <xf numFmtId="0" fontId="0" fillId="0" borderId="19" xfId="0" applyBorder="1"/>
    <xf numFmtId="0" fontId="0" fillId="0" borderId="15" xfId="0" applyBorder="1" applyAlignment="1">
      <alignment horizontal="center"/>
    </xf>
    <xf numFmtId="177" fontId="0" fillId="0" borderId="30" xfId="0" applyNumberFormat="1" applyBorder="1"/>
    <xf numFmtId="177" fontId="0" fillId="0" borderId="17" xfId="0" applyNumberFormat="1" applyBorder="1"/>
    <xf numFmtId="0" fontId="0" fillId="0" borderId="0" xfId="0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22" xfId="0" applyBorder="1" applyAlignment="1">
      <alignment horizontal="distributed"/>
    </xf>
    <xf numFmtId="0" fontId="0" fillId="0" borderId="33" xfId="0" applyBorder="1"/>
    <xf numFmtId="177" fontId="0" fillId="0" borderId="23" xfId="0" applyNumberFormat="1" applyBorder="1"/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19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41" xfId="0" applyBorder="1" applyAlignment="1">
      <alignment horizontal="center" vertical="top"/>
    </xf>
    <xf numFmtId="0" fontId="0" fillId="0" borderId="39" xfId="0" applyBorder="1"/>
    <xf numFmtId="0" fontId="0" fillId="0" borderId="34" xfId="0" applyBorder="1" applyAlignment="1">
      <alignment horizontal="distributed"/>
    </xf>
    <xf numFmtId="0" fontId="0" fillId="0" borderId="40" xfId="0" applyBorder="1"/>
    <xf numFmtId="0" fontId="0" fillId="0" borderId="34" xfId="0" applyBorder="1"/>
    <xf numFmtId="176" fontId="0" fillId="0" borderId="41" xfId="0" applyNumberFormat="1" applyBorder="1"/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77" fontId="0" fillId="0" borderId="19" xfId="0" applyNumberFormat="1" applyBorder="1" applyAlignment="1">
      <alignment horizontal="right"/>
    </xf>
    <xf numFmtId="177" fontId="0" fillId="0" borderId="34" xfId="0" applyNumberFormat="1" applyBorder="1"/>
    <xf numFmtId="177" fontId="0" fillId="0" borderId="25" xfId="0" applyNumberFormat="1" applyBorder="1" applyAlignment="1">
      <alignment shrinkToFit="1"/>
    </xf>
    <xf numFmtId="0" fontId="0" fillId="0" borderId="18" xfId="0" applyBorder="1"/>
    <xf numFmtId="0" fontId="0" fillId="0" borderId="31" xfId="0" applyBorder="1" applyAlignment="1">
      <alignment horizontal="center"/>
    </xf>
    <xf numFmtId="176" fontId="5" fillId="0" borderId="18" xfId="0" applyNumberFormat="1" applyFont="1" applyBorder="1"/>
    <xf numFmtId="176" fontId="5" fillId="0" borderId="17" xfId="0" applyNumberFormat="1" applyFont="1" applyBorder="1"/>
    <xf numFmtId="0" fontId="5" fillId="0" borderId="17" xfId="0" applyFont="1" applyBorder="1" applyAlignment="1">
      <alignment horizontal="center"/>
    </xf>
    <xf numFmtId="177" fontId="0" fillId="0" borderId="14" xfId="0" applyNumberFormat="1" applyBorder="1"/>
    <xf numFmtId="0" fontId="5" fillId="0" borderId="0" xfId="0" applyFont="1"/>
    <xf numFmtId="177" fontId="5" fillId="0" borderId="17" xfId="0" applyNumberFormat="1" applyFont="1" applyBorder="1"/>
    <xf numFmtId="177" fontId="5" fillId="0" borderId="18" xfId="0" applyNumberFormat="1" applyFont="1" applyBorder="1"/>
    <xf numFmtId="177" fontId="0" fillId="0" borderId="16" xfId="0" applyNumberFormat="1" applyBorder="1" applyAlignment="1">
      <alignment horizontal="right"/>
    </xf>
    <xf numFmtId="0" fontId="0" fillId="0" borderId="0" xfId="0" applyAlignment="1">
      <alignment horizontal="center"/>
    </xf>
    <xf numFmtId="177" fontId="0" fillId="0" borderId="28" xfId="0" applyNumberFormat="1" applyBorder="1" applyAlignment="1">
      <alignment horizontal="center"/>
    </xf>
    <xf numFmtId="177" fontId="0" fillId="0" borderId="30" xfId="0" applyNumberFormat="1" applyBorder="1" applyAlignment="1">
      <alignment horizontal="center"/>
    </xf>
    <xf numFmtId="180" fontId="0" fillId="0" borderId="17" xfId="0" applyNumberFormat="1" applyBorder="1"/>
    <xf numFmtId="180" fontId="0" fillId="0" borderId="18" xfId="0" applyNumberFormat="1" applyBorder="1"/>
    <xf numFmtId="180" fontId="0" fillId="0" borderId="15" xfId="0" applyNumberFormat="1" applyBorder="1"/>
    <xf numFmtId="180" fontId="0" fillId="0" borderId="41" xfId="0" applyNumberFormat="1" applyBorder="1"/>
    <xf numFmtId="180" fontId="0" fillId="0" borderId="23" xfId="0" applyNumberFormat="1" applyBorder="1"/>
    <xf numFmtId="180" fontId="5" fillId="0" borderId="18" xfId="0" applyNumberFormat="1" applyFont="1" applyBorder="1"/>
    <xf numFmtId="180" fontId="5" fillId="0" borderId="17" xfId="0" applyNumberFormat="1" applyFont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36" fillId="0" borderId="0" xfId="0" applyFont="1" applyAlignment="1">
      <alignment horizontal="distributed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8" fillId="0" borderId="22" xfId="0" applyFont="1" applyBorder="1"/>
    <xf numFmtId="0" fontId="4" fillId="0" borderId="0" xfId="107" applyFont="1"/>
    <xf numFmtId="0" fontId="4" fillId="0" borderId="51" xfId="107" applyFont="1" applyBorder="1"/>
    <xf numFmtId="0" fontId="4" fillId="0" borderId="52" xfId="107" applyFont="1" applyBorder="1"/>
    <xf numFmtId="0" fontId="4" fillId="0" borderId="2" xfId="107" applyFont="1" applyBorder="1"/>
    <xf numFmtId="0" fontId="4" fillId="0" borderId="51" xfId="107" applyFont="1" applyBorder="1" applyAlignment="1">
      <alignment vertical="center"/>
    </xf>
    <xf numFmtId="0" fontId="41" fillId="0" borderId="0" xfId="110" applyFont="1"/>
    <xf numFmtId="0" fontId="41" fillId="0" borderId="8" xfId="110" applyFont="1" applyBorder="1" applyAlignment="1">
      <alignment horizontal="center"/>
    </xf>
    <xf numFmtId="177" fontId="41" fillId="0" borderId="8" xfId="110" applyNumberFormat="1" applyFont="1" applyBorder="1" applyAlignment="1">
      <alignment horizontal="right"/>
    </xf>
    <xf numFmtId="0" fontId="41" fillId="0" borderId="19" xfId="110" applyFont="1" applyBorder="1" applyAlignment="1">
      <alignment horizontal="center"/>
    </xf>
    <xf numFmtId="0" fontId="41" fillId="0" borderId="53" xfId="110" applyFont="1" applyBorder="1" applyAlignment="1">
      <alignment horizontal="center"/>
    </xf>
    <xf numFmtId="194" fontId="41" fillId="0" borderId="54" xfId="110" applyNumberFormat="1" applyFont="1" applyBorder="1" applyAlignment="1">
      <alignment horizontal="center"/>
    </xf>
    <xf numFmtId="0" fontId="41" fillId="0" borderId="55" xfId="110" applyFont="1" applyBorder="1" applyAlignment="1">
      <alignment horizontal="center"/>
    </xf>
    <xf numFmtId="194" fontId="41" fillId="0" borderId="56" xfId="110" applyNumberFormat="1" applyFont="1" applyBorder="1" applyAlignment="1">
      <alignment horizontal="center"/>
    </xf>
    <xf numFmtId="0" fontId="41" fillId="0" borderId="57" xfId="110" applyFont="1" applyBorder="1" applyAlignment="1">
      <alignment horizontal="center"/>
    </xf>
    <xf numFmtId="194" fontId="41" fillId="0" borderId="58" xfId="110" applyNumberFormat="1" applyFont="1" applyBorder="1" applyAlignment="1">
      <alignment horizontal="center"/>
    </xf>
    <xf numFmtId="194" fontId="41" fillId="0" borderId="8" xfId="110" applyNumberFormat="1" applyFont="1" applyBorder="1" applyAlignment="1">
      <alignment horizontal="center"/>
    </xf>
    <xf numFmtId="0" fontId="41" fillId="0" borderId="0" xfId="110" applyFont="1" applyAlignment="1">
      <alignment horizontal="center"/>
    </xf>
    <xf numFmtId="194" fontId="41" fillId="0" borderId="0" xfId="110" applyNumberFormat="1" applyFont="1" applyAlignment="1">
      <alignment horizontal="center"/>
    </xf>
    <xf numFmtId="3" fontId="0" fillId="0" borderId="36" xfId="0" applyNumberFormat="1" applyBorder="1" applyAlignment="1">
      <alignment horizontal="center"/>
    </xf>
    <xf numFmtId="0" fontId="35" fillId="0" borderId="0" xfId="0" applyFont="1"/>
    <xf numFmtId="0" fontId="5" fillId="0" borderId="18" xfId="0" applyFont="1" applyBorder="1" applyAlignment="1">
      <alignment horizontal="center"/>
    </xf>
    <xf numFmtId="0" fontId="5" fillId="0" borderId="29" xfId="0" applyFont="1" applyBorder="1"/>
    <xf numFmtId="177" fontId="5" fillId="0" borderId="19" xfId="0" applyNumberFormat="1" applyFont="1" applyBorder="1"/>
    <xf numFmtId="177" fontId="0" fillId="0" borderId="26" xfId="0" applyNumberFormat="1" applyBorder="1"/>
    <xf numFmtId="0" fontId="0" fillId="0" borderId="0" xfId="0" applyAlignment="1">
      <alignment horizontal="right"/>
    </xf>
    <xf numFmtId="177" fontId="0" fillId="0" borderId="59" xfId="0" applyNumberFormat="1" applyBorder="1"/>
    <xf numFmtId="3" fontId="0" fillId="0" borderId="37" xfId="0" applyNumberFormat="1" applyBorder="1" applyAlignment="1">
      <alignment horizontal="center"/>
    </xf>
    <xf numFmtId="0" fontId="0" fillId="0" borderId="17" xfId="0" applyBorder="1"/>
    <xf numFmtId="177" fontId="0" fillId="0" borderId="15" xfId="0" applyNumberFormat="1" applyBorder="1" applyAlignment="1">
      <alignment horizontal="right"/>
    </xf>
    <xf numFmtId="177" fontId="0" fillId="0" borderId="41" xfId="0" applyNumberFormat="1" applyBorder="1" applyAlignment="1">
      <alignment horizontal="right"/>
    </xf>
    <xf numFmtId="178" fontId="4" fillId="0" borderId="34" xfId="0" applyNumberFormat="1" applyFont="1" applyBorder="1"/>
    <xf numFmtId="177" fontId="0" fillId="0" borderId="41" xfId="0" applyNumberFormat="1" applyBorder="1"/>
    <xf numFmtId="0" fontId="26" fillId="0" borderId="0" xfId="0" applyFont="1" applyAlignment="1">
      <alignment horizontal="left"/>
    </xf>
    <xf numFmtId="177" fontId="0" fillId="0" borderId="20" xfId="0" applyNumberFormat="1" applyBorder="1"/>
    <xf numFmtId="0" fontId="5" fillId="0" borderId="16" xfId="0" applyFont="1" applyBorder="1"/>
    <xf numFmtId="20" fontId="0" fillId="0" borderId="17" xfId="0" applyNumberFormat="1" applyBorder="1"/>
    <xf numFmtId="177" fontId="5" fillId="0" borderId="30" xfId="0" applyNumberFormat="1" applyFont="1" applyBorder="1"/>
    <xf numFmtId="179" fontId="0" fillId="0" borderId="25" xfId="0" applyNumberFormat="1" applyBorder="1"/>
    <xf numFmtId="177" fontId="5" fillId="0" borderId="26" xfId="0" applyNumberFormat="1" applyFont="1" applyBorder="1"/>
    <xf numFmtId="177" fontId="5" fillId="0" borderId="0" xfId="0" applyNumberFormat="1" applyFont="1"/>
    <xf numFmtId="179" fontId="0" fillId="0" borderId="30" xfId="0" applyNumberFormat="1" applyBorder="1"/>
    <xf numFmtId="177" fontId="0" fillId="0" borderId="29" xfId="0" applyNumberFormat="1" applyBorder="1"/>
    <xf numFmtId="177" fontId="5" fillId="0" borderId="16" xfId="0" applyNumberFormat="1" applyFont="1" applyBorder="1"/>
    <xf numFmtId="177" fontId="5" fillId="0" borderId="20" xfId="0" applyNumberFormat="1" applyFont="1" applyBorder="1"/>
    <xf numFmtId="179" fontId="5" fillId="0" borderId="25" xfId="0" applyNumberFormat="1" applyFont="1" applyBorder="1"/>
    <xf numFmtId="177" fontId="0" fillId="0" borderId="39" xfId="0" applyNumberFormat="1" applyBorder="1"/>
    <xf numFmtId="179" fontId="0" fillId="0" borderId="59" xfId="0" applyNumberFormat="1" applyBorder="1"/>
    <xf numFmtId="0" fontId="0" fillId="0" borderId="35" xfId="0" applyBorder="1"/>
    <xf numFmtId="178" fontId="4" fillId="0" borderId="19" xfId="0" applyNumberFormat="1" applyFont="1" applyBorder="1"/>
    <xf numFmtId="0" fontId="0" fillId="0" borderId="38" xfId="0" applyBorder="1"/>
    <xf numFmtId="0" fontId="42" fillId="0" borderId="60" xfId="101" applyFont="1" applyBorder="1" applyAlignment="1">
      <alignment horizontal="center"/>
    </xf>
    <xf numFmtId="0" fontId="42" fillId="0" borderId="23" xfId="101" applyFont="1" applyBorder="1" applyAlignment="1">
      <alignment horizontal="center"/>
    </xf>
    <xf numFmtId="0" fontId="42" fillId="0" borderId="23" xfId="101" applyFont="1" applyBorder="1" applyAlignment="1">
      <alignment horizontal="center" shrinkToFit="1"/>
    </xf>
    <xf numFmtId="196" fontId="42" fillId="0" borderId="23" xfId="101" applyNumberFormat="1" applyFont="1" applyBorder="1" applyAlignment="1">
      <alignment horizontal="right"/>
    </xf>
    <xf numFmtId="0" fontId="43" fillId="4" borderId="23" xfId="101" applyFont="1" applyFill="1" applyBorder="1" applyAlignment="1">
      <alignment horizontal="center"/>
    </xf>
    <xf numFmtId="0" fontId="43" fillId="24" borderId="23" xfId="101" applyFont="1" applyFill="1" applyBorder="1" applyAlignment="1">
      <alignment horizontal="center"/>
    </xf>
    <xf numFmtId="0" fontId="42" fillId="0" borderId="0" xfId="101" applyFont="1"/>
    <xf numFmtId="0" fontId="42" fillId="0" borderId="61" xfId="101" applyFont="1" applyBorder="1" applyAlignment="1">
      <alignment horizontal="center"/>
    </xf>
    <xf numFmtId="0" fontId="42" fillId="0" borderId="15" xfId="101" applyFont="1" applyBorder="1" applyAlignment="1">
      <alignment horizontal="center"/>
    </xf>
    <xf numFmtId="0" fontId="42" fillId="0" borderId="15" xfId="101" applyFont="1" applyBorder="1" applyAlignment="1">
      <alignment horizontal="center" shrinkToFit="1"/>
    </xf>
    <xf numFmtId="196" fontId="42" fillId="0" borderId="14" xfId="101" applyNumberFormat="1" applyFont="1" applyBorder="1" applyAlignment="1">
      <alignment horizontal="center"/>
    </xf>
    <xf numFmtId="0" fontId="42" fillId="4" borderId="15" xfId="101" applyFont="1" applyFill="1" applyBorder="1" applyAlignment="1">
      <alignment horizontal="right"/>
    </xf>
    <xf numFmtId="0" fontId="42" fillId="24" borderId="15" xfId="101" applyFont="1" applyFill="1" applyBorder="1" applyAlignment="1">
      <alignment horizontal="right"/>
    </xf>
    <xf numFmtId="0" fontId="42" fillId="0" borderId="51" xfId="101" applyFont="1" applyBorder="1" applyAlignment="1">
      <alignment horizontal="center"/>
    </xf>
    <xf numFmtId="0" fontId="42" fillId="0" borderId="8" xfId="101" applyFont="1" applyBorder="1" applyAlignment="1">
      <alignment horizontal="center"/>
    </xf>
    <xf numFmtId="0" fontId="42" fillId="3" borderId="62" xfId="101" applyFont="1" applyFill="1" applyBorder="1" applyAlignment="1">
      <alignment horizontal="center"/>
    </xf>
    <xf numFmtId="0" fontId="42" fillId="25" borderId="51" xfId="101" applyFont="1" applyFill="1" applyBorder="1" applyAlignment="1">
      <alignment horizontal="center" shrinkToFit="1"/>
    </xf>
    <xf numFmtId="0" fontId="42" fillId="25" borderId="8" xfId="101" applyFont="1" applyFill="1" applyBorder="1" applyAlignment="1">
      <alignment horizontal="center" shrinkToFit="1"/>
    </xf>
    <xf numFmtId="0" fontId="44" fillId="0" borderId="8" xfId="101" applyFont="1" applyBorder="1" applyAlignment="1">
      <alignment horizontal="center"/>
    </xf>
    <xf numFmtId="0" fontId="42" fillId="25" borderId="63" xfId="101" applyFont="1" applyFill="1" applyBorder="1" applyAlignment="1">
      <alignment horizontal="center"/>
    </xf>
    <xf numFmtId="0" fontId="42" fillId="0" borderId="19" xfId="101" applyFont="1" applyBorder="1"/>
    <xf numFmtId="0" fontId="42" fillId="0" borderId="64" xfId="101" applyFont="1" applyBorder="1" applyAlignment="1">
      <alignment horizontal="center"/>
    </xf>
    <xf numFmtId="0" fontId="42" fillId="0" borderId="17" xfId="101" applyFont="1" applyBorder="1" applyAlignment="1">
      <alignment horizontal="left"/>
    </xf>
    <xf numFmtId="0" fontId="42" fillId="0" borderId="27" xfId="101" applyFont="1" applyBorder="1" applyAlignment="1">
      <alignment shrinkToFit="1"/>
    </xf>
    <xf numFmtId="196" fontId="42" fillId="0" borderId="0" xfId="101" applyNumberFormat="1" applyFont="1" applyAlignment="1">
      <alignment horizontal="right"/>
    </xf>
    <xf numFmtId="0" fontId="42" fillId="0" borderId="20" xfId="101" applyFont="1" applyBorder="1" applyAlignment="1">
      <alignment horizontal="center"/>
    </xf>
    <xf numFmtId="0" fontId="42" fillId="4" borderId="17" xfId="101" applyFont="1" applyFill="1" applyBorder="1" applyAlignment="1">
      <alignment horizontal="right"/>
    </xf>
    <xf numFmtId="0" fontId="42" fillId="24" borderId="21" xfId="101" applyFont="1" applyFill="1" applyBorder="1" applyAlignment="1">
      <alignment horizontal="right"/>
    </xf>
    <xf numFmtId="0" fontId="42" fillId="0" borderId="21" xfId="101" applyFont="1" applyBorder="1" applyAlignment="1">
      <alignment horizontal="center"/>
    </xf>
    <xf numFmtId="0" fontId="42" fillId="0" borderId="17" xfId="101" applyFont="1" applyBorder="1" applyAlignment="1">
      <alignment horizontal="center"/>
    </xf>
    <xf numFmtId="0" fontId="45" fillId="0" borderId="65" xfId="101" applyFont="1" applyBorder="1" applyAlignment="1">
      <alignment horizontal="right"/>
    </xf>
    <xf numFmtId="0" fontId="42" fillId="0" borderId="66" xfId="101" applyFont="1" applyBorder="1" applyAlignment="1">
      <alignment horizontal="center"/>
    </xf>
    <xf numFmtId="0" fontId="42" fillId="0" borderId="17" xfId="101" applyFont="1" applyBorder="1"/>
    <xf numFmtId="0" fontId="45" fillId="0" borderId="67" xfId="101" applyFont="1" applyBorder="1"/>
    <xf numFmtId="0" fontId="46" fillId="0" borderId="37" xfId="108" applyFont="1" applyBorder="1" applyAlignment="1">
      <alignment horizontal="center" shrinkToFit="1"/>
    </xf>
    <xf numFmtId="0" fontId="46" fillId="0" borderId="15" xfId="108" applyFont="1" applyBorder="1" applyAlignment="1">
      <alignment horizontal="left" wrapText="1"/>
    </xf>
    <xf numFmtId="0" fontId="42" fillId="0" borderId="29" xfId="101" applyFont="1" applyBorder="1" applyAlignment="1">
      <alignment shrinkToFit="1"/>
    </xf>
    <xf numFmtId="0" fontId="42" fillId="0" borderId="14" xfId="101" applyFont="1" applyBorder="1" applyAlignment="1">
      <alignment horizontal="center"/>
    </xf>
    <xf numFmtId="0" fontId="42" fillId="24" borderId="29" xfId="101" applyFont="1" applyFill="1" applyBorder="1" applyAlignment="1">
      <alignment horizontal="right"/>
    </xf>
    <xf numFmtId="0" fontId="42" fillId="0" borderId="29" xfId="101" applyFont="1" applyBorder="1" applyAlignment="1">
      <alignment horizontal="center"/>
    </xf>
    <xf numFmtId="0" fontId="45" fillId="0" borderId="68" xfId="101" applyFont="1" applyBorder="1" applyAlignment="1">
      <alignment horizontal="right"/>
    </xf>
    <xf numFmtId="0" fontId="47" fillId="0" borderId="29" xfId="101" applyFont="1" applyBorder="1" applyAlignment="1">
      <alignment horizontal="center"/>
    </xf>
    <xf numFmtId="0" fontId="42" fillId="0" borderId="15" xfId="101" applyFont="1" applyBorder="1"/>
    <xf numFmtId="0" fontId="45" fillId="0" borderId="69" xfId="101" applyFont="1" applyBorder="1"/>
    <xf numFmtId="0" fontId="42" fillId="0" borderId="70" xfId="101" applyFont="1" applyBorder="1" applyAlignment="1">
      <alignment horizontal="center"/>
    </xf>
    <xf numFmtId="0" fontId="42" fillId="0" borderId="27" xfId="101" applyFont="1" applyBorder="1"/>
    <xf numFmtId="196" fontId="42" fillId="0" borderId="27" xfId="101" applyNumberFormat="1" applyFont="1" applyBorder="1" applyAlignment="1">
      <alignment horizontal="right"/>
    </xf>
    <xf numFmtId="0" fontId="42" fillId="0" borderId="27" xfId="101" applyFont="1" applyBorder="1" applyAlignment="1">
      <alignment horizontal="center"/>
    </xf>
    <xf numFmtId="0" fontId="42" fillId="4" borderId="18" xfId="101" applyFont="1" applyFill="1" applyBorder="1" applyAlignment="1">
      <alignment horizontal="right"/>
    </xf>
    <xf numFmtId="0" fontId="42" fillId="24" borderId="27" xfId="101" applyFont="1" applyFill="1" applyBorder="1" applyAlignment="1">
      <alignment horizontal="right"/>
    </xf>
    <xf numFmtId="0" fontId="42" fillId="0" borderId="18" xfId="101" applyFont="1" applyBorder="1" applyAlignment="1">
      <alignment horizontal="center"/>
    </xf>
    <xf numFmtId="0" fontId="42" fillId="0" borderId="26" xfId="101" applyFont="1" applyBorder="1" applyAlignment="1">
      <alignment horizontal="center"/>
    </xf>
    <xf numFmtId="0" fontId="45" fillId="0" borderId="71" xfId="101" applyFont="1" applyBorder="1" applyAlignment="1">
      <alignment horizontal="right"/>
    </xf>
    <xf numFmtId="0" fontId="42" fillId="0" borderId="72" xfId="101" applyFont="1" applyBorder="1" applyAlignment="1">
      <alignment horizontal="center"/>
    </xf>
    <xf numFmtId="0" fontId="42" fillId="0" borderId="18" xfId="101" applyFont="1" applyBorder="1"/>
    <xf numFmtId="177" fontId="8" fillId="0" borderId="18" xfId="101" applyNumberFormat="1" applyBorder="1" applyAlignment="1">
      <alignment shrinkToFit="1"/>
    </xf>
    <xf numFmtId="0" fontId="45" fillId="0" borderId="73" xfId="101" applyFont="1" applyBorder="1"/>
    <xf numFmtId="0" fontId="42" fillId="0" borderId="29" xfId="101" applyFont="1" applyBorder="1" applyAlignment="1">
      <alignment horizontal="left"/>
    </xf>
    <xf numFmtId="0" fontId="42" fillId="0" borderId="29" xfId="101" applyFont="1" applyBorder="1" applyAlignment="1">
      <alignment horizontal="left" shrinkToFit="1"/>
    </xf>
    <xf numFmtId="196" fontId="42" fillId="0" borderId="29" xfId="101" applyNumberFormat="1" applyFont="1" applyBorder="1" applyAlignment="1">
      <alignment horizontal="right"/>
    </xf>
    <xf numFmtId="193" fontId="42" fillId="0" borderId="29" xfId="101" applyNumberFormat="1" applyFont="1" applyBorder="1" applyAlignment="1">
      <alignment horizontal="center"/>
    </xf>
    <xf numFmtId="38" fontId="42" fillId="0" borderId="74" xfId="101" applyNumberFormat="1" applyFont="1" applyBorder="1" applyAlignment="1">
      <alignment horizontal="center"/>
    </xf>
    <xf numFmtId="177" fontId="8" fillId="8" borderId="15" xfId="101" applyNumberFormat="1" applyFill="1" applyBorder="1" applyAlignment="1">
      <alignment shrinkToFit="1"/>
    </xf>
    <xf numFmtId="9" fontId="42" fillId="0" borderId="15" xfId="101" applyNumberFormat="1" applyFont="1" applyBorder="1"/>
    <xf numFmtId="177" fontId="8" fillId="0" borderId="15" xfId="101" applyNumberFormat="1" applyBorder="1" applyAlignment="1">
      <alignment shrinkToFit="1"/>
    </xf>
    <xf numFmtId="177" fontId="17" fillId="8" borderId="69" xfId="101" applyNumberFormat="1" applyFont="1" applyFill="1" applyBorder="1" applyAlignment="1">
      <alignment shrinkToFit="1"/>
    </xf>
    <xf numFmtId="38" fontId="42" fillId="4" borderId="15" xfId="101" applyNumberFormat="1" applyFont="1" applyFill="1" applyBorder="1" applyAlignment="1">
      <alignment horizontal="right"/>
    </xf>
    <xf numFmtId="38" fontId="42" fillId="24" borderId="29" xfId="101" applyNumberFormat="1" applyFont="1" applyFill="1" applyBorder="1" applyAlignment="1">
      <alignment horizontal="right"/>
    </xf>
    <xf numFmtId="38" fontId="42" fillId="0" borderId="14" xfId="101" applyNumberFormat="1" applyFont="1" applyBorder="1" applyAlignment="1">
      <alignment horizontal="center"/>
    </xf>
    <xf numFmtId="38" fontId="42" fillId="0" borderId="15" xfId="101" applyNumberFormat="1" applyFont="1" applyBorder="1" applyAlignment="1">
      <alignment horizontal="center"/>
    </xf>
    <xf numFmtId="38" fontId="45" fillId="0" borderId="68" xfId="101" applyNumberFormat="1" applyFont="1" applyBorder="1" applyAlignment="1">
      <alignment horizontal="right"/>
    </xf>
    <xf numFmtId="177" fontId="42" fillId="4" borderId="15" xfId="101" applyNumberFormat="1" applyFont="1" applyFill="1" applyBorder="1" applyAlignment="1">
      <alignment horizontal="right"/>
    </xf>
    <xf numFmtId="0" fontId="42" fillId="24" borderId="27" xfId="101" applyFont="1" applyFill="1" applyBorder="1" applyAlignment="1">
      <alignment horizontal="center"/>
    </xf>
    <xf numFmtId="181" fontId="42" fillId="0" borderId="29" xfId="101" applyNumberFormat="1" applyFont="1" applyBorder="1" applyAlignment="1">
      <alignment horizontal="right"/>
    </xf>
    <xf numFmtId="0" fontId="42" fillId="0" borderId="18" xfId="101" applyFont="1" applyBorder="1" applyAlignment="1">
      <alignment horizontal="right"/>
    </xf>
    <xf numFmtId="200" fontId="42" fillId="24" borderId="29" xfId="101" applyNumberFormat="1" applyFont="1" applyFill="1" applyBorder="1" applyAlignment="1">
      <alignment horizontal="right"/>
    </xf>
    <xf numFmtId="200" fontId="45" fillId="0" borderId="68" xfId="101" applyNumberFormat="1" applyFont="1" applyBorder="1" applyAlignment="1">
      <alignment horizontal="right"/>
    </xf>
    <xf numFmtId="40" fontId="42" fillId="0" borderId="15" xfId="101" applyNumberFormat="1" applyFont="1" applyBorder="1" applyAlignment="1">
      <alignment horizontal="center"/>
    </xf>
    <xf numFmtId="2" fontId="42" fillId="0" borderId="15" xfId="101" applyNumberFormat="1" applyFont="1" applyBorder="1" applyAlignment="1">
      <alignment horizontal="center"/>
    </xf>
    <xf numFmtId="0" fontId="42" fillId="0" borderId="0" xfId="101" applyFont="1" applyAlignment="1">
      <alignment horizontal="center"/>
    </xf>
    <xf numFmtId="0" fontId="42" fillId="0" borderId="0" xfId="101" applyFont="1" applyAlignment="1">
      <alignment horizontal="center" shrinkToFit="1"/>
    </xf>
    <xf numFmtId="0" fontId="42" fillId="0" borderId="0" xfId="101" applyFont="1" applyAlignment="1">
      <alignment horizontal="right"/>
    </xf>
    <xf numFmtId="200" fontId="42" fillId="0" borderId="15" xfId="101" applyNumberFormat="1" applyFont="1" applyBorder="1" applyAlignment="1">
      <alignment horizontal="center"/>
    </xf>
    <xf numFmtId="0" fontId="42" fillId="0" borderId="29" xfId="101" applyFont="1" applyBorder="1"/>
    <xf numFmtId="38" fontId="42" fillId="0" borderId="15" xfId="101" applyNumberFormat="1" applyFont="1" applyBorder="1"/>
    <xf numFmtId="200" fontId="42" fillId="0" borderId="15" xfId="83" applyNumberFormat="1" applyFont="1" applyFill="1" applyBorder="1" applyAlignment="1">
      <alignment horizontal="center"/>
    </xf>
    <xf numFmtId="200" fontId="45" fillId="0" borderId="15" xfId="109" applyNumberFormat="1" applyFont="1" applyBorder="1" applyAlignment="1">
      <alignment horizontal="right"/>
    </xf>
    <xf numFmtId="201" fontId="42" fillId="0" borderId="29" xfId="101" applyNumberFormat="1" applyFont="1" applyBorder="1" applyAlignment="1">
      <alignment horizontal="right"/>
    </xf>
    <xf numFmtId="200" fontId="42" fillId="0" borderId="14" xfId="101" applyNumberFormat="1" applyFont="1" applyBorder="1" applyAlignment="1">
      <alignment horizontal="center"/>
    </xf>
    <xf numFmtId="0" fontId="42" fillId="0" borderId="26" xfId="101" applyFont="1" applyBorder="1"/>
    <xf numFmtId="187" fontId="0" fillId="0" borderId="15" xfId="0" applyNumberFormat="1" applyBorder="1"/>
    <xf numFmtId="187" fontId="0" fillId="0" borderId="17" xfId="0" applyNumberFormat="1" applyBorder="1"/>
    <xf numFmtId="203" fontId="42" fillId="0" borderId="29" xfId="101" applyNumberFormat="1" applyFont="1" applyBorder="1" applyAlignment="1">
      <alignment horizontal="right"/>
    </xf>
    <xf numFmtId="0" fontId="0" fillId="0" borderId="0" xfId="0" quotePrefix="1"/>
    <xf numFmtId="0" fontId="0" fillId="0" borderId="15" xfId="0" quotePrefix="1" applyBorder="1"/>
    <xf numFmtId="0" fontId="0" fillId="0" borderId="17" xfId="0" quotePrefix="1" applyBorder="1"/>
    <xf numFmtId="204" fontId="42" fillId="0" borderId="29" xfId="101" applyNumberFormat="1" applyFont="1" applyBorder="1" applyAlignment="1">
      <alignment horizontal="center"/>
    </xf>
    <xf numFmtId="177" fontId="0" fillId="0" borderId="32" xfId="0" applyNumberFormat="1" applyBorder="1"/>
    <xf numFmtId="205" fontId="0" fillId="0" borderId="15" xfId="0" applyNumberFormat="1" applyBorder="1"/>
    <xf numFmtId="0" fontId="0" fillId="0" borderId="15" xfId="0" applyBorder="1" applyAlignment="1">
      <alignment horizontal="center" shrinkToFit="1"/>
    </xf>
    <xf numFmtId="206" fontId="42" fillId="0" borderId="29" xfId="101" applyNumberFormat="1" applyFont="1" applyBorder="1" applyAlignment="1">
      <alignment horizontal="right"/>
    </xf>
    <xf numFmtId="0" fontId="0" fillId="0" borderId="35" xfId="0" applyBorder="1" applyAlignment="1">
      <alignment horizontal="center" shrinkToFit="1"/>
    </xf>
    <xf numFmtId="207" fontId="42" fillId="0" borderId="29" xfId="101" applyNumberFormat="1" applyFont="1" applyBorder="1" applyAlignment="1">
      <alignment horizontal="right"/>
    </xf>
    <xf numFmtId="181" fontId="42" fillId="0" borderId="27" xfId="101" applyNumberFormat="1" applyFont="1" applyBorder="1" applyAlignment="1">
      <alignment horizontal="right"/>
    </xf>
    <xf numFmtId="0" fontId="42" fillId="0" borderId="0" xfId="0" applyFont="1"/>
    <xf numFmtId="38" fontId="42" fillId="0" borderId="0" xfId="0" applyNumberFormat="1" applyFont="1" applyAlignment="1">
      <alignment horizontal="center"/>
    </xf>
    <xf numFmtId="38" fontId="42" fillId="6" borderId="15" xfId="0" applyNumberFormat="1" applyFont="1" applyFill="1" applyBorder="1"/>
    <xf numFmtId="0" fontId="42" fillId="6" borderId="15" xfId="0" applyFont="1" applyFill="1" applyBorder="1"/>
    <xf numFmtId="200" fontId="42" fillId="0" borderId="15" xfId="0" applyNumberFormat="1" applyFont="1" applyBorder="1" applyAlignment="1">
      <alignment horizontal="center"/>
    </xf>
    <xf numFmtId="200" fontId="42" fillId="0" borderId="0" xfId="0" applyNumberFormat="1" applyFont="1" applyAlignment="1">
      <alignment horizontal="center"/>
    </xf>
    <xf numFmtId="49" fontId="0" fillId="0" borderId="31" xfId="0" applyNumberFormat="1" applyBorder="1"/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/>
    <xf numFmtId="49" fontId="0" fillId="0" borderId="37" xfId="0" quotePrefix="1" applyNumberFormat="1" applyBorder="1" applyAlignment="1">
      <alignment horizontal="center"/>
    </xf>
    <xf numFmtId="177" fontId="0" fillId="0" borderId="19" xfId="0" applyNumberFormat="1" applyBorder="1" applyAlignment="1">
      <alignment horizontal="left" vertic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5" xfId="0" applyNumberFormat="1" applyBorder="1"/>
    <xf numFmtId="177" fontId="0" fillId="0" borderId="28" xfId="0" applyNumberFormat="1" applyBorder="1" applyAlignment="1">
      <alignment shrinkToFit="1"/>
    </xf>
    <xf numFmtId="49" fontId="0" fillId="0" borderId="37" xfId="0" applyNumberFormat="1" applyBorder="1"/>
    <xf numFmtId="179" fontId="0" fillId="0" borderId="25" xfId="0" applyNumberFormat="1" applyBorder="1" applyAlignment="1">
      <alignment horizontal="left"/>
    </xf>
    <xf numFmtId="49" fontId="0" fillId="0" borderId="35" xfId="0" quotePrefix="1" applyNumberFormat="1" applyBorder="1" applyAlignment="1">
      <alignment horizontal="center"/>
    </xf>
    <xf numFmtId="177" fontId="0" fillId="0" borderId="16" xfId="0" applyNumberFormat="1" applyBorder="1" applyAlignment="1">
      <alignment horizontal="left"/>
    </xf>
    <xf numFmtId="177" fontId="0" fillId="0" borderId="19" xfId="0" applyNumberFormat="1" applyBorder="1" applyAlignment="1">
      <alignment horizontal="left"/>
    </xf>
    <xf numFmtId="179" fontId="0" fillId="0" borderId="30" xfId="0" applyNumberFormat="1" applyBorder="1" applyAlignment="1">
      <alignment horizontal="left"/>
    </xf>
    <xf numFmtId="49" fontId="0" fillId="0" borderId="38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177" fontId="0" fillId="0" borderId="75" xfId="0" applyNumberFormat="1" applyBorder="1"/>
    <xf numFmtId="177" fontId="0" fillId="0" borderId="76" xfId="0" applyNumberFormat="1" applyBorder="1"/>
    <xf numFmtId="0" fontId="0" fillId="0" borderId="19" xfId="0" applyBorder="1" applyAlignment="1">
      <alignment shrinkToFit="1"/>
    </xf>
    <xf numFmtId="177" fontId="0" fillId="0" borderId="0" xfId="0" applyNumberFormat="1" applyAlignment="1">
      <alignment horizontal="left"/>
    </xf>
    <xf numFmtId="177" fontId="0" fillId="0" borderId="34" xfId="0" applyNumberFormat="1" applyBorder="1" applyAlignment="1">
      <alignment horizontal="left"/>
    </xf>
    <xf numFmtId="177" fontId="0" fillId="0" borderId="0" xfId="0" applyNumberFormat="1" applyAlignment="1">
      <alignment horizontal="right"/>
    </xf>
    <xf numFmtId="177" fontId="0" fillId="0" borderId="34" xfId="0" applyNumberFormat="1" applyBorder="1" applyAlignment="1">
      <alignment horizontal="right"/>
    </xf>
    <xf numFmtId="180" fontId="5" fillId="0" borderId="23" xfId="0" applyNumberFormat="1" applyFont="1" applyBorder="1"/>
    <xf numFmtId="177" fontId="0" fillId="0" borderId="19" xfId="0" quotePrefix="1" applyNumberFormat="1" applyBorder="1" applyAlignment="1">
      <alignment horizontal="left"/>
    </xf>
    <xf numFmtId="0" fontId="0" fillId="0" borderId="0" xfId="0" applyAlignment="1">
      <alignment shrinkToFit="1"/>
    </xf>
    <xf numFmtId="0" fontId="42" fillId="0" borderId="18" xfId="0" applyFont="1" applyBorder="1"/>
    <xf numFmtId="177" fontId="8" fillId="0" borderId="18" xfId="0" applyNumberFormat="1" applyFont="1" applyBorder="1" applyAlignment="1">
      <alignment shrinkToFit="1"/>
    </xf>
    <xf numFmtId="0" fontId="45" fillId="0" borderId="73" xfId="0" applyFont="1" applyBorder="1"/>
    <xf numFmtId="177" fontId="8" fillId="8" borderId="15" xfId="0" applyNumberFormat="1" applyFont="1" applyFill="1" applyBorder="1" applyAlignment="1">
      <alignment shrinkToFit="1"/>
    </xf>
    <xf numFmtId="9" fontId="42" fillId="0" borderId="15" xfId="0" applyNumberFormat="1" applyFont="1" applyBorder="1"/>
    <xf numFmtId="177" fontId="8" fillId="0" borderId="15" xfId="0" applyNumberFormat="1" applyFont="1" applyBorder="1" applyAlignment="1">
      <alignment shrinkToFit="1"/>
    </xf>
    <xf numFmtId="177" fontId="17" fillId="8" borderId="69" xfId="0" applyNumberFormat="1" applyFont="1" applyFill="1" applyBorder="1" applyAlignment="1">
      <alignment shrinkToFit="1"/>
    </xf>
    <xf numFmtId="177" fontId="42" fillId="4" borderId="18" xfId="101" applyNumberFormat="1" applyFont="1" applyFill="1" applyBorder="1" applyAlignment="1">
      <alignment horizontal="right"/>
    </xf>
    <xf numFmtId="200" fontId="42" fillId="0" borderId="15" xfId="83" applyNumberFormat="1" applyFont="1" applyBorder="1" applyAlignment="1">
      <alignment horizontal="center"/>
    </xf>
    <xf numFmtId="38" fontId="42" fillId="0" borderId="66" xfId="101" applyNumberFormat="1" applyFont="1" applyBorder="1" applyAlignment="1">
      <alignment horizontal="center"/>
    </xf>
    <xf numFmtId="38" fontId="47" fillId="0" borderId="15" xfId="101" applyNumberFormat="1" applyFont="1" applyBorder="1" applyAlignment="1">
      <alignment horizontal="center"/>
    </xf>
    <xf numFmtId="0" fontId="42" fillId="0" borderId="72" xfId="101" applyFont="1" applyBorder="1" applyAlignment="1">
      <alignment horizontal="center" shrinkToFit="1"/>
    </xf>
    <xf numFmtId="0" fontId="42" fillId="0" borderId="18" xfId="101" applyFont="1" applyBorder="1" applyAlignment="1">
      <alignment horizontal="center" shrinkToFit="1"/>
    </xf>
    <xf numFmtId="38" fontId="42" fillId="0" borderId="15" xfId="101" applyNumberFormat="1" applyFont="1" applyBorder="1" applyAlignment="1">
      <alignment horizontal="center" shrinkToFit="1"/>
    </xf>
    <xf numFmtId="38" fontId="42" fillId="0" borderId="15" xfId="79" applyFont="1" applyFill="1" applyBorder="1" applyAlignment="1">
      <alignment horizontal="center"/>
    </xf>
    <xf numFmtId="38" fontId="42" fillId="0" borderId="74" xfId="101" applyNumberFormat="1" applyFont="1" applyBorder="1" applyAlignment="1">
      <alignment horizontal="center" shrinkToFit="1"/>
    </xf>
    <xf numFmtId="3" fontId="42" fillId="0" borderId="15" xfId="101" applyNumberFormat="1" applyFont="1" applyBorder="1" applyAlignment="1">
      <alignment horizontal="center" shrinkToFit="1"/>
    </xf>
    <xf numFmtId="3" fontId="42" fillId="0" borderId="74" xfId="101" applyNumberFormat="1" applyFont="1" applyBorder="1" applyAlignment="1">
      <alignment horizontal="center"/>
    </xf>
    <xf numFmtId="38" fontId="42" fillId="0" borderId="19" xfId="0" applyNumberFormat="1" applyFont="1" applyBorder="1" applyAlignment="1">
      <alignment horizontal="center"/>
    </xf>
    <xf numFmtId="200" fontId="42" fillId="0" borderId="19" xfId="0" applyNumberFormat="1" applyFont="1" applyBorder="1" applyAlignment="1">
      <alignment horizontal="center"/>
    </xf>
    <xf numFmtId="177" fontId="67" fillId="0" borderId="14" xfId="0" applyNumberFormat="1" applyFont="1" applyBorder="1"/>
    <xf numFmtId="177" fontId="67" fillId="0" borderId="20" xfId="0" applyNumberFormat="1" applyFont="1" applyBorder="1"/>
    <xf numFmtId="0" fontId="0" fillId="0" borderId="19" xfId="0" applyBorder="1" applyAlignment="1">
      <alignment horizontal="distributed" wrapText="1"/>
    </xf>
    <xf numFmtId="0" fontId="0" fillId="0" borderId="16" xfId="0" applyBorder="1" applyAlignment="1">
      <alignment shrinkToFit="1"/>
    </xf>
    <xf numFmtId="0" fontId="0" fillId="0" borderId="0" xfId="0" applyAlignment="1">
      <alignment horizontal="distributed" wrapText="1"/>
    </xf>
    <xf numFmtId="0" fontId="0" fillId="0" borderId="70" xfId="0" applyBorder="1" applyAlignment="1">
      <alignment horizontal="center"/>
    </xf>
    <xf numFmtId="0" fontId="0" fillId="0" borderId="61" xfId="0" applyBorder="1" applyAlignment="1">
      <alignment horizontal="center"/>
    </xf>
    <xf numFmtId="188" fontId="5" fillId="0" borderId="0" xfId="0" applyNumberFormat="1" applyFont="1"/>
    <xf numFmtId="0" fontId="5" fillId="0" borderId="0" xfId="0" applyFont="1" applyAlignment="1">
      <alignment horizontal="right"/>
    </xf>
    <xf numFmtId="0" fontId="68" fillId="0" borderId="0" xfId="110" applyFont="1"/>
    <xf numFmtId="177" fontId="0" fillId="0" borderId="77" xfId="0" applyNumberFormat="1" applyBorder="1"/>
    <xf numFmtId="49" fontId="0" fillId="0" borderId="0" xfId="0" applyNumberFormat="1"/>
    <xf numFmtId="49" fontId="26" fillId="0" borderId="0" xfId="0" applyNumberFormat="1" applyFont="1" applyAlignment="1">
      <alignment horizontal="left"/>
    </xf>
    <xf numFmtId="49" fontId="0" fillId="0" borderId="38" xfId="0" applyNumberFormat="1" applyBorder="1" applyAlignment="1">
      <alignment vertical="top"/>
    </xf>
    <xf numFmtId="49" fontId="0" fillId="0" borderId="31" xfId="0" applyNumberFormat="1" applyBorder="1" applyAlignment="1">
      <alignment horizontal="center"/>
    </xf>
    <xf numFmtId="38" fontId="0" fillId="0" borderId="0" xfId="79" applyFont="1" applyFill="1" applyAlignment="1"/>
    <xf numFmtId="0" fontId="0" fillId="0" borderId="29" xfId="0" applyBorder="1" applyAlignment="1">
      <alignment shrinkToFit="1"/>
    </xf>
    <xf numFmtId="38" fontId="0" fillId="0" borderId="35" xfId="79" applyFont="1" applyFill="1" applyBorder="1" applyAlignment="1"/>
    <xf numFmtId="0" fontId="4" fillId="0" borderId="0" xfId="0" applyFont="1"/>
    <xf numFmtId="38" fontId="0" fillId="0" borderId="0" xfId="79" applyFont="1" applyFill="1" applyBorder="1" applyAlignment="1"/>
    <xf numFmtId="0" fontId="0" fillId="0" borderId="35" xfId="79" applyNumberFormat="1" applyFont="1" applyFill="1" applyBorder="1" applyAlignment="1"/>
    <xf numFmtId="0" fontId="69" fillId="0" borderId="0" xfId="0" applyFont="1"/>
    <xf numFmtId="3" fontId="48" fillId="0" borderId="0" xfId="0" applyNumberFormat="1" applyFont="1" applyAlignment="1">
      <alignment horizontal="right" vertical="center"/>
    </xf>
    <xf numFmtId="0" fontId="5" fillId="0" borderId="35" xfId="0" applyFont="1" applyBorder="1"/>
    <xf numFmtId="0" fontId="0" fillId="0" borderId="0" xfId="0" applyAlignment="1">
      <alignment vertical="top"/>
    </xf>
    <xf numFmtId="176" fontId="0" fillId="0" borderId="0" xfId="0" applyNumberFormat="1"/>
    <xf numFmtId="180" fontId="0" fillId="0" borderId="0" xfId="0" applyNumberFormat="1"/>
    <xf numFmtId="177" fontId="0" fillId="0" borderId="0" xfId="0" applyNumberFormat="1" applyAlignment="1">
      <alignment shrinkToFit="1"/>
    </xf>
    <xf numFmtId="179" fontId="0" fillId="0" borderId="0" xfId="0" applyNumberFormat="1" applyAlignment="1">
      <alignment horizontal="left"/>
    </xf>
    <xf numFmtId="180" fontId="5" fillId="0" borderId="0" xfId="0" applyNumberFormat="1" applyFont="1"/>
    <xf numFmtId="176" fontId="5" fillId="0" borderId="0" xfId="0" applyNumberFormat="1" applyFont="1"/>
    <xf numFmtId="178" fontId="4" fillId="0" borderId="0" xfId="0" applyNumberFormat="1" applyFont="1"/>
    <xf numFmtId="38" fontId="67" fillId="0" borderId="0" xfId="79" applyFont="1" applyFill="1" applyAlignment="1"/>
    <xf numFmtId="208" fontId="0" fillId="0" borderId="117" xfId="0" applyNumberFormat="1" applyBorder="1" applyAlignment="1">
      <alignment horizontal="center" shrinkToFit="1"/>
    </xf>
    <xf numFmtId="0" fontId="0" fillId="0" borderId="118" xfId="0" applyBorder="1"/>
    <xf numFmtId="0" fontId="0" fillId="0" borderId="49" xfId="0" applyBorder="1" applyAlignment="1">
      <alignment horizontal="distributed"/>
    </xf>
    <xf numFmtId="0" fontId="0" fillId="0" borderId="119" xfId="0" applyBorder="1"/>
    <xf numFmtId="176" fontId="0" fillId="0" borderId="120" xfId="0" applyNumberFormat="1" applyBorder="1"/>
    <xf numFmtId="0" fontId="0" fillId="0" borderId="120" xfId="0" applyBorder="1" applyAlignment="1">
      <alignment horizontal="center"/>
    </xf>
    <xf numFmtId="177" fontId="0" fillId="0" borderId="120" xfId="0" applyNumberFormat="1" applyBorder="1"/>
    <xf numFmtId="177" fontId="0" fillId="0" borderId="49" xfId="0" applyNumberFormat="1" applyBorder="1"/>
    <xf numFmtId="177" fontId="0" fillId="0" borderId="121" xfId="0" applyNumberFormat="1" applyBorder="1" applyAlignment="1">
      <alignment horizontal="left"/>
    </xf>
    <xf numFmtId="209" fontId="0" fillId="0" borderId="35" xfId="0" applyNumberFormat="1" applyBorder="1" applyAlignment="1">
      <alignment horizontal="center"/>
    </xf>
    <xf numFmtId="209" fontId="0" fillId="0" borderId="61" xfId="0" applyNumberFormat="1" applyBorder="1" applyAlignment="1">
      <alignment horizontal="center"/>
    </xf>
    <xf numFmtId="0" fontId="0" fillId="0" borderId="118" xfId="0" applyBorder="1" applyAlignment="1">
      <alignment shrinkToFit="1"/>
    </xf>
    <xf numFmtId="0" fontId="0" fillId="0" borderId="30" xfId="0" applyBorder="1"/>
    <xf numFmtId="0" fontId="0" fillId="0" borderId="19" xfId="0" applyBorder="1" applyAlignment="1">
      <alignment horizontal="left" shrinkToFit="1"/>
    </xf>
    <xf numFmtId="0" fontId="0" fillId="0" borderId="16" xfId="0" applyBorder="1" applyAlignment="1">
      <alignment horizontal="left"/>
    </xf>
    <xf numFmtId="180" fontId="0" fillId="0" borderId="120" xfId="0" applyNumberFormat="1" applyBorder="1"/>
    <xf numFmtId="0" fontId="0" fillId="0" borderId="17" xfId="0" applyBorder="1" applyAlignment="1">
      <alignment horizontal="center" shrinkToFit="1"/>
    </xf>
    <xf numFmtId="208" fontId="0" fillId="0" borderId="61" xfId="0" applyNumberFormat="1" applyBorder="1" applyAlignment="1">
      <alignment horizontal="center" shrinkToFit="1"/>
    </xf>
    <xf numFmtId="0" fontId="0" fillId="0" borderId="34" xfId="0" applyBorder="1" applyAlignment="1">
      <alignment shrinkToFit="1"/>
    </xf>
    <xf numFmtId="0" fontId="0" fillId="0" borderId="25" xfId="0" applyBorder="1"/>
    <xf numFmtId="0" fontId="0" fillId="0" borderId="59" xfId="0" applyBorder="1"/>
    <xf numFmtId="209" fontId="0" fillId="0" borderId="61" xfId="0" applyNumberFormat="1" applyBorder="1" applyAlignment="1">
      <alignment horizontal="center" shrinkToFit="1"/>
    </xf>
    <xf numFmtId="209" fontId="0" fillId="0" borderId="37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applyAlignment="1">
      <alignment wrapText="1"/>
    </xf>
    <xf numFmtId="0" fontId="0" fillId="0" borderId="34" xfId="0" applyBorder="1" applyAlignment="1">
      <alignment horizontal="left"/>
    </xf>
    <xf numFmtId="49" fontId="0" fillId="0" borderId="38" xfId="0" applyNumberFormat="1" applyBorder="1"/>
    <xf numFmtId="0" fontId="0" fillId="0" borderId="41" xfId="0" applyBorder="1"/>
    <xf numFmtId="177" fontId="0" fillId="0" borderId="0" xfId="0" applyNumberFormat="1" applyAlignment="1">
      <alignment horizontal="left" vertical="center"/>
    </xf>
    <xf numFmtId="0" fontId="0" fillId="55" borderId="0" xfId="0" applyFill="1"/>
    <xf numFmtId="197" fontId="0" fillId="0" borderId="0" xfId="0" applyNumberFormat="1" applyAlignment="1">
      <alignment horizontal="center"/>
    </xf>
    <xf numFmtId="177" fontId="70" fillId="0" borderId="15" xfId="0" applyNumberFormat="1" applyFont="1" applyBorder="1"/>
    <xf numFmtId="177" fontId="70" fillId="0" borderId="19" xfId="0" applyNumberFormat="1" applyFont="1" applyBorder="1"/>
    <xf numFmtId="177" fontId="70" fillId="0" borderId="14" xfId="0" applyNumberFormat="1" applyFont="1" applyBorder="1"/>
    <xf numFmtId="177" fontId="70" fillId="56" borderId="19" xfId="0" applyNumberFormat="1" applyFont="1" applyFill="1" applyBorder="1"/>
    <xf numFmtId="38" fontId="0" fillId="0" borderId="0" xfId="114" applyFont="1" applyFill="1" applyAlignment="1"/>
    <xf numFmtId="38" fontId="0" fillId="0" borderId="125" xfId="114" applyFont="1" applyFill="1" applyBorder="1" applyAlignment="1"/>
    <xf numFmtId="177" fontId="0" fillId="0" borderId="116" xfId="0" applyNumberFormat="1" applyBorder="1"/>
    <xf numFmtId="212" fontId="0" fillId="0" borderId="15" xfId="0" applyNumberFormat="1" applyBorder="1"/>
    <xf numFmtId="213" fontId="0" fillId="0" borderId="15" xfId="0" applyNumberFormat="1" applyBorder="1"/>
    <xf numFmtId="212" fontId="0" fillId="0" borderId="17" xfId="0" applyNumberFormat="1" applyBorder="1"/>
    <xf numFmtId="213" fontId="0" fillId="0" borderId="17" xfId="0" applyNumberFormat="1" applyBorder="1"/>
    <xf numFmtId="177" fontId="0" fillId="0" borderId="126" xfId="0" applyNumberFormat="1" applyBorder="1"/>
    <xf numFmtId="209" fontId="0" fillId="0" borderId="86" xfId="0" applyNumberFormat="1" applyBorder="1" applyAlignment="1">
      <alignment horizontal="center"/>
    </xf>
    <xf numFmtId="49" fontId="0" fillId="0" borderId="61" xfId="0" applyNumberFormat="1" applyBorder="1"/>
    <xf numFmtId="177" fontId="0" fillId="56" borderId="34" xfId="0" applyNumberFormat="1" applyFill="1" applyBorder="1"/>
    <xf numFmtId="209" fontId="0" fillId="0" borderId="86" xfId="0" applyNumberFormat="1" applyBorder="1" applyAlignment="1">
      <alignment horizontal="center" shrinkToFit="1"/>
    </xf>
    <xf numFmtId="177" fontId="0" fillId="56" borderId="19" xfId="0" applyNumberFormat="1" applyFill="1" applyBorder="1"/>
    <xf numFmtId="177" fontId="0" fillId="56" borderId="15" xfId="0" applyNumberFormat="1" applyFill="1" applyBorder="1"/>
    <xf numFmtId="49" fontId="0" fillId="0" borderId="86" xfId="0" applyNumberFormat="1" applyBorder="1" applyAlignment="1">
      <alignment horizontal="center"/>
    </xf>
    <xf numFmtId="196" fontId="0" fillId="0" borderId="18" xfId="0" applyNumberFormat="1" applyBorder="1"/>
    <xf numFmtId="196" fontId="0" fillId="0" borderId="15" xfId="0" applyNumberFormat="1" applyBorder="1"/>
    <xf numFmtId="196" fontId="0" fillId="0" borderId="17" xfId="0" applyNumberFormat="1" applyBorder="1"/>
    <xf numFmtId="196" fontId="5" fillId="0" borderId="18" xfId="0" applyNumberFormat="1" applyFont="1" applyBorder="1"/>
    <xf numFmtId="177" fontId="0" fillId="0" borderId="127" xfId="0" applyNumberFormat="1" applyBorder="1"/>
    <xf numFmtId="177" fontId="0" fillId="0" borderId="128" xfId="0" applyNumberFormat="1" applyBorder="1"/>
    <xf numFmtId="177" fontId="0" fillId="0" borderId="129" xfId="0" applyNumberFormat="1" applyBorder="1"/>
    <xf numFmtId="0" fontId="0" fillId="0" borderId="15" xfId="0" applyBorder="1" applyAlignment="1">
      <alignment shrinkToFit="1"/>
    </xf>
    <xf numFmtId="196" fontId="0" fillId="0" borderId="23" xfId="0" applyNumberFormat="1" applyBorder="1"/>
    <xf numFmtId="195" fontId="0" fillId="0" borderId="0" xfId="0" applyNumberFormat="1" applyAlignment="1">
      <alignment horizontal="center"/>
    </xf>
    <xf numFmtId="209" fontId="0" fillId="0" borderId="36" xfId="0" applyNumberFormat="1" applyBorder="1" applyAlignment="1">
      <alignment horizontal="center"/>
    </xf>
    <xf numFmtId="209" fontId="0" fillId="0" borderId="122" xfId="0" applyNumberFormat="1" applyBorder="1" applyAlignment="1">
      <alignment horizontal="center"/>
    </xf>
    <xf numFmtId="0" fontId="0" fillId="0" borderId="123" xfId="0" applyBorder="1" applyAlignment="1">
      <alignment horizontal="distributed"/>
    </xf>
    <xf numFmtId="0" fontId="0" fillId="0" borderId="124" xfId="0" applyBorder="1"/>
    <xf numFmtId="0" fontId="0" fillId="0" borderId="123" xfId="0" applyBorder="1"/>
    <xf numFmtId="177" fontId="0" fillId="0" borderId="123" xfId="0" applyNumberFormat="1" applyBorder="1"/>
    <xf numFmtId="0" fontId="0" fillId="0" borderId="122" xfId="0" applyBorder="1" applyAlignment="1">
      <alignment horizontal="center"/>
    </xf>
    <xf numFmtId="0" fontId="0" fillId="0" borderId="123" xfId="0" applyBorder="1" applyAlignment="1">
      <alignment shrinkToFit="1"/>
    </xf>
    <xf numFmtId="209" fontId="0" fillId="0" borderId="37" xfId="0" applyNumberFormat="1" applyBorder="1" applyAlignment="1">
      <alignment horizontal="center" shrinkToFit="1"/>
    </xf>
    <xf numFmtId="177" fontId="0" fillId="0" borderId="25" xfId="0" applyNumberFormat="1" applyBorder="1" applyAlignment="1">
      <alignment horizontal="right"/>
    </xf>
    <xf numFmtId="0" fontId="0" fillId="0" borderId="19" xfId="0" applyBorder="1" applyAlignment="1">
      <alignment horizontal="center" shrinkToFit="1"/>
    </xf>
    <xf numFmtId="0" fontId="0" fillId="0" borderId="124" xfId="0" applyBorder="1" applyAlignment="1">
      <alignment shrinkToFit="1"/>
    </xf>
    <xf numFmtId="0" fontId="5" fillId="0" borderId="23" xfId="0" applyFont="1" applyBorder="1" applyAlignment="1">
      <alignment horizontal="center"/>
    </xf>
    <xf numFmtId="177" fontId="5" fillId="0" borderId="32" xfId="0" applyNumberFormat="1" applyFont="1" applyBorder="1"/>
    <xf numFmtId="177" fontId="5" fillId="0" borderId="23" xfId="0" applyNumberFormat="1" applyFont="1" applyBorder="1"/>
    <xf numFmtId="213" fontId="0" fillId="0" borderId="41" xfId="0" applyNumberFormat="1" applyBorder="1"/>
    <xf numFmtId="177" fontId="0" fillId="56" borderId="18" xfId="0" applyNumberFormat="1" applyFill="1" applyBorder="1"/>
    <xf numFmtId="177" fontId="0" fillId="56" borderId="17" xfId="0" applyNumberFormat="1" applyFill="1" applyBorder="1"/>
    <xf numFmtId="0" fontId="0" fillId="56" borderId="0" xfId="0" applyFill="1"/>
    <xf numFmtId="0" fontId="26" fillId="56" borderId="0" xfId="0" applyFont="1" applyFill="1" applyAlignment="1">
      <alignment horizontal="left"/>
    </xf>
    <xf numFmtId="0" fontId="0" fillId="56" borderId="22" xfId="0" applyFill="1" applyBorder="1"/>
    <xf numFmtId="0" fontId="0" fillId="56" borderId="23" xfId="0" applyFill="1" applyBorder="1"/>
    <xf numFmtId="0" fontId="0" fillId="56" borderId="34" xfId="0" applyFill="1" applyBorder="1" applyAlignment="1">
      <alignment horizontal="center" vertical="top"/>
    </xf>
    <xf numFmtId="0" fontId="0" fillId="56" borderId="41" xfId="0" applyFill="1" applyBorder="1" applyAlignment="1">
      <alignment horizontal="center" vertical="top"/>
    </xf>
    <xf numFmtId="209" fontId="0" fillId="0" borderId="14" xfId="0" applyNumberFormat="1" applyBorder="1" applyAlignment="1">
      <alignment horizontal="center"/>
    </xf>
    <xf numFmtId="209" fontId="0" fillId="0" borderId="14" xfId="0" applyNumberFormat="1" applyBorder="1" applyAlignment="1">
      <alignment horizontal="center" shrinkToFit="1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209" fontId="0" fillId="0" borderId="39" xfId="0" applyNumberFormat="1" applyBorder="1" applyAlignment="1">
      <alignment horizontal="center"/>
    </xf>
    <xf numFmtId="209" fontId="0" fillId="0" borderId="26" xfId="0" applyNumberFormat="1" applyBorder="1" applyAlignment="1">
      <alignment horizontal="center"/>
    </xf>
    <xf numFmtId="209" fontId="0" fillId="0" borderId="20" xfId="0" applyNumberFormat="1" applyBorder="1" applyAlignment="1">
      <alignment horizontal="center"/>
    </xf>
    <xf numFmtId="38" fontId="4" fillId="0" borderId="123" xfId="79" applyFont="1" applyFill="1" applyBorder="1" applyAlignment="1"/>
    <xf numFmtId="38" fontId="4" fillId="0" borderId="59" xfId="79" applyFont="1" applyFill="1" applyBorder="1" applyAlignment="1"/>
    <xf numFmtId="49" fontId="0" fillId="0" borderId="122" xfId="0" applyNumberFormat="1" applyBorder="1" applyAlignment="1">
      <alignment vertical="top"/>
    </xf>
    <xf numFmtId="0" fontId="0" fillId="0" borderId="124" xfId="0" applyBorder="1" applyAlignment="1">
      <alignment vertical="top"/>
    </xf>
    <xf numFmtId="49" fontId="0" fillId="0" borderId="122" xfId="0" applyNumberFormat="1" applyBorder="1" applyAlignment="1">
      <alignment horizontal="center"/>
    </xf>
    <xf numFmtId="177" fontId="0" fillId="0" borderId="123" xfId="0" applyNumberFormat="1" applyBorder="1" applyAlignment="1">
      <alignment horizontal="left" vertical="center"/>
    </xf>
    <xf numFmtId="49" fontId="0" fillId="0" borderId="122" xfId="0" applyNumberFormat="1" applyBorder="1"/>
    <xf numFmtId="177" fontId="0" fillId="0" borderId="123" xfId="0" applyNumberFormat="1" applyBorder="1" applyAlignment="1">
      <alignment horizontal="left"/>
    </xf>
    <xf numFmtId="177" fontId="0" fillId="0" borderId="123" xfId="0" applyNumberFormat="1" applyBorder="1" applyAlignment="1">
      <alignment horizontal="right"/>
    </xf>
    <xf numFmtId="0" fontId="67" fillId="0" borderId="19" xfId="0" applyFont="1" applyBorder="1" applyAlignment="1">
      <alignment horizontal="left"/>
    </xf>
    <xf numFmtId="0" fontId="67" fillId="0" borderId="29" xfId="0" applyFont="1" applyBorder="1"/>
    <xf numFmtId="0" fontId="67" fillId="0" borderId="19" xfId="0" applyFont="1" applyBorder="1" applyAlignment="1">
      <alignment shrinkToFit="1"/>
    </xf>
    <xf numFmtId="180" fontId="67" fillId="0" borderId="15" xfId="0" applyNumberFormat="1" applyFont="1" applyBorder="1"/>
    <xf numFmtId="0" fontId="0" fillId="0" borderId="123" xfId="0" applyBorder="1" applyAlignment="1">
      <alignment horizontal="left"/>
    </xf>
    <xf numFmtId="49" fontId="0" fillId="0" borderId="122" xfId="0" quotePrefix="1" applyNumberFormat="1" applyBorder="1" applyAlignment="1">
      <alignment horizontal="center"/>
    </xf>
    <xf numFmtId="177" fontId="0" fillId="0" borderId="130" xfId="0" applyNumberFormat="1" applyBorder="1"/>
    <xf numFmtId="177" fontId="0" fillId="0" borderId="131" xfId="0" applyNumberFormat="1" applyBorder="1"/>
    <xf numFmtId="0" fontId="0" fillId="0" borderId="132" xfId="0" applyBorder="1" applyAlignment="1">
      <alignment vertical="top"/>
    </xf>
    <xf numFmtId="0" fontId="0" fillId="0" borderId="133" xfId="0" applyBorder="1" applyAlignment="1">
      <alignment horizontal="center" vertical="top"/>
    </xf>
    <xf numFmtId="0" fontId="0" fillId="0" borderId="132" xfId="0" applyBorder="1"/>
    <xf numFmtId="180" fontId="0" fillId="0" borderId="133" xfId="0" applyNumberFormat="1" applyBorder="1"/>
    <xf numFmtId="0" fontId="0" fillId="0" borderId="133" xfId="0" applyBorder="1" applyAlignment="1">
      <alignment horizontal="center"/>
    </xf>
    <xf numFmtId="177" fontId="0" fillId="0" borderId="134" xfId="0" applyNumberFormat="1" applyBorder="1"/>
    <xf numFmtId="177" fontId="0" fillId="0" borderId="133" xfId="0" applyNumberFormat="1" applyBorder="1"/>
    <xf numFmtId="177" fontId="0" fillId="0" borderId="132" xfId="0" applyNumberFormat="1" applyBorder="1"/>
    <xf numFmtId="0" fontId="0" fillId="0" borderId="133" xfId="0" applyBorder="1" applyAlignment="1">
      <alignment shrinkToFit="1"/>
    </xf>
    <xf numFmtId="0" fontId="72" fillId="0" borderId="16" xfId="0" applyFont="1" applyBorder="1" applyAlignment="1">
      <alignment horizontal="distributed"/>
    </xf>
    <xf numFmtId="0" fontId="72" fillId="0" borderId="0" xfId="0" applyFont="1" applyAlignment="1">
      <alignment horizontal="distributed"/>
    </xf>
    <xf numFmtId="49" fontId="67" fillId="0" borderId="36" xfId="0" applyNumberFormat="1" applyFont="1" applyBorder="1"/>
    <xf numFmtId="0" fontId="67" fillId="0" borderId="26" xfId="0" applyFont="1" applyBorder="1"/>
    <xf numFmtId="0" fontId="67" fillId="0" borderId="27" xfId="0" applyFont="1" applyBorder="1"/>
    <xf numFmtId="0" fontId="67" fillId="0" borderId="16" xfId="0" applyFont="1" applyBorder="1"/>
    <xf numFmtId="176" fontId="72" fillId="0" borderId="18" xfId="0" applyNumberFormat="1" applyFont="1" applyBorder="1"/>
    <xf numFmtId="0" fontId="72" fillId="0" borderId="18" xfId="0" applyFont="1" applyBorder="1" applyAlignment="1">
      <alignment horizontal="center"/>
    </xf>
    <xf numFmtId="177" fontId="67" fillId="0" borderId="16" xfId="0" applyNumberFormat="1" applyFont="1" applyBorder="1"/>
    <xf numFmtId="177" fontId="67" fillId="0" borderId="18" xfId="0" applyNumberFormat="1" applyFont="1" applyBorder="1"/>
    <xf numFmtId="177" fontId="67" fillId="0" borderId="28" xfId="0" applyNumberFormat="1" applyFont="1" applyBorder="1"/>
    <xf numFmtId="49" fontId="67" fillId="0" borderId="35" xfId="0" quotePrefix="1" applyNumberFormat="1" applyFont="1" applyBorder="1" applyAlignment="1">
      <alignment horizontal="center"/>
    </xf>
    <xf numFmtId="0" fontId="67" fillId="0" borderId="20" xfId="0" applyFont="1" applyBorder="1"/>
    <xf numFmtId="0" fontId="72" fillId="0" borderId="19" xfId="0" applyFont="1" applyBorder="1" applyAlignment="1">
      <alignment horizontal="distributed"/>
    </xf>
    <xf numFmtId="180" fontId="72" fillId="0" borderId="17" xfId="0" applyNumberFormat="1" applyFont="1" applyBorder="1"/>
    <xf numFmtId="0" fontId="72" fillId="0" borderId="15" xfId="0" applyFont="1" applyBorder="1" applyAlignment="1">
      <alignment horizontal="center"/>
    </xf>
    <xf numFmtId="177" fontId="72" fillId="0" borderId="14" xfId="0" applyNumberFormat="1" applyFont="1" applyBorder="1"/>
    <xf numFmtId="177" fontId="67" fillId="0" borderId="19" xfId="0" applyNumberFormat="1" applyFont="1" applyBorder="1" applyAlignment="1">
      <alignment horizontal="left" vertical="center"/>
    </xf>
    <xf numFmtId="177" fontId="67" fillId="0" borderId="25" xfId="0" applyNumberFormat="1" applyFont="1" applyBorder="1"/>
    <xf numFmtId="177" fontId="72" fillId="0" borderId="16" xfId="0" applyNumberFormat="1" applyFont="1" applyBorder="1"/>
    <xf numFmtId="49" fontId="67" fillId="0" borderId="37" xfId="0" applyNumberFormat="1" applyFont="1" applyBorder="1"/>
    <xf numFmtId="0" fontId="67" fillId="0" borderId="14" xfId="0" applyFont="1" applyBorder="1"/>
    <xf numFmtId="180" fontId="72" fillId="0" borderId="15" xfId="0" applyNumberFormat="1" applyFont="1" applyBorder="1"/>
    <xf numFmtId="177" fontId="67" fillId="0" borderId="30" xfId="0" applyNumberFormat="1" applyFont="1" applyBorder="1"/>
    <xf numFmtId="49" fontId="67" fillId="0" borderId="35" xfId="0" applyNumberFormat="1" applyFont="1" applyBorder="1"/>
    <xf numFmtId="0" fontId="72" fillId="0" borderId="0" xfId="0" applyFont="1"/>
    <xf numFmtId="176" fontId="72" fillId="0" borderId="17" xfId="0" applyNumberFormat="1" applyFont="1" applyBorder="1"/>
    <xf numFmtId="177" fontId="72" fillId="0" borderId="18" xfId="0" applyNumberFormat="1" applyFont="1" applyBorder="1"/>
    <xf numFmtId="177" fontId="72" fillId="0" borderId="26" xfId="0" applyNumberFormat="1" applyFont="1" applyBorder="1"/>
    <xf numFmtId="177" fontId="72" fillId="0" borderId="28" xfId="0" applyNumberFormat="1" applyFont="1" applyBorder="1"/>
    <xf numFmtId="177" fontId="72" fillId="0" borderId="19" xfId="0" applyNumberFormat="1" applyFont="1" applyBorder="1"/>
    <xf numFmtId="177" fontId="72" fillId="0" borderId="15" xfId="0" applyNumberFormat="1" applyFont="1" applyBorder="1"/>
    <xf numFmtId="177" fontId="72" fillId="0" borderId="19" xfId="0" applyNumberFormat="1" applyFont="1" applyBorder="1" applyAlignment="1">
      <alignment horizontal="left" vertical="center"/>
    </xf>
    <xf numFmtId="177" fontId="72" fillId="0" borderId="25" xfId="0" applyNumberFormat="1" applyFont="1" applyBorder="1"/>
    <xf numFmtId="176" fontId="67" fillId="0" borderId="18" xfId="0" applyNumberFormat="1" applyFont="1" applyBorder="1"/>
    <xf numFmtId="0" fontId="67" fillId="0" borderId="18" xfId="0" applyFont="1" applyBorder="1" applyAlignment="1">
      <alignment horizontal="center"/>
    </xf>
    <xf numFmtId="0" fontId="72" fillId="0" borderId="26" xfId="0" applyFont="1" applyBorder="1"/>
    <xf numFmtId="0" fontId="72" fillId="0" borderId="27" xfId="0" applyFont="1" applyBorder="1"/>
    <xf numFmtId="0" fontId="72" fillId="0" borderId="16" xfId="0" applyFont="1" applyBorder="1" applyAlignment="1">
      <alignment shrinkToFit="1"/>
    </xf>
    <xf numFmtId="0" fontId="72" fillId="0" borderId="14" xfId="0" applyFont="1" applyBorder="1"/>
    <xf numFmtId="0" fontId="72" fillId="0" borderId="29" xfId="0" applyFont="1" applyBorder="1"/>
    <xf numFmtId="0" fontId="0" fillId="0" borderId="123" xfId="0" applyBorder="1" applyAlignment="1">
      <alignment horizontal="center"/>
    </xf>
    <xf numFmtId="0" fontId="67" fillId="0" borderId="16" xfId="0" applyFont="1" applyBorder="1" applyAlignment="1">
      <alignment horizontal="distributed"/>
    </xf>
    <xf numFmtId="177" fontId="0" fillId="0" borderId="19" xfId="0" quotePrefix="1" applyNumberFormat="1" applyBorder="1"/>
    <xf numFmtId="196" fontId="0" fillId="0" borderId="133" xfId="0" applyNumberFormat="1" applyBorder="1"/>
    <xf numFmtId="0" fontId="72" fillId="0" borderId="21" xfId="0" applyFont="1" applyBorder="1"/>
    <xf numFmtId="0" fontId="72" fillId="0" borderId="0" xfId="0" applyFont="1" applyAlignment="1">
      <alignment shrinkToFit="1"/>
    </xf>
    <xf numFmtId="177" fontId="72" fillId="0" borderId="0" xfId="0" applyNumberFormat="1" applyFont="1"/>
    <xf numFmtId="177" fontId="72" fillId="0" borderId="17" xfId="0" applyNumberFormat="1" applyFont="1" applyBorder="1"/>
    <xf numFmtId="0" fontId="72" fillId="0" borderId="16" xfId="0" applyFont="1" applyBorder="1"/>
    <xf numFmtId="0" fontId="72" fillId="0" borderId="19" xfId="0" applyFont="1" applyBorder="1"/>
    <xf numFmtId="180" fontId="72" fillId="0" borderId="18" xfId="0" applyNumberFormat="1" applyFont="1" applyBorder="1"/>
    <xf numFmtId="0" fontId="0" fillId="0" borderId="60" xfId="0" applyBorder="1" applyAlignment="1">
      <alignment horizontal="center"/>
    </xf>
    <xf numFmtId="177" fontId="0" fillId="56" borderId="133" xfId="0" applyNumberFormat="1" applyFill="1" applyBorder="1"/>
    <xf numFmtId="0" fontId="0" fillId="0" borderId="133" xfId="0" applyBorder="1"/>
    <xf numFmtId="209" fontId="0" fillId="0" borderId="19" xfId="0" applyNumberFormat="1" applyBorder="1" applyAlignment="1">
      <alignment horizontal="center" shrinkToFit="1"/>
    </xf>
    <xf numFmtId="208" fontId="0" fillId="0" borderId="14" xfId="0" applyNumberFormat="1" applyBorder="1" applyAlignment="1">
      <alignment horizontal="center" shrinkToFit="1"/>
    </xf>
    <xf numFmtId="180" fontId="0" fillId="0" borderId="14" xfId="0" applyNumberFormat="1" applyBorder="1"/>
    <xf numFmtId="0" fontId="0" fillId="0" borderId="86" xfId="0" applyBorder="1" applyAlignment="1">
      <alignment horizontal="center"/>
    </xf>
    <xf numFmtId="209" fontId="0" fillId="0" borderId="132" xfId="0" applyNumberFormat="1" applyBorder="1" applyAlignment="1">
      <alignment horizontal="center" shrinkToFit="1"/>
    </xf>
    <xf numFmtId="49" fontId="0" fillId="0" borderId="26" xfId="0" applyNumberFormat="1" applyBorder="1"/>
    <xf numFmtId="49" fontId="0" fillId="0" borderId="20" xfId="0" applyNumberFormat="1" applyBorder="1"/>
    <xf numFmtId="177" fontId="0" fillId="56" borderId="14" xfId="0" applyNumberFormat="1" applyFill="1" applyBorder="1"/>
    <xf numFmtId="208" fontId="0" fillId="0" borderId="0" xfId="0" applyNumberFormat="1" applyAlignment="1">
      <alignment horizontal="center" shrinkToFit="1"/>
    </xf>
    <xf numFmtId="0" fontId="0" fillId="0" borderId="123" xfId="0" applyBorder="1" applyAlignment="1">
      <alignment horizontal="center" vertical="top"/>
    </xf>
    <xf numFmtId="0" fontId="49" fillId="0" borderId="19" xfId="0" applyFont="1" applyBorder="1" applyAlignment="1">
      <alignment horizontal="distributed"/>
    </xf>
    <xf numFmtId="177" fontId="0" fillId="0" borderId="16" xfId="0" applyNumberFormat="1" applyBorder="1" applyAlignment="1">
      <alignment horizontal="left" vertical="center"/>
    </xf>
    <xf numFmtId="179" fontId="0" fillId="0" borderId="28" xfId="0" applyNumberFormat="1" applyBorder="1" applyAlignment="1">
      <alignment horizontal="left"/>
    </xf>
    <xf numFmtId="49" fontId="0" fillId="0" borderId="22" xfId="0" applyNumberFormat="1" applyBorder="1"/>
    <xf numFmtId="180" fontId="5" fillId="0" borderId="22" xfId="0" applyNumberFormat="1" applyFont="1" applyBorder="1"/>
    <xf numFmtId="0" fontId="0" fillId="0" borderId="22" xfId="0" applyBorder="1" applyAlignment="1">
      <alignment horizontal="center"/>
    </xf>
    <xf numFmtId="177" fontId="0" fillId="0" borderId="22" xfId="0" applyNumberFormat="1" applyBorder="1" applyAlignment="1">
      <alignment shrinkToFit="1"/>
    </xf>
    <xf numFmtId="49" fontId="0" fillId="0" borderId="123" xfId="0" applyNumberFormat="1" applyBorder="1"/>
    <xf numFmtId="49" fontId="0" fillId="0" borderId="35" xfId="0" applyNumberFormat="1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2" xfId="0" applyBorder="1" applyAlignment="1">
      <alignment horizontal="center" vertical="top"/>
    </xf>
    <xf numFmtId="0" fontId="0" fillId="0" borderId="35" xfId="0" applyBorder="1" applyAlignment="1">
      <alignment vertical="top"/>
    </xf>
    <xf numFmtId="0" fontId="0" fillId="0" borderId="25" xfId="0" applyBorder="1" applyAlignment="1">
      <alignment horizontal="center" vertical="top"/>
    </xf>
    <xf numFmtId="0" fontId="0" fillId="0" borderId="61" xfId="0" applyBorder="1"/>
    <xf numFmtId="0" fontId="0" fillId="0" borderId="0" xfId="0"/>
    <xf numFmtId="177" fontId="0" fillId="0" borderId="14" xfId="0" applyNumberFormat="1" applyBorder="1"/>
    <xf numFmtId="0" fontId="0" fillId="0" borderId="19" xfId="0" applyBorder="1"/>
    <xf numFmtId="0" fontId="0" fillId="0" borderId="19" xfId="0" applyBorder="1" applyAlignment="1">
      <alignment shrinkToFit="1"/>
    </xf>
    <xf numFmtId="0" fontId="0" fillId="0" borderId="29" xfId="0" applyBorder="1"/>
    <xf numFmtId="177" fontId="0" fillId="0" borderId="19" xfId="0" applyNumberFormat="1" applyBorder="1"/>
    <xf numFmtId="0" fontId="0" fillId="0" borderId="0" xfId="0"/>
    <xf numFmtId="177" fontId="0" fillId="0" borderId="19" xfId="0" applyNumberFormat="1" applyBorder="1" applyAlignment="1">
      <alignment horizontal="left"/>
    </xf>
    <xf numFmtId="177" fontId="0" fillId="0" borderId="14" xfId="0" applyNumberFormat="1" applyBorder="1"/>
    <xf numFmtId="0" fontId="0" fillId="0" borderId="19" xfId="0" applyBorder="1"/>
    <xf numFmtId="0" fontId="0" fillId="0" borderId="123" xfId="0" applyBorder="1" applyAlignment="1">
      <alignment shrinkToFit="1"/>
    </xf>
    <xf numFmtId="0" fontId="0" fillId="0" borderId="123" xfId="0" applyBorder="1"/>
    <xf numFmtId="0" fontId="0" fillId="0" borderId="29" xfId="0" applyBorder="1"/>
    <xf numFmtId="177" fontId="0" fillId="0" borderId="123" xfId="0" applyNumberFormat="1" applyBorder="1"/>
    <xf numFmtId="177" fontId="0" fillId="0" borderId="59" xfId="0" applyNumberFormat="1" applyBorder="1"/>
    <xf numFmtId="177" fontId="0" fillId="0" borderId="19" xfId="0" applyNumberFormat="1" applyBorder="1"/>
    <xf numFmtId="177" fontId="0" fillId="0" borderId="0" xfId="0" applyNumberFormat="1" applyFill="1"/>
    <xf numFmtId="177" fontId="0" fillId="0" borderId="14" xfId="0" applyNumberFormat="1" applyFont="1" applyFill="1" applyBorder="1"/>
    <xf numFmtId="0" fontId="0" fillId="0" borderId="0" xfId="0" applyBorder="1"/>
    <xf numFmtId="177" fontId="0" fillId="0" borderId="0" xfId="0" applyNumberFormat="1" applyBorder="1"/>
    <xf numFmtId="0" fontId="26" fillId="0" borderId="0" xfId="0" applyFont="1" applyAlignment="1">
      <alignment horizontal="left"/>
    </xf>
    <xf numFmtId="0" fontId="0" fillId="0" borderId="0" xfId="0"/>
    <xf numFmtId="177" fontId="0" fillId="0" borderId="14" xfId="0" applyNumberFormat="1" applyBorder="1"/>
    <xf numFmtId="0" fontId="0" fillId="0" borderId="19" xfId="0" applyBorder="1" applyAlignment="1">
      <alignment shrinkToFit="1"/>
    </xf>
    <xf numFmtId="0" fontId="0" fillId="0" borderId="123" xfId="0" applyBorder="1" applyAlignment="1">
      <alignment shrinkToFit="1"/>
    </xf>
    <xf numFmtId="0" fontId="0" fillId="0" borderId="29" xfId="0" applyBorder="1"/>
    <xf numFmtId="177" fontId="0" fillId="0" borderId="123" xfId="0" applyNumberFormat="1" applyBorder="1"/>
    <xf numFmtId="177" fontId="0" fillId="0" borderId="59" xfId="0" applyNumberFormat="1" applyBorder="1"/>
    <xf numFmtId="177" fontId="0" fillId="0" borderId="19" xfId="0" applyNumberFormat="1" applyBorder="1"/>
    <xf numFmtId="177" fontId="0" fillId="0" borderId="30" xfId="0" applyNumberFormat="1" applyBorder="1"/>
    <xf numFmtId="0" fontId="0" fillId="0" borderId="0" xfId="0" applyBorder="1" applyAlignment="1">
      <alignment horizontal="distributed"/>
    </xf>
    <xf numFmtId="209" fontId="0" fillId="0" borderId="122" xfId="0" applyNumberFormat="1" applyBorder="1" applyAlignment="1">
      <alignment horizontal="center" shrinkToFit="1"/>
    </xf>
    <xf numFmtId="177" fontId="0" fillId="0" borderId="17" xfId="0" applyNumberFormat="1" applyFill="1" applyBorder="1"/>
    <xf numFmtId="177" fontId="0" fillId="0" borderId="15" xfId="0" applyNumberFormat="1" applyFill="1" applyBorder="1"/>
    <xf numFmtId="177" fontId="0" fillId="0" borderId="18" xfId="0" applyNumberFormat="1" applyFill="1" applyBorder="1"/>
    <xf numFmtId="177" fontId="0" fillId="0" borderId="14" xfId="0" applyNumberFormat="1" applyFill="1" applyBorder="1"/>
    <xf numFmtId="177" fontId="0" fillId="0" borderId="133" xfId="0" applyNumberFormat="1" applyFill="1" applyBorder="1"/>
    <xf numFmtId="177" fontId="0" fillId="0" borderId="16" xfId="0" applyNumberFormat="1" applyFill="1" applyBorder="1"/>
    <xf numFmtId="177" fontId="0" fillId="0" borderId="19" xfId="0" applyNumberFormat="1" applyFill="1" applyBorder="1"/>
    <xf numFmtId="177" fontId="0" fillId="0" borderId="34" xfId="0" applyNumberFormat="1" applyFill="1" applyBorder="1"/>
    <xf numFmtId="0" fontId="35" fillId="0" borderId="0" xfId="0" applyFont="1" applyAlignment="1">
      <alignment horizontal="center" shrinkToFit="1"/>
    </xf>
    <xf numFmtId="0" fontId="37" fillId="0" borderId="0" xfId="0" applyFont="1" applyAlignment="1">
      <alignment horizontal="center" vertical="center"/>
    </xf>
    <xf numFmtId="0" fontId="27" fillId="0" borderId="26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38" fillId="0" borderId="0" xfId="0" applyFont="1" applyAlignment="1">
      <alignment horizontal="left"/>
    </xf>
    <xf numFmtId="0" fontId="38" fillId="0" borderId="34" xfId="0" applyFont="1" applyBorder="1" applyAlignment="1">
      <alignment horizontal="left"/>
    </xf>
    <xf numFmtId="189" fontId="0" fillId="0" borderId="42" xfId="0" applyNumberFormat="1" applyBorder="1" applyAlignment="1">
      <alignment horizontal="center"/>
    </xf>
    <xf numFmtId="0" fontId="0" fillId="0" borderId="34" xfId="0" applyBorder="1" applyAlignment="1">
      <alignment horizontal="center" vertical="top"/>
    </xf>
    <xf numFmtId="0" fontId="0" fillId="0" borderId="59" xfId="0" applyBorder="1" applyAlignment="1">
      <alignment horizontal="center" vertical="top"/>
    </xf>
    <xf numFmtId="49" fontId="0" fillId="0" borderId="14" xfId="0" applyNumberFormat="1" applyBorder="1" applyAlignment="1">
      <alignment horizontal="right" shrinkToFit="1"/>
    </xf>
    <xf numFmtId="0" fontId="0" fillId="0" borderId="19" xfId="0" applyBorder="1" applyAlignment="1">
      <alignment horizontal="right" shrinkToFit="1"/>
    </xf>
    <xf numFmtId="0" fontId="0" fillId="0" borderId="30" xfId="0" applyBorder="1" applyAlignment="1">
      <alignment horizontal="right" shrinkToFit="1"/>
    </xf>
    <xf numFmtId="177" fontId="0" fillId="0" borderId="14" xfId="0" applyNumberFormat="1" applyBorder="1" applyAlignment="1">
      <alignment horizontal="right"/>
    </xf>
    <xf numFmtId="177" fontId="0" fillId="0" borderId="19" xfId="0" applyNumberFormat="1" applyBorder="1" applyAlignment="1">
      <alignment horizontal="right"/>
    </xf>
    <xf numFmtId="177" fontId="0" fillId="0" borderId="30" xfId="0" applyNumberFormat="1" applyBorder="1" applyAlignment="1">
      <alignment horizontal="right"/>
    </xf>
    <xf numFmtId="176" fontId="0" fillId="0" borderId="14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4" fillId="23" borderId="78" xfId="107" applyFont="1" applyFill="1" applyBorder="1" applyAlignment="1">
      <alignment horizontal="left"/>
    </xf>
    <xf numFmtId="0" fontId="4" fillId="23" borderId="2" xfId="107" applyFont="1" applyFill="1" applyBorder="1" applyAlignment="1">
      <alignment horizontal="left"/>
    </xf>
    <xf numFmtId="0" fontId="4" fillId="23" borderId="79" xfId="107" applyFont="1" applyFill="1" applyBorder="1" applyAlignment="1">
      <alignment horizontal="left"/>
    </xf>
    <xf numFmtId="0" fontId="4" fillId="0" borderId="38" xfId="107" applyFont="1" applyBorder="1" applyAlignment="1">
      <alignment horizontal="left"/>
    </xf>
    <xf numFmtId="0" fontId="4" fillId="0" borderId="34" xfId="107" applyFont="1" applyBorder="1" applyAlignment="1">
      <alignment horizontal="left"/>
    </xf>
    <xf numFmtId="0" fontId="4" fillId="0" borderId="41" xfId="107" applyFont="1" applyBorder="1" applyAlignment="1">
      <alignment horizontal="center"/>
    </xf>
    <xf numFmtId="9" fontId="4" fillId="0" borderId="41" xfId="107" applyNumberFormat="1" applyFont="1" applyBorder="1" applyAlignment="1">
      <alignment horizontal="center"/>
    </xf>
    <xf numFmtId="177" fontId="4" fillId="0" borderId="39" xfId="107" applyNumberFormat="1" applyFont="1" applyBorder="1" applyAlignment="1">
      <alignment horizontal="right"/>
    </xf>
    <xf numFmtId="0" fontId="4" fillId="0" borderId="34" xfId="107" applyFont="1" applyBorder="1" applyAlignment="1">
      <alignment horizontal="right"/>
    </xf>
    <xf numFmtId="0" fontId="4" fillId="0" borderId="59" xfId="107" applyFont="1" applyBorder="1" applyAlignment="1">
      <alignment horizontal="right"/>
    </xf>
    <xf numFmtId="181" fontId="4" fillId="0" borderId="80" xfId="107" applyNumberFormat="1" applyFont="1" applyBorder="1" applyAlignment="1">
      <alignment horizontal="right"/>
    </xf>
    <xf numFmtId="181" fontId="4" fillId="0" borderId="81" xfId="107" applyNumberFormat="1" applyFont="1" applyBorder="1" applyAlignment="1">
      <alignment horizontal="right"/>
    </xf>
    <xf numFmtId="181" fontId="4" fillId="0" borderId="82" xfId="107" applyNumberFormat="1" applyFont="1" applyBorder="1" applyAlignment="1">
      <alignment horizontal="right"/>
    </xf>
    <xf numFmtId="181" fontId="4" fillId="0" borderId="83" xfId="107" applyNumberFormat="1" applyFont="1" applyBorder="1" applyAlignment="1">
      <alignment horizontal="right"/>
    </xf>
    <xf numFmtId="181" fontId="4" fillId="0" borderId="84" xfId="107" applyNumberFormat="1" applyFont="1" applyBorder="1" applyAlignment="1">
      <alignment horizontal="right"/>
    </xf>
    <xf numFmtId="181" fontId="4" fillId="0" borderId="85" xfId="107" applyNumberFormat="1" applyFont="1" applyBorder="1" applyAlignment="1">
      <alignment horizontal="right"/>
    </xf>
    <xf numFmtId="0" fontId="4" fillId="0" borderId="86" xfId="107" applyFont="1" applyBorder="1" applyAlignment="1">
      <alignment horizontal="left"/>
    </xf>
    <xf numFmtId="0" fontId="4" fillId="0" borderId="41" xfId="107" applyFont="1" applyBorder="1" applyAlignment="1">
      <alignment horizontal="left"/>
    </xf>
    <xf numFmtId="0" fontId="4" fillId="0" borderId="39" xfId="107" applyFont="1" applyBorder="1" applyAlignment="1">
      <alignment horizontal="center"/>
    </xf>
    <xf numFmtId="0" fontId="4" fillId="0" borderId="34" xfId="107" applyFont="1" applyBorder="1" applyAlignment="1">
      <alignment horizontal="center"/>
    </xf>
    <xf numFmtId="0" fontId="4" fillId="0" borderId="40" xfId="107" applyFont="1" applyBorder="1" applyAlignment="1">
      <alignment horizontal="center"/>
    </xf>
    <xf numFmtId="0" fontId="2" fillId="0" borderId="34" xfId="107" applyBorder="1"/>
    <xf numFmtId="0" fontId="2" fillId="0" borderId="40" xfId="107" applyBorder="1"/>
    <xf numFmtId="177" fontId="4" fillId="0" borderId="17" xfId="107" applyNumberFormat="1" applyFont="1" applyBorder="1" applyAlignment="1">
      <alignment horizontal="right"/>
    </xf>
    <xf numFmtId="177" fontId="4" fillId="0" borderId="67" xfId="107" applyNumberFormat="1" applyFont="1" applyBorder="1" applyAlignment="1">
      <alignment horizontal="right"/>
    </xf>
    <xf numFmtId="0" fontId="4" fillId="0" borderId="78" xfId="107" applyFont="1" applyBorder="1" applyAlignment="1">
      <alignment horizontal="left"/>
    </xf>
    <xf numFmtId="0" fontId="4" fillId="0" borderId="2" xfId="107" applyFont="1" applyBorder="1" applyAlignment="1">
      <alignment horizontal="left"/>
    </xf>
    <xf numFmtId="0" fontId="4" fillId="0" borderId="23" xfId="107" applyFont="1" applyBorder="1" applyAlignment="1">
      <alignment horizontal="center"/>
    </xf>
    <xf numFmtId="0" fontId="4" fillId="0" borderId="0" xfId="107" applyFont="1" applyAlignment="1">
      <alignment horizontal="center"/>
    </xf>
    <xf numFmtId="0" fontId="4" fillId="0" borderId="25" xfId="107" applyFont="1" applyBorder="1" applyAlignment="1">
      <alignment horizontal="center"/>
    </xf>
    <xf numFmtId="0" fontId="4" fillId="0" borderId="2" xfId="107" applyFont="1" applyBorder="1" applyAlignment="1">
      <alignment horizontal="center"/>
    </xf>
    <xf numFmtId="193" fontId="6" fillId="0" borderId="52" xfId="107" applyNumberFormat="1" applyFont="1" applyBorder="1" applyAlignment="1">
      <alignment horizontal="right"/>
    </xf>
    <xf numFmtId="193" fontId="6" fillId="0" borderId="87" xfId="107" applyNumberFormat="1" applyFont="1" applyBorder="1" applyAlignment="1">
      <alignment horizontal="right"/>
    </xf>
    <xf numFmtId="177" fontId="4" fillId="0" borderId="52" xfId="107" applyNumberFormat="1" applyFont="1" applyBorder="1" applyAlignment="1">
      <alignment horizontal="right"/>
    </xf>
    <xf numFmtId="177" fontId="4" fillId="0" borderId="2" xfId="107" applyNumberFormat="1" applyFont="1" applyBorder="1" applyAlignment="1">
      <alignment horizontal="right"/>
    </xf>
    <xf numFmtId="177" fontId="4" fillId="0" borderId="79" xfId="107" applyNumberFormat="1" applyFont="1" applyBorder="1" applyAlignment="1">
      <alignment horizontal="right"/>
    </xf>
    <xf numFmtId="10" fontId="4" fillId="0" borderId="52" xfId="107" applyNumberFormat="1" applyFont="1" applyBorder="1" applyAlignment="1">
      <alignment horizontal="center"/>
    </xf>
    <xf numFmtId="10" fontId="4" fillId="0" borderId="2" xfId="107" applyNumberFormat="1" applyFont="1" applyBorder="1" applyAlignment="1">
      <alignment horizontal="center"/>
    </xf>
    <xf numFmtId="10" fontId="4" fillId="0" borderId="87" xfId="107" applyNumberFormat="1" applyFont="1" applyBorder="1" applyAlignment="1">
      <alignment horizontal="center"/>
    </xf>
    <xf numFmtId="0" fontId="4" fillId="0" borderId="88" xfId="107" applyFont="1" applyBorder="1" applyAlignment="1">
      <alignment horizontal="right" vertical="center"/>
    </xf>
    <xf numFmtId="0" fontId="4" fillId="0" borderId="3" xfId="107" applyFont="1" applyBorder="1" applyAlignment="1">
      <alignment horizontal="right" vertical="center"/>
    </xf>
    <xf numFmtId="0" fontId="4" fillId="0" borderId="8" xfId="107" applyFont="1" applyBorder="1" applyAlignment="1">
      <alignment horizontal="center" vertical="center"/>
    </xf>
    <xf numFmtId="0" fontId="4" fillId="0" borderId="15" xfId="107" applyFont="1" applyBorder="1" applyAlignment="1">
      <alignment horizontal="left" vertical="center"/>
    </xf>
    <xf numFmtId="177" fontId="4" fillId="0" borderId="41" xfId="107" applyNumberFormat="1" applyFont="1" applyBorder="1" applyAlignment="1">
      <alignment horizontal="right"/>
    </xf>
    <xf numFmtId="177" fontId="4" fillId="0" borderId="89" xfId="107" applyNumberFormat="1" applyFont="1" applyBorder="1" applyAlignment="1">
      <alignment horizontal="right"/>
    </xf>
    <xf numFmtId="0" fontId="4" fillId="0" borderId="17" xfId="107" applyFont="1" applyBorder="1" applyAlignment="1">
      <alignment horizontal="left" vertical="center"/>
    </xf>
    <xf numFmtId="0" fontId="4" fillId="0" borderId="18" xfId="107" applyFont="1" applyBorder="1" applyAlignment="1">
      <alignment horizontal="left" vertical="center"/>
    </xf>
    <xf numFmtId="0" fontId="4" fillId="0" borderId="70" xfId="107" applyFont="1" applyBorder="1" applyAlignment="1">
      <alignment horizontal="left"/>
    </xf>
    <xf numFmtId="0" fontId="4" fillId="0" borderId="18" xfId="107" applyFont="1" applyBorder="1" applyAlignment="1">
      <alignment horizontal="left"/>
    </xf>
    <xf numFmtId="0" fontId="4" fillId="0" borderId="18" xfId="107" applyFont="1" applyBorder="1" applyAlignment="1">
      <alignment horizontal="right"/>
    </xf>
    <xf numFmtId="0" fontId="4" fillId="0" borderId="32" xfId="107" applyFont="1" applyBorder="1" applyAlignment="1">
      <alignment horizontal="center"/>
    </xf>
    <xf numFmtId="0" fontId="4" fillId="0" borderId="22" xfId="107" applyFont="1" applyBorder="1" applyAlignment="1">
      <alignment horizontal="center"/>
    </xf>
    <xf numFmtId="0" fontId="4" fillId="0" borderId="33" xfId="107" applyFont="1" applyBorder="1" applyAlignment="1">
      <alignment horizontal="center"/>
    </xf>
    <xf numFmtId="177" fontId="6" fillId="0" borderId="39" xfId="107" applyNumberFormat="1" applyFont="1" applyBorder="1" applyAlignment="1">
      <alignment horizontal="right"/>
    </xf>
    <xf numFmtId="0" fontId="6" fillId="0" borderId="34" xfId="107" applyFont="1" applyBorder="1" applyAlignment="1">
      <alignment horizontal="right"/>
    </xf>
    <xf numFmtId="0" fontId="6" fillId="0" borderId="59" xfId="107" applyFont="1" applyBorder="1" applyAlignment="1">
      <alignment horizontal="right"/>
    </xf>
    <xf numFmtId="177" fontId="4" fillId="0" borderId="18" xfId="107" applyNumberFormat="1" applyFont="1" applyBorder="1" applyAlignment="1">
      <alignment horizontal="right"/>
    </xf>
    <xf numFmtId="181" fontId="4" fillId="0" borderId="17" xfId="107" applyNumberFormat="1" applyFont="1" applyBorder="1" applyAlignment="1">
      <alignment horizontal="right"/>
    </xf>
    <xf numFmtId="191" fontId="4" fillId="0" borderId="17" xfId="107" applyNumberFormat="1" applyFont="1" applyBorder="1" applyAlignment="1">
      <alignment horizontal="right"/>
    </xf>
    <xf numFmtId="0" fontId="4" fillId="0" borderId="35" xfId="107" applyFont="1" applyBorder="1" applyAlignment="1">
      <alignment horizontal="left"/>
    </xf>
    <xf numFmtId="0" fontId="4" fillId="0" borderId="0" xfId="107" applyFont="1" applyAlignment="1">
      <alignment horizontal="left"/>
    </xf>
    <xf numFmtId="0" fontId="4" fillId="0" borderId="23" xfId="107" applyFont="1" applyBorder="1" applyAlignment="1">
      <alignment horizontal="right"/>
    </xf>
    <xf numFmtId="0" fontId="4" fillId="0" borderId="88" xfId="107" applyFont="1" applyBorder="1" applyAlignment="1">
      <alignment horizontal="left" vertical="center"/>
    </xf>
    <xf numFmtId="0" fontId="4" fillId="0" borderId="3" xfId="107" applyFont="1" applyBorder="1" applyAlignment="1">
      <alignment horizontal="left" vertical="center"/>
    </xf>
    <xf numFmtId="0" fontId="4" fillId="0" borderId="51" xfId="107" applyFont="1" applyBorder="1" applyAlignment="1">
      <alignment horizontal="left" vertical="center"/>
    </xf>
    <xf numFmtId="0" fontId="4" fillId="0" borderId="41" xfId="107" applyFont="1" applyBorder="1" applyAlignment="1">
      <alignment horizontal="right"/>
    </xf>
    <xf numFmtId="181" fontId="6" fillId="25" borderId="41" xfId="107" applyNumberFormat="1" applyFont="1" applyFill="1" applyBorder="1" applyAlignment="1">
      <alignment horizontal="right"/>
    </xf>
    <xf numFmtId="193" fontId="6" fillId="0" borderId="41" xfId="107" applyNumberFormat="1" applyFont="1" applyBorder="1" applyAlignment="1">
      <alignment horizontal="right"/>
    </xf>
    <xf numFmtId="0" fontId="4" fillId="0" borderId="17" xfId="107" applyFont="1" applyBorder="1" applyAlignment="1">
      <alignment horizontal="center"/>
    </xf>
    <xf numFmtId="191" fontId="4" fillId="0" borderId="17" xfId="107" applyNumberFormat="1" applyFont="1" applyBorder="1" applyAlignment="1">
      <alignment horizontal="center"/>
    </xf>
    <xf numFmtId="0" fontId="4" fillId="0" borderId="64" xfId="107" applyFont="1" applyBorder="1" applyAlignment="1">
      <alignment horizontal="left"/>
    </xf>
    <xf numFmtId="0" fontId="4" fillId="0" borderId="17" xfId="107" applyFont="1" applyBorder="1" applyAlignment="1">
      <alignment horizontal="left"/>
    </xf>
    <xf numFmtId="0" fontId="4" fillId="0" borderId="17" xfId="107" applyFont="1" applyBorder="1" applyAlignment="1">
      <alignment horizontal="right"/>
    </xf>
    <xf numFmtId="0" fontId="4" fillId="0" borderId="56" xfId="107" applyFont="1" applyBorder="1" applyAlignment="1">
      <alignment horizontal="left"/>
    </xf>
    <xf numFmtId="177" fontId="6" fillId="0" borderId="56" xfId="107" applyNumberFormat="1" applyFont="1" applyBorder="1" applyAlignment="1">
      <alignment horizontal="right"/>
    </xf>
    <xf numFmtId="0" fontId="4" fillId="0" borderId="90" xfId="107" applyFont="1" applyBorder="1" applyAlignment="1">
      <alignment horizontal="center"/>
    </xf>
    <xf numFmtId="177" fontId="4" fillId="0" borderId="90" xfId="107" applyNumberFormat="1" applyFont="1" applyBorder="1" applyAlignment="1">
      <alignment horizontal="right"/>
    </xf>
    <xf numFmtId="0" fontId="4" fillId="0" borderId="36" xfId="107" applyFont="1" applyBorder="1" applyAlignment="1">
      <alignment horizontal="left" shrinkToFit="1"/>
    </xf>
    <xf numFmtId="0" fontId="4" fillId="0" borderId="16" xfId="107" applyFont="1" applyBorder="1" applyAlignment="1">
      <alignment horizontal="left" shrinkToFit="1"/>
    </xf>
    <xf numFmtId="0" fontId="4" fillId="0" borderId="27" xfId="107" applyFont="1" applyBorder="1" applyAlignment="1">
      <alignment horizontal="left" shrinkToFit="1"/>
    </xf>
    <xf numFmtId="190" fontId="4" fillId="0" borderId="17" xfId="107" applyNumberFormat="1" applyFont="1" applyBorder="1" applyAlignment="1">
      <alignment horizontal="right" shrinkToFit="1"/>
    </xf>
    <xf numFmtId="0" fontId="4" fillId="0" borderId="17" xfId="107" applyFont="1" applyBorder="1" applyAlignment="1">
      <alignment horizontal="right" shrinkToFit="1"/>
    </xf>
    <xf numFmtId="0" fontId="4" fillId="0" borderId="61" xfId="107" applyFont="1" applyBorder="1" applyAlignment="1">
      <alignment horizontal="left"/>
    </xf>
    <xf numFmtId="0" fontId="4" fillId="0" borderId="15" xfId="107" applyFont="1" applyBorder="1" applyAlignment="1">
      <alignment horizontal="left"/>
    </xf>
    <xf numFmtId="192" fontId="6" fillId="0" borderId="15" xfId="107" applyNumberFormat="1" applyFont="1" applyBorder="1" applyAlignment="1">
      <alignment horizontal="right" shrinkToFit="1"/>
    </xf>
    <xf numFmtId="0" fontId="4" fillId="0" borderId="58" xfId="107" applyFont="1" applyBorder="1" applyAlignment="1">
      <alignment horizontal="center"/>
    </xf>
    <xf numFmtId="177" fontId="4" fillId="0" borderId="58" xfId="107" applyNumberFormat="1" applyFont="1" applyBorder="1" applyAlignment="1">
      <alignment horizontal="right"/>
    </xf>
    <xf numFmtId="177" fontId="4" fillId="0" borderId="54" xfId="107" applyNumberFormat="1" applyFont="1" applyBorder="1" applyAlignment="1">
      <alignment horizontal="right"/>
    </xf>
    <xf numFmtId="0" fontId="4" fillId="0" borderId="15" xfId="107" applyFont="1" applyBorder="1" applyAlignment="1">
      <alignment horizontal="right"/>
    </xf>
    <xf numFmtId="177" fontId="6" fillId="0" borderId="54" xfId="107" applyNumberFormat="1" applyFont="1" applyBorder="1" applyAlignment="1">
      <alignment horizontal="right"/>
    </xf>
    <xf numFmtId="0" fontId="4" fillId="0" borderId="54" xfId="107" applyFont="1" applyBorder="1" applyAlignment="1">
      <alignment horizontal="left"/>
    </xf>
    <xf numFmtId="192" fontId="4" fillId="0" borderId="20" xfId="107" applyNumberFormat="1" applyFont="1" applyBorder="1" applyAlignment="1">
      <alignment horizontal="right" shrinkToFit="1"/>
    </xf>
    <xf numFmtId="192" fontId="4" fillId="0" borderId="21" xfId="107" applyNumberFormat="1" applyFont="1" applyBorder="1" applyAlignment="1">
      <alignment horizontal="right" shrinkToFit="1"/>
    </xf>
    <xf numFmtId="177" fontId="4" fillId="0" borderId="56" xfId="107" applyNumberFormat="1" applyFont="1" applyBorder="1" applyAlignment="1">
      <alignment horizontal="right"/>
    </xf>
    <xf numFmtId="0" fontId="4" fillId="0" borderId="91" xfId="107" applyFont="1" applyBorder="1" applyAlignment="1">
      <alignment horizontal="center"/>
    </xf>
    <xf numFmtId="177" fontId="4" fillId="0" borderId="73" xfId="107" applyNumberFormat="1" applyFont="1" applyBorder="1" applyAlignment="1">
      <alignment horizontal="right"/>
    </xf>
    <xf numFmtId="0" fontId="4" fillId="0" borderId="18" xfId="107" applyFont="1" applyBorder="1" applyAlignment="1">
      <alignment horizontal="center"/>
    </xf>
    <xf numFmtId="191" fontId="4" fillId="0" borderId="18" xfId="107" applyNumberFormat="1" applyFont="1" applyBorder="1" applyAlignment="1">
      <alignment horizontal="center"/>
    </xf>
    <xf numFmtId="0" fontId="4" fillId="0" borderId="92" xfId="107" applyFont="1" applyBorder="1" applyAlignment="1">
      <alignment horizontal="center" shrinkToFit="1"/>
    </xf>
    <xf numFmtId="0" fontId="4" fillId="0" borderId="93" xfId="107" applyFont="1" applyBorder="1" applyAlignment="1">
      <alignment horizontal="center" shrinkToFit="1"/>
    </xf>
    <xf numFmtId="0" fontId="4" fillId="0" borderId="94" xfId="107" applyFont="1" applyBorder="1" applyAlignment="1">
      <alignment horizontal="center" shrinkToFit="1"/>
    </xf>
    <xf numFmtId="181" fontId="4" fillId="0" borderId="20" xfId="107" applyNumberFormat="1" applyFont="1" applyBorder="1" applyAlignment="1">
      <alignment horizontal="right"/>
    </xf>
    <xf numFmtId="181" fontId="4" fillId="0" borderId="0" xfId="107" applyNumberFormat="1" applyFont="1" applyAlignment="1">
      <alignment horizontal="right"/>
    </xf>
    <xf numFmtId="181" fontId="4" fillId="0" borderId="21" xfId="107" applyNumberFormat="1" applyFont="1" applyBorder="1" applyAlignment="1">
      <alignment horizontal="right"/>
    </xf>
    <xf numFmtId="181" fontId="4" fillId="0" borderId="18" xfId="107" applyNumberFormat="1" applyFont="1" applyBorder="1" applyAlignment="1">
      <alignment horizontal="right"/>
    </xf>
    <xf numFmtId="181" fontId="4" fillId="0" borderId="41" xfId="107" applyNumberFormat="1" applyFont="1" applyBorder="1" applyAlignment="1">
      <alignment horizontal="right"/>
    </xf>
    <xf numFmtId="191" fontId="4" fillId="0" borderId="41" xfId="107" applyNumberFormat="1" applyFont="1" applyBorder="1" applyAlignment="1">
      <alignment horizontal="right"/>
    </xf>
    <xf numFmtId="0" fontId="4" fillId="0" borderId="95" xfId="107" applyFont="1" applyBorder="1" applyAlignment="1">
      <alignment horizontal="center"/>
    </xf>
    <xf numFmtId="0" fontId="4" fillId="0" borderId="92" xfId="107" applyFont="1" applyBorder="1" applyAlignment="1">
      <alignment horizontal="center"/>
    </xf>
    <xf numFmtId="0" fontId="4" fillId="0" borderId="93" xfId="107" applyFont="1" applyBorder="1" applyAlignment="1">
      <alignment horizontal="center"/>
    </xf>
    <xf numFmtId="0" fontId="4" fillId="0" borderId="96" xfId="107" applyFont="1" applyBorder="1" applyAlignment="1">
      <alignment horizontal="center"/>
    </xf>
    <xf numFmtId="191" fontId="4" fillId="0" borderId="18" xfId="107" applyNumberFormat="1" applyFont="1" applyBorder="1" applyAlignment="1">
      <alignment horizontal="right"/>
    </xf>
    <xf numFmtId="177" fontId="4" fillId="0" borderId="97" xfId="107" applyNumberFormat="1" applyFont="1" applyBorder="1" applyAlignment="1">
      <alignment horizontal="right"/>
    </xf>
    <xf numFmtId="181" fontId="4" fillId="0" borderId="58" xfId="107" applyNumberFormat="1" applyFont="1" applyBorder="1" applyAlignment="1">
      <alignment horizontal="right"/>
    </xf>
    <xf numFmtId="191" fontId="4" fillId="0" borderId="58" xfId="107" applyNumberFormat="1" applyFont="1" applyBorder="1" applyAlignment="1">
      <alignment horizontal="right"/>
    </xf>
    <xf numFmtId="177" fontId="4" fillId="0" borderId="98" xfId="107" applyNumberFormat="1" applyFont="1" applyBorder="1" applyAlignment="1">
      <alignment horizontal="right"/>
    </xf>
    <xf numFmtId="0" fontId="6" fillId="0" borderId="54" xfId="107" applyFont="1" applyBorder="1" applyAlignment="1">
      <alignment horizontal="left"/>
    </xf>
    <xf numFmtId="191" fontId="4" fillId="0" borderId="54" xfId="107" applyNumberFormat="1" applyFont="1" applyBorder="1" applyAlignment="1">
      <alignment horizontal="right"/>
    </xf>
    <xf numFmtId="191" fontId="4" fillId="0" borderId="56" xfId="107" applyNumberFormat="1" applyFont="1" applyBorder="1" applyAlignment="1">
      <alignment horizontal="right"/>
    </xf>
    <xf numFmtId="190" fontId="4" fillId="0" borderId="26" xfId="107" applyNumberFormat="1" applyFont="1" applyBorder="1" applyAlignment="1">
      <alignment horizontal="right" shrinkToFit="1"/>
    </xf>
    <xf numFmtId="0" fontId="4" fillId="0" borderId="27" xfId="107" applyFont="1" applyBorder="1" applyAlignment="1">
      <alignment horizontal="right" shrinkToFit="1"/>
    </xf>
    <xf numFmtId="181" fontId="6" fillId="25" borderId="54" xfId="107" applyNumberFormat="1" applyFont="1" applyFill="1" applyBorder="1" applyAlignment="1">
      <alignment horizontal="right"/>
    </xf>
    <xf numFmtId="0" fontId="4" fillId="0" borderId="99" xfId="107" applyFont="1" applyBorder="1" applyAlignment="1">
      <alignment horizontal="center"/>
    </xf>
    <xf numFmtId="177" fontId="6" fillId="0" borderId="18" xfId="107" applyNumberFormat="1" applyFont="1" applyBorder="1" applyAlignment="1">
      <alignment horizontal="right"/>
    </xf>
    <xf numFmtId="0" fontId="4" fillId="0" borderId="8" xfId="107" applyFont="1" applyBorder="1" applyAlignment="1">
      <alignment horizontal="center"/>
    </xf>
    <xf numFmtId="3" fontId="6" fillId="0" borderId="88" xfId="107" applyNumberFormat="1" applyFont="1" applyBorder="1" applyAlignment="1">
      <alignment horizontal="right"/>
    </xf>
    <xf numFmtId="3" fontId="6" fillId="0" borderId="3" xfId="107" applyNumberFormat="1" applyFont="1" applyBorder="1" applyAlignment="1">
      <alignment horizontal="right"/>
    </xf>
    <xf numFmtId="0" fontId="4" fillId="0" borderId="14" xfId="107" applyFont="1" applyBorder="1" applyAlignment="1">
      <alignment horizontal="center"/>
    </xf>
    <xf numFmtId="0" fontId="4" fillId="0" borderId="29" xfId="107" applyFont="1" applyBorder="1" applyAlignment="1">
      <alignment horizontal="center"/>
    </xf>
    <xf numFmtId="181" fontId="4" fillId="0" borderId="56" xfId="107" applyNumberFormat="1" applyFont="1" applyBorder="1" applyAlignment="1">
      <alignment horizontal="right"/>
    </xf>
    <xf numFmtId="177" fontId="6" fillId="0" borderId="98" xfId="107" applyNumberFormat="1" applyFont="1" applyBorder="1" applyAlignment="1">
      <alignment horizontal="right"/>
    </xf>
    <xf numFmtId="190" fontId="4" fillId="0" borderId="18" xfId="107" applyNumberFormat="1" applyFont="1" applyBorder="1" applyAlignment="1">
      <alignment horizontal="right" shrinkToFit="1"/>
    </xf>
    <xf numFmtId="192" fontId="6" fillId="0" borderId="17" xfId="107" applyNumberFormat="1" applyFont="1" applyBorder="1" applyAlignment="1">
      <alignment horizontal="right" shrinkToFit="1"/>
    </xf>
    <xf numFmtId="0" fontId="4" fillId="0" borderId="80" xfId="107" applyFont="1" applyBorder="1" applyAlignment="1">
      <alignment horizontal="left"/>
    </xf>
    <xf numFmtId="0" fontId="2" fillId="0" borderId="81" xfId="107" applyBorder="1" applyAlignment="1">
      <alignment horizontal="left"/>
    </xf>
    <xf numFmtId="0" fontId="2" fillId="0" borderId="82" xfId="107" applyBorder="1" applyAlignment="1">
      <alignment horizontal="left"/>
    </xf>
    <xf numFmtId="177" fontId="4" fillId="0" borderId="100" xfId="107" applyNumberFormat="1" applyFont="1" applyBorder="1" applyAlignment="1">
      <alignment horizontal="right"/>
    </xf>
    <xf numFmtId="191" fontId="4" fillId="0" borderId="90" xfId="107" applyNumberFormat="1" applyFont="1" applyBorder="1" applyAlignment="1">
      <alignment horizontal="right"/>
    </xf>
    <xf numFmtId="181" fontId="4" fillId="0" borderId="90" xfId="107" applyNumberFormat="1" applyFont="1" applyBorder="1" applyAlignment="1">
      <alignment horizontal="right"/>
    </xf>
    <xf numFmtId="192" fontId="6" fillId="0" borderId="20" xfId="107" applyNumberFormat="1" applyFont="1" applyBorder="1" applyAlignment="1">
      <alignment horizontal="right" shrinkToFit="1"/>
    </xf>
    <xf numFmtId="192" fontId="6" fillId="0" borderId="21" xfId="107" applyNumberFormat="1" applyFont="1" applyBorder="1" applyAlignment="1">
      <alignment horizontal="right" shrinkToFit="1"/>
    </xf>
    <xf numFmtId="181" fontId="6" fillId="25" borderId="18" xfId="107" applyNumberFormat="1" applyFont="1" applyFill="1" applyBorder="1" applyAlignment="1">
      <alignment horizontal="right"/>
    </xf>
    <xf numFmtId="190" fontId="4" fillId="0" borderId="20" xfId="107" applyNumberFormat="1" applyFont="1" applyBorder="1" applyAlignment="1">
      <alignment horizontal="right" shrinkToFit="1"/>
    </xf>
    <xf numFmtId="190" fontId="4" fillId="0" borderId="21" xfId="107" applyNumberFormat="1" applyFont="1" applyBorder="1" applyAlignment="1">
      <alignment horizontal="right" shrinkToFit="1"/>
    </xf>
    <xf numFmtId="0" fontId="6" fillId="0" borderId="18" xfId="107" applyFont="1" applyBorder="1" applyAlignment="1">
      <alignment horizontal="left"/>
    </xf>
    <xf numFmtId="0" fontId="41" fillId="0" borderId="8" xfId="110" applyFont="1" applyBorder="1" applyAlignment="1">
      <alignment horizontal="center"/>
    </xf>
    <xf numFmtId="0" fontId="41" fillId="0" borderId="88" xfId="110" applyFont="1" applyBorder="1" applyAlignment="1">
      <alignment horizontal="center"/>
    </xf>
    <xf numFmtId="0" fontId="41" fillId="0" borderId="51" xfId="110" applyFont="1" applyBorder="1" applyAlignment="1">
      <alignment horizontal="center"/>
    </xf>
    <xf numFmtId="0" fontId="41" fillId="0" borderId="26" xfId="110" applyFont="1" applyBorder="1" applyAlignment="1">
      <alignment horizontal="center" vertical="center"/>
    </xf>
    <xf numFmtId="0" fontId="41" fillId="0" borderId="20" xfId="110" applyFont="1" applyBorder="1" applyAlignment="1">
      <alignment horizontal="center" vertical="center"/>
    </xf>
    <xf numFmtId="0" fontId="41" fillId="0" borderId="14" xfId="110" applyFont="1" applyBorder="1" applyAlignment="1">
      <alignment horizontal="center" vertical="center"/>
    </xf>
    <xf numFmtId="190" fontId="41" fillId="0" borderId="8" xfId="110" applyNumberFormat="1" applyFont="1" applyBorder="1" applyAlignment="1">
      <alignment horizontal="center" vertical="center"/>
    </xf>
    <xf numFmtId="194" fontId="41" fillId="0" borderId="18" xfId="110" applyNumberFormat="1" applyFont="1" applyBorder="1" applyAlignment="1">
      <alignment horizontal="center" vertical="center"/>
    </xf>
    <xf numFmtId="194" fontId="41" fillId="0" borderId="17" xfId="110" applyNumberFormat="1" applyFont="1" applyBorder="1" applyAlignment="1">
      <alignment horizontal="center" vertical="center"/>
    </xf>
    <xf numFmtId="194" fontId="41" fillId="0" borderId="15" xfId="110" applyNumberFormat="1" applyFont="1" applyBorder="1" applyAlignment="1">
      <alignment horizontal="center" vertical="center"/>
    </xf>
    <xf numFmtId="0" fontId="41" fillId="0" borderId="8" xfId="110" applyFont="1" applyBorder="1" applyAlignment="1">
      <alignment horizontal="center" vertical="center"/>
    </xf>
    <xf numFmtId="0" fontId="41" fillId="0" borderId="8" xfId="110" applyFont="1" applyBorder="1" applyAlignment="1">
      <alignment horizontal="center" vertical="center" wrapText="1"/>
    </xf>
    <xf numFmtId="0" fontId="41" fillId="0" borderId="18" xfId="110" applyFont="1" applyBorder="1" applyAlignment="1">
      <alignment horizontal="center" vertical="center"/>
    </xf>
    <xf numFmtId="0" fontId="41" fillId="0" borderId="15" xfId="110" applyFont="1" applyBorder="1" applyAlignment="1">
      <alignment horizontal="center" vertical="center"/>
    </xf>
    <xf numFmtId="0" fontId="41" fillId="0" borderId="101" xfId="110" applyFont="1" applyBorder="1" applyAlignment="1">
      <alignment horizontal="center" vertical="center"/>
    </xf>
    <xf numFmtId="0" fontId="41" fillId="0" borderId="102" xfId="110" applyFont="1" applyBorder="1" applyAlignment="1">
      <alignment horizontal="center" vertical="center"/>
    </xf>
    <xf numFmtId="0" fontId="41" fillId="0" borderId="103" xfId="110" applyFont="1" applyBorder="1" applyAlignment="1">
      <alignment horizontal="center" vertical="center"/>
    </xf>
    <xf numFmtId="0" fontId="41" fillId="0" borderId="27" xfId="110" applyFont="1" applyBorder="1" applyAlignment="1">
      <alignment horizontal="center" vertical="center"/>
    </xf>
    <xf numFmtId="0" fontId="41" fillId="0" borderId="29" xfId="110" applyFont="1" applyBorder="1" applyAlignment="1">
      <alignment horizontal="center" vertical="center"/>
    </xf>
    <xf numFmtId="0" fontId="41" fillId="0" borderId="18" xfId="110" applyFont="1" applyBorder="1" applyAlignment="1">
      <alignment horizontal="center" vertical="center" wrapText="1"/>
    </xf>
    <xf numFmtId="0" fontId="41" fillId="0" borderId="15" xfId="11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0" fillId="0" borderId="0" xfId="0"/>
    <xf numFmtId="182" fontId="0" fillId="0" borderId="42" xfId="0" applyNumberFormat="1" applyBorder="1" applyAlignment="1">
      <alignment horizontal="center"/>
    </xf>
    <xf numFmtId="177" fontId="0" fillId="0" borderId="19" xfId="0" applyNumberFormat="1" applyBorder="1" applyAlignment="1">
      <alignment horizontal="left" shrinkToFit="1"/>
    </xf>
    <xf numFmtId="177" fontId="0" fillId="0" borderId="30" xfId="0" applyNumberFormat="1" applyBorder="1" applyAlignment="1">
      <alignment horizontal="left" shrinkToFit="1"/>
    </xf>
    <xf numFmtId="177" fontId="0" fillId="0" borderId="34" xfId="0" applyNumberFormat="1" applyBorder="1" applyAlignment="1">
      <alignment horizontal="left" shrinkToFit="1"/>
    </xf>
    <xf numFmtId="177" fontId="0" fillId="0" borderId="59" xfId="0" applyNumberFormat="1" applyBorder="1" applyAlignment="1">
      <alignment horizontal="left" shrinkToFit="1"/>
    </xf>
    <xf numFmtId="0" fontId="0" fillId="0" borderId="39" xfId="0" applyBorder="1" applyAlignment="1">
      <alignment horizontal="center" vertical="top"/>
    </xf>
    <xf numFmtId="177" fontId="0" fillId="0" borderId="19" xfId="0" applyNumberFormat="1" applyBorder="1" applyAlignment="1">
      <alignment horizontal="left"/>
    </xf>
    <xf numFmtId="0" fontId="0" fillId="0" borderId="30" xfId="0" applyBorder="1" applyAlignment="1">
      <alignment horizontal="left"/>
    </xf>
    <xf numFmtId="202" fontId="0" fillId="0" borderId="42" xfId="0" applyNumberFormat="1" applyBorder="1" applyAlignment="1">
      <alignment horizontal="center"/>
    </xf>
    <xf numFmtId="199" fontId="0" fillId="0" borderId="42" xfId="0" quotePrefix="1" applyNumberFormat="1" applyBorder="1" applyAlignment="1">
      <alignment horizontal="center"/>
    </xf>
    <xf numFmtId="199" fontId="0" fillId="0" borderId="42" xfId="0" applyNumberFormat="1" applyBorder="1" applyAlignment="1">
      <alignment horizontal="center"/>
    </xf>
    <xf numFmtId="186" fontId="0" fillId="0" borderId="42" xfId="0" quotePrefix="1" applyNumberFormat="1" applyBorder="1" applyAlignment="1">
      <alignment horizontal="center"/>
    </xf>
    <xf numFmtId="186" fontId="0" fillId="0" borderId="42" xfId="0" applyNumberFormat="1" applyBorder="1" applyAlignment="1">
      <alignment horizontal="center"/>
    </xf>
    <xf numFmtId="177" fontId="0" fillId="0" borderId="14" xfId="0" applyNumberFormat="1" applyBorder="1"/>
    <xf numFmtId="0" fontId="0" fillId="0" borderId="19" xfId="0" applyBorder="1"/>
    <xf numFmtId="0" fontId="0" fillId="0" borderId="30" xfId="0" applyBorder="1"/>
    <xf numFmtId="177" fontId="0" fillId="0" borderId="14" xfId="0" applyNumberFormat="1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30" xfId="0" applyBorder="1" applyAlignment="1">
      <alignment shrinkToFit="1"/>
    </xf>
    <xf numFmtId="177" fontId="0" fillId="0" borderId="39" xfId="0" applyNumberFormat="1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59" xfId="0" applyBorder="1" applyAlignment="1">
      <alignment shrinkToFit="1"/>
    </xf>
    <xf numFmtId="0" fontId="0" fillId="0" borderId="25" xfId="0" applyBorder="1"/>
    <xf numFmtId="177" fontId="0" fillId="0" borderId="34" xfId="0" applyNumberFormat="1" applyBorder="1"/>
    <xf numFmtId="0" fontId="0" fillId="0" borderId="59" xfId="0" applyBorder="1"/>
    <xf numFmtId="0" fontId="0" fillId="0" borderId="123" xfId="0" applyBorder="1" applyAlignment="1">
      <alignment shrinkToFit="1"/>
    </xf>
    <xf numFmtId="177" fontId="0" fillId="0" borderId="39" xfId="0" applyNumberFormat="1" applyBorder="1"/>
    <xf numFmtId="0" fontId="0" fillId="0" borderId="123" xfId="0" applyBorder="1"/>
    <xf numFmtId="0" fontId="0" fillId="0" borderId="132" xfId="0" applyBorder="1" applyAlignment="1">
      <alignment horizontal="center" vertical="top"/>
    </xf>
    <xf numFmtId="0" fontId="0" fillId="0" borderId="123" xfId="0" applyBorder="1" applyAlignment="1">
      <alignment horizontal="center" vertical="top"/>
    </xf>
    <xf numFmtId="195" fontId="0" fillId="0" borderId="42" xfId="0" applyNumberFormat="1" applyBorder="1" applyAlignment="1">
      <alignment horizontal="center"/>
    </xf>
    <xf numFmtId="0" fontId="49" fillId="0" borderId="22" xfId="0" applyFont="1" applyBorder="1" applyAlignment="1">
      <alignment horizontal="distributed"/>
    </xf>
    <xf numFmtId="0" fontId="49" fillId="0" borderId="19" xfId="0" applyFont="1" applyBorder="1" applyAlignment="1">
      <alignment horizontal="distributed"/>
    </xf>
    <xf numFmtId="197" fontId="0" fillId="0" borderId="42" xfId="0" applyNumberFormat="1" applyBorder="1" applyAlignment="1">
      <alignment horizontal="center"/>
    </xf>
    <xf numFmtId="177" fontId="0" fillId="0" borderId="123" xfId="0" applyNumberFormat="1" applyBorder="1"/>
    <xf numFmtId="177" fontId="0" fillId="0" borderId="59" xfId="0" applyNumberFormat="1" applyBorder="1"/>
    <xf numFmtId="211" fontId="0" fillId="0" borderId="4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77" fontId="0" fillId="0" borderId="0" xfId="0" applyNumberFormat="1"/>
    <xf numFmtId="0" fontId="0" fillId="0" borderId="42" xfId="0" applyBorder="1" applyAlignment="1">
      <alignment horizontal="center"/>
    </xf>
    <xf numFmtId="177" fontId="0" fillId="0" borderId="132" xfId="0" applyNumberFormat="1" applyBorder="1" applyAlignment="1">
      <alignment shrinkToFit="1"/>
    </xf>
    <xf numFmtId="177" fontId="0" fillId="0" borderId="19" xfId="0" applyNumberFormat="1" applyBorder="1"/>
    <xf numFmtId="177" fontId="0" fillId="0" borderId="19" xfId="0" applyNumberFormat="1" applyBorder="1" applyAlignment="1">
      <alignment shrinkToFit="1"/>
    </xf>
    <xf numFmtId="177" fontId="0" fillId="0" borderId="30" xfId="0" applyNumberFormat="1" applyBorder="1" applyAlignment="1">
      <alignment shrinkToFit="1"/>
    </xf>
    <xf numFmtId="210" fontId="0" fillId="0" borderId="42" xfId="0" applyNumberFormat="1" applyBorder="1" applyAlignment="1">
      <alignment horizontal="center" shrinkToFit="1"/>
    </xf>
    <xf numFmtId="0" fontId="26" fillId="0" borderId="34" xfId="0" applyFont="1" applyBorder="1" applyAlignment="1">
      <alignment horizontal="left"/>
    </xf>
    <xf numFmtId="177" fontId="0" fillId="0" borderId="118" xfId="0" applyNumberFormat="1" applyBorder="1" applyAlignment="1">
      <alignment shrinkToFit="1"/>
    </xf>
    <xf numFmtId="0" fontId="0" fillId="0" borderId="49" xfId="0" applyBorder="1" applyAlignment="1">
      <alignment shrinkToFit="1"/>
    </xf>
    <xf numFmtId="0" fontId="0" fillId="0" borderId="121" xfId="0" applyBorder="1" applyAlignment="1">
      <alignment shrinkToFit="1"/>
    </xf>
    <xf numFmtId="183" fontId="0" fillId="0" borderId="42" xfId="0" applyNumberFormat="1" applyBorder="1" applyAlignment="1">
      <alignment horizontal="center"/>
    </xf>
    <xf numFmtId="0" fontId="42" fillId="0" borderId="18" xfId="101" applyFont="1" applyBorder="1" applyAlignment="1">
      <alignment wrapText="1"/>
    </xf>
    <xf numFmtId="0" fontId="27" fillId="0" borderId="15" xfId="0" applyFont="1" applyBorder="1"/>
    <xf numFmtId="0" fontId="42" fillId="3" borderId="93" xfId="101" applyFont="1" applyFill="1" applyBorder="1" applyAlignment="1">
      <alignment horizontal="center"/>
    </xf>
    <xf numFmtId="0" fontId="42" fillId="3" borderId="104" xfId="101" applyFont="1" applyFill="1" applyBorder="1" applyAlignment="1">
      <alignment horizontal="center"/>
    </xf>
    <xf numFmtId="0" fontId="42" fillId="25" borderId="105" xfId="101" applyFont="1" applyFill="1" applyBorder="1" applyAlignment="1">
      <alignment horizontal="center"/>
    </xf>
    <xf numFmtId="0" fontId="42" fillId="25" borderId="93" xfId="101" applyFont="1" applyFill="1" applyBorder="1" applyAlignment="1">
      <alignment horizontal="center"/>
    </xf>
    <xf numFmtId="0" fontId="42" fillId="25" borderId="94" xfId="101" applyFont="1" applyFill="1" applyBorder="1" applyAlignment="1">
      <alignment horizontal="center"/>
    </xf>
    <xf numFmtId="0" fontId="42" fillId="0" borderId="88" xfId="101" applyFont="1" applyBorder="1" applyAlignment="1">
      <alignment horizontal="center"/>
    </xf>
    <xf numFmtId="0" fontId="42" fillId="0" borderId="3" xfId="101" applyFont="1" applyBorder="1" applyAlignment="1">
      <alignment horizontal="center"/>
    </xf>
    <xf numFmtId="0" fontId="42" fillId="0" borderId="51" xfId="101" applyFont="1" applyBorder="1" applyAlignment="1">
      <alignment horizontal="center"/>
    </xf>
    <xf numFmtId="0" fontId="42" fillId="0" borderId="8" xfId="101" applyFont="1" applyBorder="1" applyAlignment="1">
      <alignment horizontal="center"/>
    </xf>
    <xf numFmtId="0" fontId="42" fillId="25" borderId="106" xfId="101" applyFont="1" applyFill="1" applyBorder="1" applyAlignment="1">
      <alignment horizontal="center" shrinkToFit="1"/>
    </xf>
    <xf numFmtId="0" fontId="42" fillId="25" borderId="3" xfId="101" applyFont="1" applyFill="1" applyBorder="1" applyAlignment="1">
      <alignment horizontal="center" shrinkToFit="1"/>
    </xf>
    <xf numFmtId="0" fontId="42" fillId="25" borderId="51" xfId="101" applyFont="1" applyFill="1" applyBorder="1" applyAlignment="1">
      <alignment horizontal="center" shrinkToFit="1"/>
    </xf>
  </cellXfs>
  <cellStyles count="121">
    <cellStyle name="0" xfId="1"/>
    <cellStyle name="0_韓国内訳" xfId="2"/>
    <cellStyle name="0_韓国内訳_文書韓国" xfId="3"/>
    <cellStyle name="0_文書韓国" xfId="4"/>
    <cellStyle name="20% - アクセント 1" xfId="5" builtinId="30" customBuiltin="1"/>
    <cellStyle name="20% - アクセント 1 2" xfId="6"/>
    <cellStyle name="20% - アクセント 2" xfId="7" builtinId="34" customBuiltin="1"/>
    <cellStyle name="20% - アクセント 2 2" xfId="8"/>
    <cellStyle name="20% - アクセント 3" xfId="9" builtinId="38" customBuiltin="1"/>
    <cellStyle name="20% - アクセント 3 2" xfId="10"/>
    <cellStyle name="20% - アクセント 4" xfId="11" builtinId="42" customBuiltin="1"/>
    <cellStyle name="20% - アクセント 4 2" xfId="12"/>
    <cellStyle name="20% - アクセント 5" xfId="13" builtinId="46" customBuiltin="1"/>
    <cellStyle name="20% - アクセント 5 2" xfId="14"/>
    <cellStyle name="20% - アクセント 6" xfId="15" builtinId="50" customBuiltin="1"/>
    <cellStyle name="20% - アクセント 6 2" xfId="16"/>
    <cellStyle name="40% - アクセント 1" xfId="17" builtinId="31" customBuiltin="1"/>
    <cellStyle name="40% - アクセント 1 2" xfId="18"/>
    <cellStyle name="40% - アクセント 2" xfId="19" builtinId="35" customBuiltin="1"/>
    <cellStyle name="40% - アクセント 2 2" xfId="20"/>
    <cellStyle name="40% - アクセント 3" xfId="21" builtinId="39" customBuiltin="1"/>
    <cellStyle name="40% - アクセント 3 2" xfId="22"/>
    <cellStyle name="40% - アクセント 4" xfId="23" builtinId="43" customBuiltin="1"/>
    <cellStyle name="40% - アクセント 4 2" xfId="24"/>
    <cellStyle name="40% - アクセント 5" xfId="25" builtinId="47" customBuiltin="1"/>
    <cellStyle name="40% - アクセント 5 2" xfId="26"/>
    <cellStyle name="40% - アクセント 6" xfId="27" builtinId="51" customBuiltin="1"/>
    <cellStyle name="40% - アクセント 6 2" xfId="28"/>
    <cellStyle name="60% - アクセント 1" xfId="29" builtinId="32" customBuiltin="1"/>
    <cellStyle name="60% - アクセント 1 2" xfId="30"/>
    <cellStyle name="60% - アクセント 2" xfId="31" builtinId="36" customBuiltin="1"/>
    <cellStyle name="60% - アクセント 2 2" xfId="32"/>
    <cellStyle name="60% - アクセント 3" xfId="33" builtinId="40" customBuiltin="1"/>
    <cellStyle name="60% - アクセント 3 2" xfId="34"/>
    <cellStyle name="60% - アクセント 4" xfId="35" builtinId="44" customBuiltin="1"/>
    <cellStyle name="60% - アクセント 4 2" xfId="36"/>
    <cellStyle name="60% - アクセント 5" xfId="37" builtinId="48" customBuiltin="1"/>
    <cellStyle name="60% - アクセント 5 2" xfId="38"/>
    <cellStyle name="60% - アクセント 6" xfId="39" builtinId="52" customBuiltin="1"/>
    <cellStyle name="60% - アクセント 6 2" xfId="40"/>
    <cellStyle name="Calc Currency (0)" xfId="41"/>
    <cellStyle name="entry" xfId="42"/>
    <cellStyle name="Header1" xfId="43"/>
    <cellStyle name="Header2" xfId="44"/>
    <cellStyle name="Normal_#18-Internet" xfId="45"/>
    <cellStyle name="price" xfId="46"/>
    <cellStyle name="revised" xfId="47"/>
    <cellStyle name="section" xfId="48"/>
    <cellStyle name="T 's 01" xfId="49"/>
    <cellStyle name="title" xfId="50"/>
    <cellStyle name="アクセント 1" xfId="51" builtinId="29" customBuiltin="1"/>
    <cellStyle name="アクセント 1 2" xfId="52"/>
    <cellStyle name="アクセント 2" xfId="53" builtinId="33" customBuiltin="1"/>
    <cellStyle name="アクセント 2 2" xfId="54"/>
    <cellStyle name="アクセント 3" xfId="55" builtinId="37" customBuiltin="1"/>
    <cellStyle name="アクセント 3 2" xfId="56"/>
    <cellStyle name="アクセント 4" xfId="57" builtinId="41" customBuiltin="1"/>
    <cellStyle name="アクセント 4 2" xfId="58"/>
    <cellStyle name="アクセント 5" xfId="59" builtinId="45" customBuiltin="1"/>
    <cellStyle name="アクセント 5 2" xfId="60"/>
    <cellStyle name="アクセント 6" xfId="61" builtinId="49" customBuiltin="1"/>
    <cellStyle name="アクセント 6 2" xfId="62"/>
    <cellStyle name="タイトル" xfId="63" builtinId="15" customBuiltin="1"/>
    <cellStyle name="タイトル 2" xfId="64"/>
    <cellStyle name="チェック セル" xfId="65" builtinId="23" customBuiltin="1"/>
    <cellStyle name="チェック セル 2" xfId="66"/>
    <cellStyle name="どちらでもない" xfId="67" builtinId="28" customBuiltin="1"/>
    <cellStyle name="どちらでもない 2" xfId="68"/>
    <cellStyle name="パーセント 2" xfId="116"/>
    <cellStyle name="パーセント 2 2 2" xfId="117"/>
    <cellStyle name="メモ" xfId="69" builtinId="10" customBuiltin="1"/>
    <cellStyle name="メモ 2" xfId="70"/>
    <cellStyle name="リンク セル" xfId="71" builtinId="24" customBuiltin="1"/>
    <cellStyle name="リンク セル 2" xfId="72"/>
    <cellStyle name="悪い" xfId="73" builtinId="27" customBuiltin="1"/>
    <cellStyle name="悪い 2" xfId="74"/>
    <cellStyle name="計算" xfId="75" builtinId="22" customBuiltin="1"/>
    <cellStyle name="計算 2" xfId="76"/>
    <cellStyle name="警告文" xfId="77" builtinId="11" customBuiltin="1"/>
    <cellStyle name="警告文 2" xfId="78"/>
    <cellStyle name="桁区切り" xfId="79" builtinId="6"/>
    <cellStyle name="桁区切り [0.0]_(A-4ヨコ型)見積書原本" xfId="80"/>
    <cellStyle name="桁区切り 2" xfId="81"/>
    <cellStyle name="桁区切り 3" xfId="82"/>
    <cellStyle name="桁区切り 3 2" xfId="120"/>
    <cellStyle name="桁区切り 4" xfId="83"/>
    <cellStyle name="桁区切り 5" xfId="114"/>
    <cellStyle name="見出し 1" xfId="84" builtinId="16" customBuiltin="1"/>
    <cellStyle name="見出し 1 2" xfId="85"/>
    <cellStyle name="見出し 2" xfId="86" builtinId="17" customBuiltin="1"/>
    <cellStyle name="見出し 2 2" xfId="87"/>
    <cellStyle name="見出し 3" xfId="88" builtinId="18" customBuiltin="1"/>
    <cellStyle name="見出し 3 2" xfId="89"/>
    <cellStyle name="見出し 4" xfId="90" builtinId="19" customBuiltin="1"/>
    <cellStyle name="見出し 4 2" xfId="91"/>
    <cellStyle name="集計" xfId="92" builtinId="25" customBuiltin="1"/>
    <cellStyle name="集計 2" xfId="93"/>
    <cellStyle name="出力" xfId="94" builtinId="21" customBuiltin="1"/>
    <cellStyle name="出力 2" xfId="95"/>
    <cellStyle name="説明文" xfId="96" builtinId="53" customBuiltin="1"/>
    <cellStyle name="説明文 2" xfId="97"/>
    <cellStyle name="内訳" xfId="98"/>
    <cellStyle name="入力" xfId="99" builtinId="20" customBuiltin="1"/>
    <cellStyle name="入力 2" xfId="100"/>
    <cellStyle name="標準" xfId="0" builtinId="0"/>
    <cellStyle name="標準 2" xfId="101"/>
    <cellStyle name="標準 2 2" xfId="102"/>
    <cellStyle name="標準 2_○緑ヶ丘保育所空調設備等改修工事" xfId="103"/>
    <cellStyle name="標準 3" xfId="104"/>
    <cellStyle name="標準 3 2" xfId="105"/>
    <cellStyle name="標準 3 3" xfId="118"/>
    <cellStyle name="標準 4" xfId="106"/>
    <cellStyle name="標準 5" xfId="115"/>
    <cellStyle name="標準 5 2" xfId="119"/>
    <cellStyle name="標準_○設計書（芦屋中学校校舎（教室棟）防水工事）" xfId="107"/>
    <cellStyle name="標準_Book2_粕屋東中学校校舎棟外壁・屋根・防水等大規模改修工事" xfId="108"/>
    <cellStyle name="標準_建築工事複合単価（平成１６年度）_熱研内訳・単価_大分寄宿舎設計内訳書(最新内訳)2" xfId="109"/>
    <cellStyle name="標準_緑ヶ丘保育所内部改修工事設計書（全体） 芦屋町様式" xfId="110"/>
    <cellStyle name="未定義" xfId="111"/>
    <cellStyle name="良い" xfId="112" builtinId="26" customBuiltin="1"/>
    <cellStyle name="良い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O\&#24339;&#21066;&#39640;&#23554;\&#20844;&#21209;&#21729;&#23487;&#33294;\&#31309;&#31639;\&#38463;&#21335;&#25913;&#20462;H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30905\&#23470;&#26412;\My%20Documents\&#38263;&#23798;&#12373;&#12435;&#12501;&#12449;&#12452;&#12523;\(&#34220;)&#26657;&#33294;\&#20869;&#3537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460;&#34276;\&#23665;&#40575;&#31246;&#21209;&#32626;\&#31309;&#31639;\&#23665;&#40575;&#24314;&#31689;&#20869;&#35379;&#26360;&#6529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Folder\&#40372;&#30000;&#22806;&#227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最低基準価格"/>
      <sheetName val="細目内訳"/>
      <sheetName val="一式金額"/>
      <sheetName val="共通費"/>
      <sheetName val="種目内訳"/>
      <sheetName val="科目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まとめ"/>
      <sheetName val="トイレ"/>
      <sheetName val="スロープ"/>
      <sheetName val="頭"/>
      <sheetName val="123号棟"/>
      <sheetName val="456号棟 (2)"/>
      <sheetName val="78号棟 (3)"/>
      <sheetName val="9号"/>
      <sheetName val="集会所"/>
      <sheetName val="A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外壁内訳"/>
      <sheetName val="改修memo"/>
      <sheetName val="代価"/>
      <sheetName val="産廃memo"/>
      <sheetName val="産廃"/>
      <sheetName val="産廃比較"/>
      <sheetName val="経費表"/>
      <sheetName val="見積比較表"/>
      <sheetName val="経費表ｴｸｾﾙ"/>
      <sheetName val="変更経費表"/>
      <sheetName val="見積比較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3"/>
  <sheetViews>
    <sheetView view="pageBreakPreview" zoomScale="80" zoomScaleNormal="100" zoomScaleSheetLayoutView="80" workbookViewId="0">
      <selection activeCell="L29" sqref="L29"/>
    </sheetView>
  </sheetViews>
  <sheetFormatPr defaultRowHeight="12.6" customHeight="1"/>
  <sheetData>
    <row r="1" spans="1:16" ht="12.6" customHeight="1" thickBot="1"/>
    <row r="2" spans="1:16" ht="12.6" customHeight="1" thickTop="1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6" ht="12.6" customHeight="1">
      <c r="A3" s="87"/>
      <c r="P3" s="88"/>
    </row>
    <row r="4" spans="1:16" ht="12.6" customHeight="1">
      <c r="A4" s="87"/>
      <c r="P4" s="88"/>
    </row>
    <row r="5" spans="1:16" ht="12.6" customHeight="1">
      <c r="A5" s="87"/>
      <c r="P5" s="88"/>
    </row>
    <row r="6" spans="1:16" ht="12.6" customHeight="1">
      <c r="A6" s="87"/>
      <c r="P6" s="88"/>
    </row>
    <row r="7" spans="1:16" ht="12.6" customHeight="1">
      <c r="A7" s="87"/>
      <c r="P7" s="88"/>
    </row>
    <row r="8" spans="1:16" ht="12.6" customHeight="1">
      <c r="A8" s="87"/>
      <c r="P8" s="88"/>
    </row>
    <row r="9" spans="1:16" ht="12.6" customHeight="1">
      <c r="A9" s="87"/>
      <c r="C9" s="572" t="s">
        <v>1236</v>
      </c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89"/>
      <c r="P9" s="88"/>
    </row>
    <row r="10" spans="1:16" ht="12.6" customHeight="1">
      <c r="A10" s="87"/>
      <c r="B10" s="89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89"/>
      <c r="P10" s="88"/>
    </row>
    <row r="11" spans="1:16" ht="12.6" customHeight="1">
      <c r="A11" s="87"/>
      <c r="B11" s="89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89"/>
      <c r="P11" s="88"/>
    </row>
    <row r="12" spans="1:16" ht="12.6" customHeight="1">
      <c r="A12" s="87"/>
      <c r="P12" s="88"/>
    </row>
    <row r="13" spans="1:16" ht="12.6" customHeight="1">
      <c r="A13" s="87"/>
      <c r="F13" s="113"/>
      <c r="G13" s="113"/>
      <c r="H13" s="113"/>
      <c r="I13" s="113"/>
      <c r="J13" s="113"/>
      <c r="K13" s="113"/>
      <c r="P13" s="88"/>
    </row>
    <row r="14" spans="1:16" ht="12.6" customHeight="1">
      <c r="A14" s="87"/>
      <c r="F14" s="113"/>
      <c r="G14" s="113"/>
      <c r="H14" s="113"/>
      <c r="I14" s="113"/>
      <c r="J14" s="113"/>
      <c r="K14" s="113"/>
      <c r="P14" s="88"/>
    </row>
    <row r="15" spans="1:16" ht="12.6" customHeight="1">
      <c r="A15" s="87"/>
      <c r="F15" s="113"/>
      <c r="G15" s="113"/>
      <c r="H15" s="113"/>
      <c r="I15" s="113"/>
      <c r="J15" s="113"/>
      <c r="K15" s="113"/>
      <c r="P15" s="88"/>
    </row>
    <row r="16" spans="1:16" ht="12.6" customHeight="1">
      <c r="A16" s="87"/>
      <c r="P16" s="88"/>
    </row>
    <row r="17" spans="1:16" ht="12.6" customHeight="1">
      <c r="A17" s="87"/>
      <c r="F17" s="573" t="s">
        <v>181</v>
      </c>
      <c r="G17" s="573"/>
      <c r="H17" s="573"/>
      <c r="I17" s="573"/>
      <c r="J17" s="573"/>
      <c r="K17" s="573"/>
      <c r="P17" s="88"/>
    </row>
    <row r="18" spans="1:16" ht="12.6" customHeight="1">
      <c r="A18" s="87"/>
      <c r="F18" s="573"/>
      <c r="G18" s="573"/>
      <c r="H18" s="573"/>
      <c r="I18" s="573"/>
      <c r="J18" s="573"/>
      <c r="K18" s="573"/>
      <c r="P18" s="88"/>
    </row>
    <row r="19" spans="1:16" ht="12.6" customHeight="1">
      <c r="A19" s="87"/>
      <c r="F19" s="573"/>
      <c r="G19" s="573"/>
      <c r="H19" s="573"/>
      <c r="I19" s="573"/>
      <c r="J19" s="573"/>
      <c r="K19" s="573"/>
      <c r="P19" s="88"/>
    </row>
    <row r="20" spans="1:16" ht="12.6" customHeight="1">
      <c r="A20" s="87"/>
      <c r="F20" s="573"/>
      <c r="G20" s="573"/>
      <c r="H20" s="573"/>
      <c r="I20" s="573"/>
      <c r="J20" s="573"/>
      <c r="K20" s="573"/>
      <c r="P20" s="88"/>
    </row>
    <row r="21" spans="1:16" ht="12.6" customHeight="1">
      <c r="A21" s="87"/>
      <c r="P21" s="88"/>
    </row>
    <row r="22" spans="1:16" ht="12.6" customHeight="1">
      <c r="A22" s="87"/>
      <c r="P22" s="88"/>
    </row>
    <row r="23" spans="1:16" ht="12.6" customHeight="1">
      <c r="A23" s="87"/>
      <c r="P23" s="88"/>
    </row>
    <row r="24" spans="1:16" ht="12.6" customHeight="1">
      <c r="A24" s="87"/>
      <c r="P24" s="88"/>
    </row>
    <row r="25" spans="1:16" ht="12.6" customHeight="1">
      <c r="A25" s="87"/>
      <c r="P25" s="88"/>
    </row>
    <row r="26" spans="1:16" ht="12.6" customHeight="1">
      <c r="A26" s="87"/>
      <c r="P26" s="88"/>
    </row>
    <row r="27" spans="1:16" ht="12.6" customHeight="1">
      <c r="A27" s="87"/>
      <c r="P27" s="88"/>
    </row>
    <row r="28" spans="1:16" ht="12.6" customHeight="1">
      <c r="A28" s="87"/>
      <c r="P28" s="88"/>
    </row>
    <row r="29" spans="1:16" ht="12.6" customHeight="1">
      <c r="A29" s="87"/>
      <c r="P29" s="88"/>
    </row>
    <row r="30" spans="1:16" ht="12.6" customHeight="1">
      <c r="A30" s="87"/>
      <c r="D30" s="574" t="s">
        <v>182</v>
      </c>
      <c r="E30" s="575"/>
      <c r="F30" s="575"/>
      <c r="G30" s="575"/>
      <c r="H30" s="575"/>
      <c r="I30" s="575"/>
      <c r="J30" s="575"/>
      <c r="K30" s="575"/>
      <c r="L30" s="575"/>
      <c r="M30" s="576"/>
      <c r="P30" s="88"/>
    </row>
    <row r="31" spans="1:16" ht="12.6" customHeight="1">
      <c r="A31" s="87"/>
      <c r="D31" s="577"/>
      <c r="E31" s="578"/>
      <c r="F31" s="578"/>
      <c r="G31" s="578"/>
      <c r="H31" s="578"/>
      <c r="I31" s="578"/>
      <c r="J31" s="578"/>
      <c r="K31" s="578"/>
      <c r="L31" s="578"/>
      <c r="M31" s="579"/>
      <c r="P31" s="88"/>
    </row>
    <row r="32" spans="1:16" ht="12.6" customHeight="1">
      <c r="A32" s="87"/>
      <c r="D32" s="577"/>
      <c r="E32" s="578"/>
      <c r="F32" s="578"/>
      <c r="G32" s="578"/>
      <c r="H32" s="578"/>
      <c r="I32" s="578"/>
      <c r="J32" s="578"/>
      <c r="K32" s="578"/>
      <c r="L32" s="578"/>
      <c r="M32" s="579"/>
      <c r="P32" s="88"/>
    </row>
    <row r="33" spans="1:16" ht="12.6" customHeight="1">
      <c r="A33" s="87"/>
      <c r="D33" s="580"/>
      <c r="E33" s="581"/>
      <c r="F33" s="581"/>
      <c r="G33" s="581"/>
      <c r="H33" s="581"/>
      <c r="I33" s="581"/>
      <c r="J33" s="581"/>
      <c r="K33" s="581"/>
      <c r="L33" s="581"/>
      <c r="M33" s="582"/>
      <c r="P33" s="88"/>
    </row>
    <row r="34" spans="1:16" ht="12.6" customHeight="1">
      <c r="A34" s="87"/>
      <c r="P34" s="88"/>
    </row>
    <row r="35" spans="1:16" ht="12.6" customHeight="1">
      <c r="A35" s="87"/>
      <c r="P35" s="88"/>
    </row>
    <row r="36" spans="1:16" ht="12.6" customHeight="1">
      <c r="A36" s="87"/>
      <c r="P36" s="88"/>
    </row>
    <row r="37" spans="1:16" ht="12.6" customHeight="1">
      <c r="A37" s="87"/>
      <c r="P37" s="88"/>
    </row>
    <row r="38" spans="1:16" ht="12.6" customHeight="1">
      <c r="A38" s="87"/>
      <c r="P38" s="88"/>
    </row>
    <row r="39" spans="1:16" ht="12.6" customHeight="1">
      <c r="A39" s="87"/>
      <c r="P39" s="88"/>
    </row>
    <row r="40" spans="1:16" ht="12.6" customHeight="1">
      <c r="A40" s="87"/>
      <c r="P40" s="88"/>
    </row>
    <row r="41" spans="1:16" ht="12.6" customHeight="1">
      <c r="A41" s="87"/>
      <c r="P41" s="88"/>
    </row>
    <row r="42" spans="1:16" ht="12.6" customHeight="1" thickBot="1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2"/>
    </row>
    <row r="43" spans="1:16" ht="12.6" customHeight="1" thickTop="1"/>
  </sheetData>
  <mergeCells count="3">
    <mergeCell ref="C9:N11"/>
    <mergeCell ref="F17:K20"/>
    <mergeCell ref="D30:M33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800"/>
  <sheetViews>
    <sheetView showZeros="0" view="pageBreakPreview" topLeftCell="A199" zoomScale="70" zoomScaleNormal="85" zoomScaleSheetLayoutView="70" workbookViewId="0">
      <selection activeCell="W233" sqref="W233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</cols>
  <sheetData>
    <row r="1" spans="1:12" ht="14.25" customHeight="1">
      <c r="A1" s="763" t="s">
        <v>27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</row>
    <row r="2" spans="1:12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</row>
    <row r="3" spans="1:12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2" ht="14.25" customHeight="1" thickBot="1">
      <c r="A4" s="46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49" t="s">
        <v>8</v>
      </c>
      <c r="I4" s="49" t="s">
        <v>9</v>
      </c>
      <c r="J4" s="586" t="s">
        <v>2</v>
      </c>
      <c r="K4" s="586"/>
      <c r="L4" s="587"/>
    </row>
    <row r="5" spans="1:12" ht="14.25" customHeight="1">
      <c r="A5" s="65"/>
      <c r="B5" s="35"/>
      <c r="C5" s="11"/>
      <c r="D5" s="37"/>
      <c r="E5" s="11"/>
      <c r="F5" s="12"/>
      <c r="G5" s="13"/>
      <c r="H5" s="38"/>
      <c r="I5" s="38"/>
      <c r="J5" s="14"/>
      <c r="K5" s="14"/>
      <c r="L5" s="16"/>
    </row>
    <row r="6" spans="1:12" ht="14.25" customHeight="1">
      <c r="A6" s="40">
        <f>建築内訳中!$A$6</f>
        <v>1</v>
      </c>
      <c r="B6" s="8"/>
      <c r="C6" s="9" t="str">
        <f>建築内訳中!$C$6</f>
        <v>直接仮設</v>
      </c>
      <c r="D6" s="10"/>
      <c r="F6" s="77"/>
      <c r="G6" s="17"/>
      <c r="H6" s="18"/>
      <c r="I6" s="32"/>
      <c r="J6" s="18"/>
      <c r="K6" s="18"/>
      <c r="L6" s="19"/>
    </row>
    <row r="7" spans="1:12" ht="14.25" customHeight="1">
      <c r="A7" s="58"/>
      <c r="B7" s="20"/>
      <c r="C7" s="2"/>
      <c r="D7" s="22"/>
      <c r="E7" s="2"/>
      <c r="F7" s="78"/>
      <c r="G7" s="23"/>
      <c r="H7" s="24"/>
      <c r="I7" s="15"/>
      <c r="J7" s="117"/>
      <c r="K7" s="24"/>
      <c r="L7" s="25"/>
    </row>
    <row r="8" spans="1:12" ht="14.25" customHeight="1">
      <c r="A8" s="59"/>
      <c r="B8" s="26"/>
      <c r="C8" s="27" t="s">
        <v>1427</v>
      </c>
      <c r="D8" s="28"/>
      <c r="E8" s="29"/>
      <c r="F8" s="79">
        <v>1</v>
      </c>
      <c r="G8" s="30" t="s">
        <v>1257</v>
      </c>
      <c r="H8" s="7"/>
      <c r="I8" s="6"/>
      <c r="J8" s="516">
        <f>建築別紙明細!$A$6</f>
        <v>1</v>
      </c>
      <c r="K8" s="7"/>
      <c r="L8" s="19"/>
    </row>
    <row r="9" spans="1:12" ht="14.25" customHeight="1">
      <c r="A9" s="58"/>
      <c r="B9" s="20"/>
      <c r="C9" s="2"/>
      <c r="D9" s="22"/>
      <c r="E9" s="2"/>
      <c r="F9" s="78"/>
      <c r="G9" s="23"/>
      <c r="H9" s="15"/>
      <c r="I9" s="71"/>
      <c r="J9" s="117"/>
      <c r="K9" s="24"/>
      <c r="L9" s="25"/>
    </row>
    <row r="10" spans="1:12" ht="14.25" customHeight="1">
      <c r="A10" s="59"/>
      <c r="B10" s="26"/>
      <c r="C10" s="27" t="s">
        <v>1428</v>
      </c>
      <c r="D10" s="28"/>
      <c r="E10" s="29"/>
      <c r="F10" s="79">
        <v>1</v>
      </c>
      <c r="G10" s="30" t="s">
        <v>0</v>
      </c>
      <c r="H10" s="6"/>
      <c r="I10" s="6"/>
      <c r="J10" s="516">
        <f>建築別紙明細!$A$46</f>
        <v>2</v>
      </c>
      <c r="K10" s="7"/>
      <c r="L10" s="19"/>
    </row>
    <row r="11" spans="1:12" ht="14.25" customHeight="1">
      <c r="A11" s="58"/>
      <c r="B11" s="8"/>
      <c r="C11" s="2"/>
      <c r="D11" s="10"/>
      <c r="F11" s="77"/>
      <c r="G11" s="17"/>
      <c r="H11" s="32"/>
      <c r="I11" s="71"/>
      <c r="J11" s="117"/>
      <c r="K11" s="24"/>
      <c r="L11" s="25"/>
    </row>
    <row r="12" spans="1:12" ht="14.25" customHeight="1">
      <c r="A12" s="59"/>
      <c r="B12" s="26"/>
      <c r="C12" s="27" t="s">
        <v>1429</v>
      </c>
      <c r="D12" s="28"/>
      <c r="E12" s="29"/>
      <c r="F12" s="79">
        <v>1</v>
      </c>
      <c r="G12" s="30" t="s">
        <v>0</v>
      </c>
      <c r="H12" s="6"/>
      <c r="I12" s="6"/>
      <c r="J12" s="516">
        <f>建築別紙明細!$A$86</f>
        <v>3</v>
      </c>
      <c r="K12" s="7"/>
      <c r="L12" s="19"/>
    </row>
    <row r="13" spans="1:12" ht="14.25" customHeight="1">
      <c r="A13" s="58"/>
      <c r="B13" s="8"/>
      <c r="C13" s="2"/>
      <c r="D13" s="10"/>
      <c r="F13" s="77"/>
      <c r="G13" s="17"/>
      <c r="H13" s="32"/>
      <c r="I13" s="71"/>
      <c r="J13" s="117"/>
      <c r="K13" s="24"/>
      <c r="L13" s="25"/>
    </row>
    <row r="14" spans="1:12" ht="14.25" customHeight="1">
      <c r="A14" s="59"/>
      <c r="B14" s="8"/>
      <c r="C14" s="27" t="s">
        <v>1430</v>
      </c>
      <c r="D14" s="28"/>
      <c r="E14" s="29"/>
      <c r="F14" s="79">
        <v>1</v>
      </c>
      <c r="G14" s="30" t="s">
        <v>0</v>
      </c>
      <c r="H14" s="32"/>
      <c r="I14" s="6"/>
      <c r="J14" s="516">
        <f>建築別紙明細!$A$126</f>
        <v>4</v>
      </c>
      <c r="K14" s="7"/>
      <c r="L14" s="19"/>
    </row>
    <row r="15" spans="1:12" ht="14.25" customHeight="1">
      <c r="A15" s="58"/>
      <c r="B15" s="20"/>
      <c r="C15" s="2"/>
      <c r="D15" s="22"/>
      <c r="E15" s="2"/>
      <c r="F15" s="78"/>
      <c r="G15" s="23"/>
      <c r="H15" s="15"/>
      <c r="I15" s="71"/>
      <c r="J15" s="117"/>
      <c r="K15" s="24"/>
      <c r="L15" s="25"/>
    </row>
    <row r="16" spans="1:12" ht="14.25" customHeight="1">
      <c r="A16" s="59"/>
      <c r="B16" s="26"/>
      <c r="C16" s="27" t="s">
        <v>1431</v>
      </c>
      <c r="D16" s="28"/>
      <c r="E16" s="29"/>
      <c r="F16" s="79">
        <v>1</v>
      </c>
      <c r="G16" s="30" t="s">
        <v>0</v>
      </c>
      <c r="H16" s="6"/>
      <c r="I16" s="6"/>
      <c r="J16" s="516">
        <f>建築別紙明細!$A$166</f>
        <v>5</v>
      </c>
      <c r="K16" s="7"/>
      <c r="L16" s="19"/>
    </row>
    <row r="17" spans="1:12" ht="14.25" customHeight="1">
      <c r="A17" s="58"/>
      <c r="B17" s="8"/>
      <c r="C17" s="2"/>
      <c r="D17" s="10"/>
      <c r="F17" s="77"/>
      <c r="G17" s="17"/>
      <c r="H17" s="32"/>
      <c r="I17" s="71"/>
      <c r="J17" s="117"/>
      <c r="K17" s="24"/>
      <c r="L17" s="25"/>
    </row>
    <row r="18" spans="1:12" ht="14.25" customHeight="1">
      <c r="A18" s="59"/>
      <c r="B18" s="8"/>
      <c r="C18" s="27" t="s">
        <v>1432</v>
      </c>
      <c r="D18" s="28"/>
      <c r="E18" s="29"/>
      <c r="F18" s="79">
        <v>1</v>
      </c>
      <c r="G18" s="30" t="s">
        <v>0</v>
      </c>
      <c r="H18" s="32"/>
      <c r="I18" s="6"/>
      <c r="J18" s="516">
        <f>建築別紙明細!$A$206</f>
        <v>6</v>
      </c>
      <c r="K18" s="7"/>
      <c r="L18" s="19"/>
    </row>
    <row r="19" spans="1:12" ht="14.25" customHeight="1">
      <c r="A19" s="58"/>
      <c r="B19" s="20"/>
      <c r="C19" s="2"/>
      <c r="D19" s="22"/>
      <c r="E19" s="2"/>
      <c r="F19" s="78"/>
      <c r="G19" s="23"/>
      <c r="H19" s="15"/>
      <c r="I19" s="71"/>
      <c r="J19" s="24"/>
      <c r="K19" s="24"/>
      <c r="L19" s="25"/>
    </row>
    <row r="20" spans="1:12" ht="14.25" customHeight="1">
      <c r="A20" s="59"/>
      <c r="B20" s="26"/>
      <c r="C20" s="27"/>
      <c r="D20" s="28"/>
      <c r="E20" s="29"/>
      <c r="F20" s="79"/>
      <c r="G20" s="30"/>
      <c r="H20" s="6"/>
      <c r="I20" s="6"/>
      <c r="J20" s="7"/>
      <c r="K20" s="7"/>
      <c r="L20" s="31"/>
    </row>
    <row r="21" spans="1:12" ht="14.25" customHeight="1">
      <c r="A21" s="58"/>
      <c r="B21" s="20"/>
      <c r="C21" s="2"/>
      <c r="D21" s="22"/>
      <c r="E21" s="2"/>
      <c r="F21" s="78"/>
      <c r="G21" s="23"/>
      <c r="H21" s="15"/>
      <c r="I21" s="72"/>
      <c r="J21" s="24"/>
      <c r="K21" s="24"/>
      <c r="L21" s="25"/>
    </row>
    <row r="22" spans="1:12" ht="14.25" customHeight="1">
      <c r="A22" s="59"/>
      <c r="B22" s="26"/>
      <c r="C22" s="27"/>
      <c r="D22" s="28"/>
      <c r="E22" s="29"/>
      <c r="F22" s="79"/>
      <c r="G22" s="30"/>
      <c r="H22" s="6"/>
      <c r="I22" s="6"/>
      <c r="J22" s="69"/>
      <c r="K22" s="7"/>
      <c r="L22" s="31"/>
    </row>
    <row r="23" spans="1:12" ht="14.25" customHeight="1">
      <c r="A23" s="40"/>
      <c r="B23" s="8"/>
      <c r="C23" s="2"/>
      <c r="D23" s="10"/>
      <c r="F23" s="77"/>
      <c r="G23" s="17"/>
      <c r="H23" s="32"/>
      <c r="I23" s="129"/>
      <c r="J23" s="117"/>
      <c r="K23" s="18"/>
      <c r="L23" s="19"/>
    </row>
    <row r="24" spans="1:12" ht="14.25" customHeight="1">
      <c r="A24" s="40"/>
      <c r="B24" s="8"/>
      <c r="C24" s="9"/>
      <c r="D24" s="10"/>
      <c r="F24" s="79"/>
      <c r="G24" s="30"/>
      <c r="H24" s="32"/>
      <c r="I24" s="32"/>
      <c r="J24" s="69"/>
      <c r="K24" s="18"/>
      <c r="L24" s="19"/>
    </row>
    <row r="25" spans="1:12" ht="14.25" customHeight="1">
      <c r="A25" s="58"/>
      <c r="B25" s="20"/>
      <c r="C25" s="2"/>
      <c r="D25" s="22"/>
      <c r="E25" s="2"/>
      <c r="F25" s="78"/>
      <c r="G25" s="23"/>
      <c r="H25" s="15"/>
      <c r="I25" s="15"/>
      <c r="J25" s="117"/>
      <c r="K25" s="24"/>
      <c r="L25" s="25"/>
    </row>
    <row r="26" spans="1:12" ht="14.25" customHeight="1">
      <c r="A26" s="59"/>
      <c r="B26" s="26"/>
      <c r="C26" s="27"/>
      <c r="D26" s="28"/>
      <c r="E26" s="29"/>
      <c r="F26" s="79"/>
      <c r="G26" s="30"/>
      <c r="H26" s="6"/>
      <c r="I26" s="6"/>
      <c r="J26" s="69"/>
      <c r="K26" s="7"/>
      <c r="L26" s="31"/>
    </row>
    <row r="27" spans="1:12" ht="14.25" customHeight="1">
      <c r="A27" s="40"/>
      <c r="B27" s="8"/>
      <c r="C27" s="2"/>
      <c r="D27" s="10"/>
      <c r="F27" s="77"/>
      <c r="G27" s="17"/>
      <c r="H27" s="32"/>
      <c r="I27" s="32"/>
      <c r="J27" s="18"/>
      <c r="K27" s="18"/>
      <c r="L27" s="19"/>
    </row>
    <row r="28" spans="1:12" ht="14.25" customHeight="1">
      <c r="A28" s="40"/>
      <c r="B28" s="8"/>
      <c r="C28" s="9"/>
      <c r="D28" s="10"/>
      <c r="F28" s="77"/>
      <c r="G28" s="17"/>
      <c r="H28" s="32"/>
      <c r="I28" s="32"/>
      <c r="J28" s="301"/>
      <c r="K28" s="18"/>
      <c r="L28" s="19"/>
    </row>
    <row r="29" spans="1:12" ht="14.25" customHeight="1">
      <c r="A29" s="58"/>
      <c r="B29" s="20"/>
      <c r="C29" s="2"/>
      <c r="D29" s="22"/>
      <c r="E29" s="2"/>
      <c r="F29" s="78"/>
      <c r="G29" s="23"/>
      <c r="H29" s="15"/>
      <c r="I29" s="15"/>
      <c r="J29" s="117"/>
      <c r="K29" s="24"/>
      <c r="L29" s="25"/>
    </row>
    <row r="30" spans="1:12" ht="14.25" customHeight="1">
      <c r="A30" s="59"/>
      <c r="B30" s="26"/>
      <c r="C30" s="27"/>
      <c r="D30" s="28"/>
      <c r="E30" s="29"/>
      <c r="F30" s="79"/>
      <c r="G30" s="30"/>
      <c r="H30" s="6"/>
      <c r="I30" s="6"/>
      <c r="J30" s="69"/>
      <c r="K30" s="7"/>
      <c r="L30" s="31"/>
    </row>
    <row r="31" spans="1:12" ht="14.25" customHeight="1">
      <c r="A31" s="58"/>
      <c r="B31" s="20"/>
      <c r="C31" s="2"/>
      <c r="D31" s="22"/>
      <c r="E31" s="2"/>
      <c r="F31" s="78"/>
      <c r="G31" s="23"/>
      <c r="H31" s="15"/>
      <c r="I31" s="72"/>
      <c r="J31" s="24"/>
      <c r="K31" s="24"/>
      <c r="L31" s="25"/>
    </row>
    <row r="32" spans="1:12" ht="14.25" customHeight="1">
      <c r="A32" s="59"/>
      <c r="B32" s="26"/>
      <c r="C32" s="27"/>
      <c r="D32" s="28"/>
      <c r="E32" s="29"/>
      <c r="F32" s="79"/>
      <c r="G32" s="30"/>
      <c r="H32" s="6"/>
      <c r="I32" s="6"/>
      <c r="J32" s="69"/>
      <c r="K32" s="7"/>
      <c r="L32" s="31"/>
    </row>
    <row r="33" spans="1:12" ht="14.25" customHeight="1">
      <c r="A33" s="40"/>
      <c r="B33" s="8"/>
      <c r="C33" s="2"/>
      <c r="D33" s="10"/>
      <c r="F33" s="77"/>
      <c r="G33" s="17"/>
      <c r="H33" s="32"/>
      <c r="I33" s="71"/>
      <c r="J33" s="18"/>
      <c r="K33" s="18"/>
      <c r="L33" s="19"/>
    </row>
    <row r="34" spans="1:12" ht="14.25" customHeight="1">
      <c r="A34" s="59"/>
      <c r="B34" s="26"/>
      <c r="C34" s="27"/>
      <c r="D34" s="28"/>
      <c r="E34" s="29"/>
      <c r="F34" s="79"/>
      <c r="G34" s="30"/>
      <c r="H34" s="6"/>
      <c r="I34" s="6"/>
      <c r="J34" s="116"/>
      <c r="K34" s="116"/>
      <c r="L34" s="130"/>
    </row>
    <row r="35" spans="1:12" ht="14.25" customHeight="1">
      <c r="A35" s="58"/>
      <c r="B35" s="20"/>
      <c r="C35" s="2"/>
      <c r="D35" s="22"/>
      <c r="E35" s="2"/>
      <c r="F35" s="4"/>
      <c r="G35" s="23"/>
      <c r="H35" s="15"/>
      <c r="I35" s="15"/>
      <c r="J35" s="24"/>
      <c r="K35" s="24"/>
      <c r="L35" s="25"/>
    </row>
    <row r="36" spans="1:12" ht="14.25" customHeight="1">
      <c r="A36" s="59"/>
      <c r="B36" s="26"/>
      <c r="C36" s="43" t="s">
        <v>203</v>
      </c>
      <c r="D36" s="28"/>
      <c r="E36" s="29"/>
      <c r="F36" s="79"/>
      <c r="G36" s="30"/>
      <c r="H36" s="6"/>
      <c r="I36" s="6"/>
      <c r="J36" s="7"/>
      <c r="K36" s="7"/>
      <c r="L36" s="31"/>
    </row>
    <row r="37" spans="1:12" ht="14.25" customHeight="1">
      <c r="A37" s="40"/>
      <c r="B37" s="8"/>
      <c r="D37" s="10"/>
      <c r="F37" s="77"/>
      <c r="G37" s="17"/>
      <c r="H37" s="18"/>
      <c r="I37" s="32"/>
      <c r="J37" s="18"/>
      <c r="K37" s="18"/>
      <c r="L37" s="19"/>
    </row>
    <row r="38" spans="1:12" ht="14.25" customHeight="1" thickBot="1">
      <c r="A38" s="60"/>
      <c r="B38" s="50"/>
      <c r="C38" s="51"/>
      <c r="D38" s="52"/>
      <c r="E38" s="53"/>
      <c r="F38" s="80"/>
      <c r="G38" s="55"/>
      <c r="H38" s="62"/>
      <c r="I38" s="125"/>
      <c r="J38" s="62"/>
      <c r="K38" s="62"/>
      <c r="L38" s="119"/>
    </row>
    <row r="40" spans="1:12" ht="14.25" customHeight="1">
      <c r="J40" s="56" t="s">
        <v>3</v>
      </c>
      <c r="K40" s="765">
        <f>建築内訳中!K80+1</f>
        <v>4</v>
      </c>
      <c r="L40" s="765"/>
    </row>
    <row r="42" spans="1:12" ht="14.25" customHeight="1" thickBot="1"/>
    <row r="43" spans="1:12" ht="14.25" customHeight="1">
      <c r="A43" s="34"/>
      <c r="B43" s="35"/>
      <c r="C43" s="11"/>
      <c r="D43" s="37"/>
      <c r="E43" s="11"/>
      <c r="F43" s="44"/>
      <c r="G43" s="44"/>
      <c r="H43" s="11"/>
      <c r="I43" s="44"/>
      <c r="J43" s="11"/>
      <c r="K43" s="11"/>
      <c r="L43" s="45"/>
    </row>
    <row r="44" spans="1:12" ht="14.25" customHeight="1" thickBot="1">
      <c r="A44" s="46"/>
      <c r="B44" s="47"/>
      <c r="C44" s="39" t="s">
        <v>62</v>
      </c>
      <c r="D44" s="48"/>
      <c r="E44" s="39" t="s">
        <v>63</v>
      </c>
      <c r="F44" s="49" t="s">
        <v>64</v>
      </c>
      <c r="G44" s="49" t="s">
        <v>65</v>
      </c>
      <c r="H44" s="39" t="s">
        <v>8</v>
      </c>
      <c r="I44" s="49" t="s">
        <v>67</v>
      </c>
      <c r="J44" s="586" t="s">
        <v>2</v>
      </c>
      <c r="K44" s="586"/>
      <c r="L44" s="587"/>
    </row>
    <row r="45" spans="1:12" ht="14.25" customHeight="1">
      <c r="A45" s="65"/>
      <c r="B45" s="35"/>
      <c r="C45" s="11"/>
      <c r="D45" s="37"/>
      <c r="E45" s="11"/>
      <c r="F45" s="81"/>
      <c r="G45" s="13"/>
      <c r="H45" s="14"/>
      <c r="I45" s="38"/>
      <c r="J45" s="14"/>
      <c r="K45" s="14"/>
      <c r="L45" s="16"/>
    </row>
    <row r="46" spans="1:12" ht="14.25" customHeight="1">
      <c r="A46" s="59">
        <f>建築内訳中!$A$12</f>
        <v>2</v>
      </c>
      <c r="B46" s="26"/>
      <c r="C46" s="27" t="str">
        <f>建築内訳中!$C$12</f>
        <v>防水改修</v>
      </c>
      <c r="D46" s="10"/>
      <c r="E46" t="str">
        <f>建築内訳中!$E$12</f>
        <v>(1)撤去</v>
      </c>
      <c r="F46" s="77"/>
      <c r="G46" s="17"/>
      <c r="H46" s="18"/>
      <c r="I46" s="32"/>
      <c r="J46" s="18"/>
      <c r="K46" s="18"/>
      <c r="L46" s="19"/>
    </row>
    <row r="47" spans="1:12" ht="14.25" customHeight="1">
      <c r="A47" s="58"/>
      <c r="B47" s="20"/>
      <c r="C47" s="2"/>
      <c r="D47" s="22"/>
      <c r="E47" s="2"/>
      <c r="F47" s="78"/>
      <c r="G47" s="23"/>
      <c r="H47" s="24"/>
      <c r="I47" s="15"/>
      <c r="J47" s="117"/>
      <c r="K47" s="24"/>
      <c r="L47" s="25"/>
    </row>
    <row r="48" spans="1:12" ht="14.25" customHeight="1">
      <c r="A48" s="59"/>
      <c r="B48" s="26"/>
      <c r="C48" s="27"/>
      <c r="D48" s="28"/>
      <c r="E48" s="29"/>
      <c r="F48" s="79"/>
      <c r="G48" s="30"/>
      <c r="H48" s="7"/>
      <c r="I48" s="6"/>
      <c r="J48" s="778"/>
      <c r="K48" s="779"/>
      <c r="L48" s="134"/>
    </row>
    <row r="49" spans="1:12" ht="14.25" customHeight="1">
      <c r="A49" s="40"/>
      <c r="B49" s="20"/>
      <c r="C49" s="2"/>
      <c r="D49" s="22"/>
      <c r="E49" s="2"/>
      <c r="F49" s="82"/>
      <c r="G49" s="114"/>
      <c r="H49" s="117"/>
      <c r="I49" s="72"/>
      <c r="J49" s="117"/>
      <c r="K49" s="18"/>
      <c r="L49" s="19"/>
    </row>
    <row r="50" spans="1:12" ht="14.25" customHeight="1">
      <c r="A50" s="59"/>
      <c r="B50" s="26"/>
      <c r="C50" s="9" t="s">
        <v>1473</v>
      </c>
      <c r="D50" s="28"/>
      <c r="F50" s="79">
        <v>155</v>
      </c>
      <c r="G50" s="30" t="s">
        <v>1275</v>
      </c>
      <c r="H50" s="69"/>
      <c r="I50" s="6"/>
      <c r="J50" s="778"/>
      <c r="K50" s="779"/>
      <c r="L50" s="780"/>
    </row>
    <row r="51" spans="1:12" ht="14.25" customHeight="1">
      <c r="A51" s="58"/>
      <c r="B51" s="8"/>
      <c r="C51" s="2"/>
      <c r="D51" s="22"/>
      <c r="E51" s="2"/>
      <c r="F51" s="82"/>
      <c r="G51" s="114"/>
      <c r="H51" s="117"/>
      <c r="I51" s="72"/>
      <c r="J51" s="117"/>
      <c r="K51" s="24"/>
      <c r="L51" s="25"/>
    </row>
    <row r="52" spans="1:12" ht="14.25" customHeight="1">
      <c r="A52" s="59"/>
      <c r="B52" s="26"/>
      <c r="C52" s="27" t="s">
        <v>1474</v>
      </c>
      <c r="D52" s="28"/>
      <c r="E52" s="29"/>
      <c r="F52" s="79">
        <v>157</v>
      </c>
      <c r="G52" s="30" t="s">
        <v>1275</v>
      </c>
      <c r="H52" s="69"/>
      <c r="I52" s="6"/>
      <c r="J52" s="778"/>
      <c r="K52" s="779"/>
      <c r="L52" s="780"/>
    </row>
    <row r="53" spans="1:12" ht="14.25" customHeight="1">
      <c r="A53" s="40"/>
      <c r="B53" s="8"/>
      <c r="C53" s="2"/>
      <c r="D53" s="10"/>
      <c r="F53" s="83"/>
      <c r="G53" s="68"/>
      <c r="H53" s="117"/>
      <c r="I53" s="72"/>
      <c r="J53" s="127"/>
      <c r="K53" s="24"/>
      <c r="L53" s="25"/>
    </row>
    <row r="54" spans="1:12" ht="14.25" customHeight="1">
      <c r="A54" s="59"/>
      <c r="B54" s="26"/>
      <c r="C54" s="27" t="s">
        <v>1270</v>
      </c>
      <c r="D54" s="28"/>
      <c r="E54" s="1" t="s">
        <v>1477</v>
      </c>
      <c r="F54" s="79">
        <v>150</v>
      </c>
      <c r="G54" s="30" t="s">
        <v>1275</v>
      </c>
      <c r="H54" s="69"/>
      <c r="I54" s="6"/>
      <c r="J54" s="778"/>
      <c r="K54" s="779"/>
      <c r="L54" s="780"/>
    </row>
    <row r="55" spans="1:12" ht="14.25" customHeight="1">
      <c r="A55" s="58"/>
      <c r="B55" s="20"/>
      <c r="C55" s="2"/>
      <c r="D55" s="10"/>
      <c r="E55" s="64"/>
      <c r="F55" s="77"/>
      <c r="G55" s="17"/>
      <c r="H55" s="117"/>
      <c r="I55" s="72"/>
      <c r="J55" s="117"/>
      <c r="K55" s="24"/>
      <c r="L55" s="25"/>
    </row>
    <row r="56" spans="1:12" ht="14.25" customHeight="1">
      <c r="A56" s="59"/>
      <c r="B56" s="26"/>
      <c r="C56" s="9" t="s">
        <v>3529</v>
      </c>
      <c r="D56" s="28"/>
      <c r="E56" t="s">
        <v>3530</v>
      </c>
      <c r="F56" s="79">
        <v>16</v>
      </c>
      <c r="G56" s="30" t="s">
        <v>3531</v>
      </c>
      <c r="H56" s="69"/>
      <c r="I56" s="6"/>
      <c r="J56" s="778"/>
      <c r="K56" s="779"/>
      <c r="L56" s="780"/>
    </row>
    <row r="57" spans="1:12" ht="14.25" customHeight="1">
      <c r="A57" s="40"/>
      <c r="B57" s="8"/>
      <c r="C57" s="2"/>
      <c r="D57" s="22"/>
      <c r="E57" s="2"/>
      <c r="F57" s="82"/>
      <c r="G57" s="114"/>
      <c r="H57" s="132"/>
      <c r="I57" s="72"/>
      <c r="J57" s="117"/>
      <c r="K57" s="24"/>
      <c r="L57" s="25"/>
    </row>
    <row r="58" spans="1:12" ht="14.25" customHeight="1">
      <c r="A58" s="40"/>
      <c r="B58" s="8"/>
      <c r="C58" s="27" t="s">
        <v>1272</v>
      </c>
      <c r="D58" s="28"/>
      <c r="E58" s="1" t="s">
        <v>1273</v>
      </c>
      <c r="F58" s="79">
        <v>106</v>
      </c>
      <c r="G58" s="30" t="s">
        <v>786</v>
      </c>
      <c r="H58" s="69"/>
      <c r="I58" s="6"/>
      <c r="J58" s="781"/>
      <c r="K58" s="782"/>
      <c r="L58" s="783"/>
    </row>
    <row r="59" spans="1:12" ht="14.25" customHeight="1">
      <c r="A59" s="58"/>
      <c r="B59" s="20"/>
      <c r="C59" s="2"/>
      <c r="D59" s="22"/>
      <c r="E59" s="2"/>
      <c r="F59" s="82"/>
      <c r="G59" s="114"/>
      <c r="H59" s="132"/>
      <c r="I59" s="72"/>
      <c r="J59" s="117"/>
      <c r="K59" s="24"/>
      <c r="L59" s="25"/>
    </row>
    <row r="60" spans="1:12" ht="14.25" customHeight="1">
      <c r="A60" s="59"/>
      <c r="B60" s="26"/>
      <c r="C60" s="27" t="s">
        <v>1475</v>
      </c>
      <c r="D60" s="28"/>
      <c r="E60" s="1" t="s">
        <v>1274</v>
      </c>
      <c r="F60" s="79">
        <v>106</v>
      </c>
      <c r="G60" s="30" t="s">
        <v>786</v>
      </c>
      <c r="H60" s="69"/>
      <c r="I60" s="6"/>
      <c r="J60" s="781"/>
      <c r="K60" s="782"/>
      <c r="L60" s="783"/>
    </row>
    <row r="61" spans="1:12" ht="14.25" customHeight="1">
      <c r="A61" s="58"/>
      <c r="B61" s="20"/>
      <c r="C61" s="2"/>
      <c r="D61" s="10"/>
      <c r="E61" s="64"/>
      <c r="F61" s="77"/>
      <c r="G61" s="17"/>
      <c r="H61" s="117"/>
      <c r="I61" s="72"/>
      <c r="J61" s="117"/>
      <c r="K61" s="24"/>
      <c r="L61" s="25"/>
    </row>
    <row r="62" spans="1:12" ht="14.25" customHeight="1">
      <c r="A62" s="59"/>
      <c r="B62" s="26"/>
      <c r="C62" s="9" t="s">
        <v>1476</v>
      </c>
      <c r="D62" s="28"/>
      <c r="E62" t="s">
        <v>1271</v>
      </c>
      <c r="F62" s="79">
        <v>4</v>
      </c>
      <c r="G62" s="30" t="s">
        <v>183</v>
      </c>
      <c r="H62" s="69"/>
      <c r="I62" s="6"/>
      <c r="J62" s="781"/>
      <c r="K62" s="782"/>
      <c r="L62" s="783"/>
    </row>
    <row r="63" spans="1:12" ht="14.25" customHeight="1">
      <c r="A63" s="58"/>
      <c r="B63" s="20"/>
      <c r="C63" s="2"/>
      <c r="D63" s="10"/>
      <c r="E63" s="64"/>
      <c r="F63" s="77"/>
      <c r="G63" s="17"/>
      <c r="H63" s="117"/>
      <c r="I63" s="72"/>
      <c r="J63" s="117"/>
      <c r="K63" s="24"/>
      <c r="L63" s="25"/>
    </row>
    <row r="64" spans="1:12" ht="14.25" customHeight="1">
      <c r="A64" s="59"/>
      <c r="B64" s="26"/>
      <c r="C64" s="9"/>
      <c r="D64" s="28"/>
      <c r="F64" s="79"/>
      <c r="G64" s="30"/>
      <c r="H64" s="69"/>
      <c r="I64" s="6"/>
      <c r="J64" s="778"/>
      <c r="K64" s="779"/>
      <c r="L64" s="780"/>
    </row>
    <row r="65" spans="1:12" ht="14.25" customHeight="1">
      <c r="A65" s="58"/>
      <c r="B65" s="20"/>
      <c r="C65" s="2"/>
      <c r="D65" s="10"/>
      <c r="E65" s="64"/>
      <c r="F65" s="77"/>
      <c r="G65" s="17"/>
      <c r="H65" s="117"/>
      <c r="I65" s="72"/>
      <c r="J65" s="117"/>
      <c r="K65" s="24"/>
      <c r="L65" s="25"/>
    </row>
    <row r="66" spans="1:12" ht="14.25" customHeight="1">
      <c r="A66" s="59"/>
      <c r="B66" s="26"/>
      <c r="C66" s="9"/>
      <c r="D66" s="28"/>
      <c r="F66" s="79"/>
      <c r="G66" s="30"/>
      <c r="H66" s="69"/>
      <c r="I66" s="6"/>
      <c r="J66" s="778"/>
      <c r="K66" s="779"/>
      <c r="L66" s="780"/>
    </row>
    <row r="67" spans="1:12" ht="14.25" customHeight="1">
      <c r="A67" s="58"/>
      <c r="B67" s="20"/>
      <c r="C67" s="2"/>
      <c r="D67" s="10"/>
      <c r="E67" s="64"/>
      <c r="F67" s="77"/>
      <c r="G67" s="17"/>
      <c r="H67" s="117"/>
      <c r="I67" s="72"/>
      <c r="J67" s="117"/>
      <c r="K67" s="24"/>
      <c r="L67" s="25"/>
    </row>
    <row r="68" spans="1:12" ht="14.25" customHeight="1">
      <c r="A68" s="59"/>
      <c r="B68" s="26"/>
      <c r="C68" s="9"/>
      <c r="D68" s="28"/>
      <c r="F68" s="79"/>
      <c r="G68" s="30"/>
      <c r="H68" s="69"/>
      <c r="I68" s="6"/>
      <c r="J68" s="778"/>
      <c r="K68" s="779"/>
      <c r="L68" s="780"/>
    </row>
    <row r="69" spans="1:12" ht="14.25" customHeight="1">
      <c r="A69" s="58"/>
      <c r="B69" s="20"/>
      <c r="C69" s="2"/>
      <c r="D69" s="22"/>
      <c r="E69" s="2"/>
      <c r="F69" s="78"/>
      <c r="G69" s="23"/>
      <c r="H69" s="24"/>
      <c r="I69" s="15"/>
      <c r="J69" s="117"/>
      <c r="K69" s="24"/>
      <c r="L69" s="25"/>
    </row>
    <row r="70" spans="1:12" ht="14.25" customHeight="1">
      <c r="A70" s="59"/>
      <c r="B70" s="26"/>
      <c r="C70" s="27"/>
      <c r="D70" s="28"/>
      <c r="E70" s="1"/>
      <c r="F70" s="79"/>
      <c r="G70" s="30"/>
      <c r="H70" s="7"/>
      <c r="I70" s="6"/>
      <c r="J70" s="69"/>
      <c r="K70" s="7"/>
      <c r="L70" s="131"/>
    </row>
    <row r="71" spans="1:12" ht="14.25" customHeight="1">
      <c r="A71" s="58"/>
      <c r="B71" s="20"/>
      <c r="C71" s="2"/>
      <c r="D71" s="22"/>
      <c r="E71" s="2"/>
      <c r="F71" s="78"/>
      <c r="G71" s="23"/>
      <c r="H71" s="24"/>
      <c r="I71" s="15"/>
      <c r="J71" s="117"/>
      <c r="K71" s="24"/>
      <c r="L71" s="25"/>
    </row>
    <row r="72" spans="1:12" ht="14.25" customHeight="1">
      <c r="A72" s="59"/>
      <c r="B72" s="26"/>
      <c r="C72" s="27"/>
      <c r="D72" s="28"/>
      <c r="E72" s="1"/>
      <c r="F72" s="79"/>
      <c r="G72" s="30"/>
      <c r="H72" s="7"/>
      <c r="I72" s="6"/>
      <c r="J72" s="69"/>
      <c r="K72" s="7"/>
      <c r="L72" s="131"/>
    </row>
    <row r="73" spans="1:12" ht="14.25" customHeight="1">
      <c r="A73" s="40"/>
      <c r="B73" s="8"/>
      <c r="C73" s="2"/>
      <c r="D73" s="10"/>
      <c r="F73" s="77"/>
      <c r="G73" s="17"/>
      <c r="H73" s="18"/>
      <c r="I73" s="32"/>
      <c r="J73" s="117"/>
      <c r="K73" s="24"/>
      <c r="L73" s="25"/>
    </row>
    <row r="74" spans="1:12" ht="14.25" customHeight="1">
      <c r="A74" s="40"/>
      <c r="B74" s="8"/>
      <c r="C74" s="9"/>
      <c r="D74" s="10"/>
      <c r="F74" s="77"/>
      <c r="G74" s="30"/>
      <c r="H74" s="18"/>
      <c r="I74" s="6"/>
      <c r="J74" s="69"/>
      <c r="K74" s="7"/>
      <c r="L74" s="131"/>
    </row>
    <row r="75" spans="1:12" ht="14.25" customHeight="1">
      <c r="A75" s="58"/>
      <c r="B75" s="20"/>
      <c r="C75" s="2"/>
      <c r="D75" s="22"/>
      <c r="E75" s="2"/>
      <c r="F75" s="78"/>
      <c r="G75" s="23"/>
      <c r="H75" s="24"/>
      <c r="I75" s="72"/>
      <c r="J75" s="117"/>
      <c r="K75" s="24"/>
      <c r="L75" s="25"/>
    </row>
    <row r="76" spans="1:12" ht="14.25" customHeight="1">
      <c r="A76" s="59"/>
      <c r="B76" s="26"/>
      <c r="C76" s="43" t="s">
        <v>203</v>
      </c>
      <c r="D76" s="28"/>
      <c r="E76" s="29"/>
      <c r="F76" s="79"/>
      <c r="G76" s="30"/>
      <c r="H76" s="7"/>
      <c r="I76" s="6"/>
      <c r="J76" s="69"/>
      <c r="K76" s="7"/>
      <c r="L76" s="134"/>
    </row>
    <row r="77" spans="1:12" ht="14.25" customHeight="1">
      <c r="A77" s="40"/>
      <c r="B77" s="8"/>
      <c r="C77" s="2"/>
      <c r="D77" s="10"/>
      <c r="F77" s="77"/>
      <c r="G77" s="17"/>
      <c r="H77" s="18"/>
      <c r="I77" s="32"/>
      <c r="J77" s="18"/>
      <c r="K77" s="18"/>
      <c r="L77" s="19"/>
    </row>
    <row r="78" spans="1:12" ht="14.25" customHeight="1" thickBot="1">
      <c r="A78" s="60"/>
      <c r="B78" s="50"/>
      <c r="C78" s="51"/>
      <c r="D78" s="52"/>
      <c r="E78" s="53"/>
      <c r="F78" s="80"/>
      <c r="G78" s="55"/>
      <c r="H78" s="62"/>
      <c r="I78" s="125"/>
      <c r="J78" s="62"/>
      <c r="K78" s="62"/>
      <c r="L78" s="119"/>
    </row>
    <row r="80" spans="1:12" ht="14.25" customHeight="1">
      <c r="J80" s="56" t="s">
        <v>3</v>
      </c>
      <c r="K80" s="765">
        <f>K40+1</f>
        <v>5</v>
      </c>
      <c r="L80" s="765"/>
    </row>
    <row r="82" spans="1:12" ht="14.25" customHeight="1" thickBot="1"/>
    <row r="83" spans="1:12" ht="14.25" customHeight="1">
      <c r="A83" s="34"/>
      <c r="B83" s="35"/>
      <c r="C83" s="11"/>
      <c r="D83" s="37"/>
      <c r="E83" s="11"/>
      <c r="F83" s="44"/>
      <c r="G83" s="44"/>
      <c r="H83" s="11"/>
      <c r="I83" s="44"/>
      <c r="J83" s="11"/>
      <c r="K83" s="11"/>
      <c r="L83" s="45"/>
    </row>
    <row r="84" spans="1:12" ht="14.25" customHeight="1" thickBot="1">
      <c r="A84" s="46"/>
      <c r="B84" s="47"/>
      <c r="C84" s="39" t="s">
        <v>5</v>
      </c>
      <c r="D84" s="48"/>
      <c r="E84" s="39" t="s">
        <v>6</v>
      </c>
      <c r="F84" s="49" t="s">
        <v>7</v>
      </c>
      <c r="G84" s="49" t="s">
        <v>4</v>
      </c>
      <c r="H84" s="39" t="s">
        <v>8</v>
      </c>
      <c r="I84" s="49" t="s">
        <v>1</v>
      </c>
      <c r="J84" s="586" t="s">
        <v>2</v>
      </c>
      <c r="K84" s="586"/>
      <c r="L84" s="587"/>
    </row>
    <row r="85" spans="1:12" ht="14.25" customHeight="1">
      <c r="A85" s="65"/>
      <c r="B85" s="35"/>
      <c r="C85" s="11"/>
      <c r="D85" s="37"/>
      <c r="E85" s="11"/>
      <c r="F85" s="81"/>
      <c r="G85" s="13"/>
      <c r="H85" s="14"/>
      <c r="I85" s="38"/>
      <c r="J85" s="14"/>
      <c r="K85" s="14"/>
      <c r="L85" s="16"/>
    </row>
    <row r="86" spans="1:12" ht="14.25" customHeight="1">
      <c r="A86" s="59">
        <f>建築内訳中!$A$12</f>
        <v>2</v>
      </c>
      <c r="B86" s="26"/>
      <c r="C86" s="27" t="str">
        <f>建築内訳中!$C$12</f>
        <v>防水改修</v>
      </c>
      <c r="D86" s="10"/>
      <c r="E86" t="str">
        <f>建築内訳中!$E$14</f>
        <v>(2)改修</v>
      </c>
      <c r="F86" s="77"/>
      <c r="G86" s="17"/>
      <c r="H86" s="18"/>
      <c r="I86" s="32"/>
      <c r="J86" s="18"/>
      <c r="K86" s="18"/>
      <c r="L86" s="19"/>
    </row>
    <row r="87" spans="1:12" ht="14.25" customHeight="1">
      <c r="A87" s="58"/>
      <c r="B87" s="20"/>
      <c r="C87" s="2"/>
      <c r="D87" s="22"/>
      <c r="E87" s="2"/>
      <c r="F87" s="78"/>
      <c r="G87" s="23"/>
      <c r="H87" s="24"/>
      <c r="I87" s="15"/>
      <c r="J87" s="117"/>
      <c r="K87" s="24"/>
      <c r="L87" s="25"/>
    </row>
    <row r="88" spans="1:12" ht="14.25" customHeight="1">
      <c r="A88" s="59"/>
      <c r="B88" s="26"/>
      <c r="C88" s="27" t="s">
        <v>1666</v>
      </c>
      <c r="D88" s="28"/>
      <c r="E88" s="29"/>
      <c r="F88" s="79"/>
      <c r="G88" s="30"/>
      <c r="H88" s="7"/>
      <c r="I88" s="6"/>
      <c r="J88" s="69"/>
      <c r="K88" s="7"/>
      <c r="L88" s="131"/>
    </row>
    <row r="89" spans="1:12" ht="14.25" customHeight="1">
      <c r="A89" s="40"/>
      <c r="B89" s="8"/>
      <c r="C89" s="2"/>
      <c r="D89" s="22"/>
      <c r="E89" s="2"/>
      <c r="F89" s="78"/>
      <c r="G89" s="23"/>
      <c r="H89" s="136"/>
      <c r="I89" s="72"/>
      <c r="J89" s="117"/>
      <c r="K89" s="24"/>
      <c r="L89" s="25"/>
    </row>
    <row r="90" spans="1:12" ht="14.25" customHeight="1">
      <c r="A90" s="40"/>
      <c r="B90" s="8"/>
      <c r="C90" s="27" t="s">
        <v>1667</v>
      </c>
      <c r="D90" s="28"/>
      <c r="E90" s="29" t="s">
        <v>1679</v>
      </c>
      <c r="F90" s="79">
        <v>1450</v>
      </c>
      <c r="G90" s="30" t="s">
        <v>785</v>
      </c>
      <c r="H90" s="7"/>
      <c r="I90" s="6"/>
      <c r="J90" s="69"/>
      <c r="K90" s="29"/>
      <c r="L90" s="353"/>
    </row>
    <row r="91" spans="1:12" ht="14.25" customHeight="1">
      <c r="A91" s="58"/>
      <c r="B91" s="20"/>
      <c r="D91" s="22"/>
      <c r="E91" s="2"/>
      <c r="F91" s="82"/>
      <c r="G91" s="114"/>
      <c r="H91" s="132"/>
      <c r="I91" s="72"/>
      <c r="J91" s="117"/>
      <c r="K91" s="24"/>
      <c r="L91" s="25"/>
    </row>
    <row r="92" spans="1:12" ht="14.25" customHeight="1">
      <c r="A92" s="59"/>
      <c r="B92" s="26"/>
      <c r="C92" s="27" t="s">
        <v>1668</v>
      </c>
      <c r="D92" s="28"/>
      <c r="E92" s="29" t="s">
        <v>1680</v>
      </c>
      <c r="F92" s="79">
        <v>1450</v>
      </c>
      <c r="G92" s="30" t="s">
        <v>785</v>
      </c>
      <c r="H92" s="69"/>
      <c r="I92" s="6"/>
      <c r="J92" s="69"/>
      <c r="K92" s="29"/>
      <c r="L92" s="353"/>
    </row>
    <row r="93" spans="1:12" ht="14.25" customHeight="1">
      <c r="A93" s="40"/>
      <c r="B93" s="8"/>
      <c r="C93" s="2"/>
      <c r="D93" s="10"/>
      <c r="F93" s="83"/>
      <c r="G93" s="17"/>
      <c r="H93" s="127"/>
      <c r="I93" s="71"/>
      <c r="J93" s="117"/>
      <c r="K93" s="24"/>
      <c r="L93" s="25"/>
    </row>
    <row r="94" spans="1:12" ht="14.25" customHeight="1">
      <c r="A94" s="59"/>
      <c r="B94" s="26"/>
      <c r="C94" s="27" t="s">
        <v>1669</v>
      </c>
      <c r="D94" s="28"/>
      <c r="E94" s="29"/>
      <c r="F94" s="79">
        <v>1450</v>
      </c>
      <c r="G94" s="30" t="s">
        <v>785</v>
      </c>
      <c r="H94" s="69"/>
      <c r="I94" s="6"/>
      <c r="J94" s="69"/>
      <c r="K94" s="29"/>
      <c r="L94" s="353"/>
    </row>
    <row r="95" spans="1:12" ht="14.25" customHeight="1">
      <c r="A95" s="40"/>
      <c r="B95" s="8"/>
      <c r="C95" s="2"/>
      <c r="D95" s="10"/>
      <c r="E95" t="s">
        <v>3055</v>
      </c>
      <c r="F95" s="77"/>
      <c r="G95" s="17"/>
      <c r="H95" s="127"/>
      <c r="I95" s="72"/>
      <c r="J95" s="117"/>
      <c r="K95" s="24"/>
      <c r="L95" s="25"/>
    </row>
    <row r="96" spans="1:12" ht="14.25" customHeight="1">
      <c r="A96" s="40"/>
      <c r="B96" s="26"/>
      <c r="C96" s="27" t="s">
        <v>1670</v>
      </c>
      <c r="D96" s="28"/>
      <c r="E96" s="317" t="s">
        <v>3056</v>
      </c>
      <c r="F96" s="79">
        <v>145</v>
      </c>
      <c r="G96" s="30" t="s">
        <v>785</v>
      </c>
      <c r="H96" s="69"/>
      <c r="I96" s="6"/>
      <c r="J96" s="69"/>
      <c r="K96" s="29"/>
      <c r="L96" s="353"/>
    </row>
    <row r="97" spans="1:12" ht="14.25" customHeight="1">
      <c r="A97" s="58"/>
      <c r="B97" s="20"/>
      <c r="D97" s="22"/>
      <c r="E97" s="2" t="s">
        <v>3060</v>
      </c>
      <c r="F97" s="82"/>
      <c r="G97" s="114"/>
      <c r="H97" s="132"/>
      <c r="I97" s="72"/>
      <c r="J97" s="117"/>
      <c r="K97" s="24"/>
      <c r="L97" s="25"/>
    </row>
    <row r="98" spans="1:12" ht="14.25" customHeight="1">
      <c r="A98" s="59"/>
      <c r="B98" s="26"/>
      <c r="C98" s="27"/>
      <c r="D98" s="28"/>
      <c r="E98" s="29" t="s">
        <v>1681</v>
      </c>
      <c r="F98" s="79"/>
      <c r="G98" s="30"/>
      <c r="H98" s="69"/>
      <c r="I98" s="6"/>
      <c r="J98" s="69"/>
      <c r="K98" s="29"/>
      <c r="L98" s="353"/>
    </row>
    <row r="99" spans="1:12" ht="14.25" customHeight="1">
      <c r="A99" s="40"/>
      <c r="B99" s="20"/>
      <c r="C99" s="2"/>
      <c r="D99" s="22"/>
      <c r="E99" s="2" t="s">
        <v>1682</v>
      </c>
      <c r="F99" s="82"/>
      <c r="G99" s="23"/>
      <c r="H99" s="117"/>
      <c r="I99" s="72"/>
      <c r="J99" s="117"/>
      <c r="K99" s="24"/>
      <c r="L99" s="25"/>
    </row>
    <row r="100" spans="1:12" ht="14.25" customHeight="1">
      <c r="A100" s="40"/>
      <c r="B100" s="26"/>
      <c r="C100" s="27"/>
      <c r="D100" s="28"/>
      <c r="E100" s="29"/>
      <c r="F100" s="79"/>
      <c r="G100" s="30"/>
      <c r="H100" s="7"/>
      <c r="I100" s="6"/>
      <c r="J100" s="778"/>
      <c r="K100" s="779"/>
      <c r="L100" s="787"/>
    </row>
    <row r="101" spans="1:12" ht="14.25" customHeight="1">
      <c r="A101" s="58"/>
      <c r="B101" s="8"/>
      <c r="C101" s="2"/>
      <c r="D101" s="10"/>
      <c r="F101" s="83"/>
      <c r="G101" s="17"/>
      <c r="H101" s="127"/>
      <c r="I101" s="71"/>
      <c r="J101" s="117"/>
      <c r="K101" s="24"/>
      <c r="L101" s="25"/>
    </row>
    <row r="102" spans="1:12" ht="14.25" customHeight="1">
      <c r="A102" s="59"/>
      <c r="B102" s="26"/>
      <c r="C102" s="27" t="s">
        <v>1671</v>
      </c>
      <c r="D102" s="28"/>
      <c r="E102" s="29" t="s">
        <v>1683</v>
      </c>
      <c r="F102" s="79">
        <v>150</v>
      </c>
      <c r="G102" s="30" t="s">
        <v>303</v>
      </c>
      <c r="H102" s="69"/>
      <c r="I102" s="6"/>
      <c r="J102" s="69"/>
      <c r="K102" s="29"/>
      <c r="L102" s="353"/>
    </row>
    <row r="103" spans="1:12" ht="14.25" customHeight="1">
      <c r="A103" s="40"/>
      <c r="B103" s="8"/>
      <c r="C103" s="2"/>
      <c r="D103" s="10"/>
      <c r="F103" s="77"/>
      <c r="G103" s="17"/>
      <c r="H103" s="127"/>
      <c r="I103" s="72"/>
      <c r="J103" s="117"/>
      <c r="K103" s="24"/>
      <c r="L103" s="25"/>
    </row>
    <row r="104" spans="1:12" ht="14.25" customHeight="1">
      <c r="A104" s="59"/>
      <c r="B104" s="26"/>
      <c r="C104" s="27" t="s">
        <v>1672</v>
      </c>
      <c r="D104" s="28"/>
      <c r="E104" s="28" t="s">
        <v>1684</v>
      </c>
      <c r="F104" s="79">
        <v>156</v>
      </c>
      <c r="G104" s="30" t="s">
        <v>303</v>
      </c>
      <c r="H104" s="69"/>
      <c r="I104" s="6"/>
      <c r="J104" s="69"/>
      <c r="K104" s="29"/>
      <c r="L104" s="353"/>
    </row>
    <row r="105" spans="1:12" ht="14.25" customHeight="1">
      <c r="A105" s="58"/>
      <c r="B105" s="20"/>
      <c r="C105" s="2"/>
      <c r="D105" s="10"/>
      <c r="E105" t="s">
        <v>1685</v>
      </c>
      <c r="F105" s="78"/>
      <c r="G105" s="17"/>
      <c r="H105" s="127"/>
      <c r="I105" s="71"/>
      <c r="J105" s="117"/>
      <c r="K105" s="24"/>
      <c r="L105" s="25"/>
    </row>
    <row r="106" spans="1:12" ht="14.25" customHeight="1">
      <c r="A106" s="59"/>
      <c r="B106" s="26"/>
      <c r="C106" s="27" t="s">
        <v>1673</v>
      </c>
      <c r="D106" s="28"/>
      <c r="E106" s="28" t="s">
        <v>1686</v>
      </c>
      <c r="F106" s="79">
        <v>156</v>
      </c>
      <c r="G106" s="30" t="s">
        <v>303</v>
      </c>
      <c r="H106" s="69"/>
      <c r="I106" s="6"/>
      <c r="J106" s="69"/>
      <c r="K106" s="29"/>
      <c r="L106" s="346"/>
    </row>
    <row r="107" spans="1:12" ht="14.25" customHeight="1">
      <c r="A107" s="40"/>
      <c r="B107" s="8"/>
      <c r="C107" s="2"/>
      <c r="D107" s="10"/>
      <c r="F107" s="77"/>
      <c r="G107" s="17"/>
      <c r="H107" s="127"/>
      <c r="I107" s="71"/>
      <c r="J107" s="127"/>
      <c r="K107" s="18"/>
      <c r="L107" s="19"/>
    </row>
    <row r="108" spans="1:12" ht="14.25" customHeight="1">
      <c r="A108" s="59"/>
      <c r="B108" s="26"/>
      <c r="C108" s="27" t="s">
        <v>1674</v>
      </c>
      <c r="D108" s="28"/>
      <c r="E108" s="28" t="s">
        <v>1687</v>
      </c>
      <c r="F108" s="79">
        <v>12</v>
      </c>
      <c r="G108" s="30" t="s">
        <v>1692</v>
      </c>
      <c r="H108" s="69"/>
      <c r="I108" s="6"/>
      <c r="J108" s="69"/>
      <c r="K108" s="29"/>
      <c r="L108" s="353"/>
    </row>
    <row r="109" spans="1:12" ht="14.25" customHeight="1">
      <c r="A109" s="58"/>
      <c r="B109" s="20"/>
      <c r="C109" s="2" t="s">
        <v>1675</v>
      </c>
      <c r="D109" s="10"/>
      <c r="F109" s="78"/>
      <c r="G109" s="17"/>
      <c r="H109" s="127"/>
      <c r="I109" s="71"/>
      <c r="J109" s="117"/>
      <c r="K109" s="24"/>
      <c r="L109" s="25"/>
    </row>
    <row r="110" spans="1:12" ht="14.25" customHeight="1">
      <c r="A110" s="40"/>
      <c r="B110" s="8"/>
      <c r="C110" s="27" t="s">
        <v>1676</v>
      </c>
      <c r="D110" s="28"/>
      <c r="E110" s="28" t="s">
        <v>1688</v>
      </c>
      <c r="F110" s="77">
        <v>97.6</v>
      </c>
      <c r="G110" s="30" t="s">
        <v>785</v>
      </c>
      <c r="H110" s="69"/>
      <c r="I110" s="6"/>
      <c r="J110" s="69"/>
      <c r="K110" s="29"/>
      <c r="L110" s="353"/>
    </row>
    <row r="111" spans="1:12" ht="14.25" customHeight="1">
      <c r="A111" s="58"/>
      <c r="B111" s="20"/>
      <c r="C111" s="2" t="s">
        <v>1675</v>
      </c>
      <c r="D111" s="22"/>
      <c r="E111" s="2" t="s">
        <v>1689</v>
      </c>
      <c r="F111" s="82"/>
      <c r="G111" s="23"/>
      <c r="H111" s="24"/>
      <c r="I111" s="72"/>
      <c r="J111" s="117"/>
      <c r="K111" s="24"/>
      <c r="L111" s="25"/>
    </row>
    <row r="112" spans="1:12" ht="14.25" customHeight="1">
      <c r="A112" s="59"/>
      <c r="B112" s="26"/>
      <c r="C112" s="27" t="s">
        <v>1677</v>
      </c>
      <c r="D112" s="28"/>
      <c r="E112" s="29" t="s">
        <v>1690</v>
      </c>
      <c r="F112" s="79">
        <v>97.6</v>
      </c>
      <c r="G112" s="30" t="s">
        <v>785</v>
      </c>
      <c r="H112" s="7"/>
      <c r="I112" s="6"/>
      <c r="J112" s="69"/>
      <c r="K112" s="29"/>
      <c r="L112" s="353"/>
    </row>
    <row r="113" spans="1:12" ht="14.25" customHeight="1">
      <c r="A113" s="40"/>
      <c r="B113" s="8"/>
      <c r="C113" s="2" t="s">
        <v>1675</v>
      </c>
      <c r="D113" s="10"/>
      <c r="F113" s="83"/>
      <c r="G113" s="17"/>
      <c r="H113" s="18"/>
      <c r="I113" s="71"/>
      <c r="J113" s="117"/>
      <c r="K113" s="24"/>
      <c r="L113" s="25"/>
    </row>
    <row r="114" spans="1:12" ht="14.25" customHeight="1">
      <c r="A114" s="40"/>
      <c r="B114" s="8"/>
      <c r="C114" s="9" t="s">
        <v>1678</v>
      </c>
      <c r="D114" s="10"/>
      <c r="E114" t="s">
        <v>1691</v>
      </c>
      <c r="F114" s="77">
        <v>97.6</v>
      </c>
      <c r="G114" s="17" t="s">
        <v>785</v>
      </c>
      <c r="H114" s="18"/>
      <c r="I114" s="32"/>
      <c r="J114" s="69"/>
      <c r="K114" s="29"/>
      <c r="L114" s="353"/>
    </row>
    <row r="115" spans="1:12" ht="14.25" customHeight="1">
      <c r="A115" s="58"/>
      <c r="B115" s="20"/>
      <c r="C115" s="2"/>
      <c r="D115" s="22"/>
      <c r="E115" s="2"/>
      <c r="F115" s="78"/>
      <c r="G115" s="23"/>
      <c r="H115" s="136"/>
      <c r="I115" s="72"/>
      <c r="J115" s="117"/>
      <c r="K115" s="24"/>
      <c r="L115" s="25"/>
    </row>
    <row r="116" spans="1:12" ht="14.25" customHeight="1">
      <c r="A116" s="40"/>
      <c r="B116" s="8"/>
      <c r="C116" s="27" t="s">
        <v>1693</v>
      </c>
      <c r="D116" s="28"/>
      <c r="E116" s="29"/>
      <c r="F116" s="79"/>
      <c r="G116" s="30"/>
      <c r="H116" s="7"/>
      <c r="I116" s="6"/>
      <c r="J116" s="778"/>
      <c r="K116" s="779"/>
      <c r="L116" s="787"/>
    </row>
    <row r="117" spans="1:12" ht="14.25" customHeight="1">
      <c r="A117" s="58"/>
      <c r="B117" s="20"/>
      <c r="C117" s="2"/>
      <c r="D117" s="22"/>
      <c r="E117" s="2"/>
      <c r="F117" s="82"/>
      <c r="G117" s="114"/>
      <c r="H117" s="132"/>
      <c r="I117" s="72"/>
      <c r="J117" s="117"/>
      <c r="K117" s="24"/>
      <c r="L117" s="25"/>
    </row>
    <row r="118" spans="1:12" ht="14.25" customHeight="1" thickBot="1">
      <c r="A118" s="60"/>
      <c r="B118" s="50"/>
      <c r="C118" s="51" t="s">
        <v>1694</v>
      </c>
      <c r="D118" s="52"/>
      <c r="E118" s="53" t="s">
        <v>1680</v>
      </c>
      <c r="F118" s="80">
        <v>161</v>
      </c>
      <c r="G118" s="55" t="s">
        <v>1695</v>
      </c>
      <c r="H118" s="139"/>
      <c r="I118" s="125"/>
      <c r="J118" s="139"/>
      <c r="K118" s="53"/>
      <c r="L118" s="354"/>
    </row>
    <row r="120" spans="1:12" ht="14.25" customHeight="1">
      <c r="J120" s="56" t="s">
        <v>3</v>
      </c>
      <c r="K120" s="765">
        <f>K80+1</f>
        <v>6</v>
      </c>
      <c r="L120" s="765"/>
    </row>
    <row r="122" spans="1:12" ht="14.25" customHeight="1" thickBot="1"/>
    <row r="123" spans="1:12" ht="14.25" customHeight="1">
      <c r="A123" s="34"/>
      <c r="B123" s="35"/>
      <c r="C123" s="11"/>
      <c r="D123" s="37"/>
      <c r="E123" s="11"/>
      <c r="F123" s="44"/>
      <c r="G123" s="44"/>
      <c r="H123" s="11"/>
      <c r="I123" s="44"/>
      <c r="J123" s="11"/>
      <c r="K123" s="11"/>
      <c r="L123" s="45"/>
    </row>
    <row r="124" spans="1:12" ht="14.25" customHeight="1" thickBot="1">
      <c r="A124" s="46"/>
      <c r="B124" s="47"/>
      <c r="C124" s="39" t="s">
        <v>5</v>
      </c>
      <c r="D124" s="48"/>
      <c r="E124" s="39" t="s">
        <v>6</v>
      </c>
      <c r="F124" s="49" t="s">
        <v>7</v>
      </c>
      <c r="G124" s="49" t="s">
        <v>4</v>
      </c>
      <c r="H124" s="39" t="s">
        <v>8</v>
      </c>
      <c r="I124" s="49" t="s">
        <v>1</v>
      </c>
      <c r="J124" s="586" t="s">
        <v>2</v>
      </c>
      <c r="K124" s="586"/>
      <c r="L124" s="587"/>
    </row>
    <row r="125" spans="1:12" ht="14.25" customHeight="1">
      <c r="A125" s="40"/>
      <c r="B125" s="8"/>
      <c r="C125" s="2"/>
      <c r="D125" s="10"/>
      <c r="F125" s="83"/>
      <c r="G125" s="17"/>
      <c r="H125" s="127"/>
      <c r="I125" s="71"/>
      <c r="J125" s="117"/>
      <c r="K125" s="24"/>
      <c r="L125" s="25"/>
    </row>
    <row r="126" spans="1:12" ht="14.25" customHeight="1">
      <c r="A126" s="59"/>
      <c r="B126" s="26"/>
      <c r="C126" s="27" t="s">
        <v>2841</v>
      </c>
      <c r="D126" s="28"/>
      <c r="E126" s="29" t="s">
        <v>2840</v>
      </c>
      <c r="F126" s="79">
        <v>161</v>
      </c>
      <c r="G126" s="30" t="s">
        <v>785</v>
      </c>
      <c r="H126" s="69"/>
      <c r="I126" s="6"/>
      <c r="J126" s="69"/>
      <c r="K126" s="7"/>
      <c r="L126" s="131"/>
    </row>
    <row r="127" spans="1:12" ht="14.25" customHeight="1">
      <c r="A127" s="40"/>
      <c r="B127" s="8"/>
      <c r="C127" s="2"/>
      <c r="D127" s="10"/>
      <c r="E127" t="s">
        <v>2844</v>
      </c>
      <c r="F127" s="83"/>
      <c r="G127" s="17"/>
      <c r="H127" s="127"/>
      <c r="I127" s="71"/>
      <c r="J127" s="117"/>
      <c r="K127" s="24"/>
      <c r="L127" s="25"/>
    </row>
    <row r="128" spans="1:12" ht="14.25" customHeight="1">
      <c r="A128" s="59"/>
      <c r="B128" s="26"/>
      <c r="C128" s="27" t="s">
        <v>1696</v>
      </c>
      <c r="D128" s="28"/>
      <c r="E128" s="29" t="s">
        <v>2843</v>
      </c>
      <c r="F128" s="79">
        <v>161</v>
      </c>
      <c r="G128" s="30" t="s">
        <v>785</v>
      </c>
      <c r="H128" s="69"/>
      <c r="I128" s="6"/>
      <c r="J128" s="69"/>
      <c r="K128" s="7"/>
      <c r="L128" s="131"/>
    </row>
    <row r="129" spans="1:12" ht="14.25" customHeight="1">
      <c r="A129" s="40"/>
      <c r="B129" s="8"/>
      <c r="C129" s="2"/>
      <c r="D129" s="10"/>
      <c r="F129" s="77"/>
      <c r="G129" s="17"/>
      <c r="H129" s="127"/>
      <c r="I129" s="72"/>
      <c r="J129" s="117"/>
      <c r="K129" s="24"/>
      <c r="L129" s="25"/>
    </row>
    <row r="130" spans="1:12" ht="14.25" customHeight="1">
      <c r="A130" s="40"/>
      <c r="B130" s="26"/>
      <c r="C130" s="27" t="s">
        <v>1697</v>
      </c>
      <c r="D130" s="28"/>
      <c r="E130" s="317" t="s">
        <v>1680</v>
      </c>
      <c r="F130" s="79">
        <v>36.5</v>
      </c>
      <c r="G130" s="30" t="s">
        <v>785</v>
      </c>
      <c r="H130" s="69"/>
      <c r="I130" s="6"/>
      <c r="J130" s="69"/>
      <c r="K130" s="7"/>
      <c r="L130" s="131"/>
    </row>
    <row r="131" spans="1:12" ht="14.25" customHeight="1">
      <c r="A131" s="58"/>
      <c r="B131" s="20"/>
      <c r="D131" s="22"/>
      <c r="E131" s="2" t="s">
        <v>2845</v>
      </c>
      <c r="F131" s="82"/>
      <c r="G131" s="114"/>
      <c r="H131" s="132"/>
      <c r="I131" s="72"/>
      <c r="J131" s="117"/>
      <c r="K131" s="24"/>
      <c r="L131" s="25"/>
    </row>
    <row r="132" spans="1:12" ht="14.25" customHeight="1">
      <c r="A132" s="59"/>
      <c r="B132" s="26"/>
      <c r="C132" s="27" t="s">
        <v>1698</v>
      </c>
      <c r="D132" s="28"/>
      <c r="E132" s="29" t="s">
        <v>2846</v>
      </c>
      <c r="F132" s="79">
        <v>36.5</v>
      </c>
      <c r="G132" s="30" t="s">
        <v>785</v>
      </c>
      <c r="H132" s="69"/>
      <c r="I132" s="6"/>
      <c r="J132" s="69"/>
      <c r="K132" s="7"/>
      <c r="L132" s="131"/>
    </row>
    <row r="133" spans="1:12" ht="14.25" customHeight="1">
      <c r="A133" s="40"/>
      <c r="B133" s="20"/>
      <c r="C133" s="2"/>
      <c r="D133" s="22"/>
      <c r="E133" s="2"/>
      <c r="F133" s="82"/>
      <c r="G133" s="23"/>
      <c r="H133" s="117"/>
      <c r="I133" s="72"/>
      <c r="J133" s="117"/>
      <c r="K133" s="24"/>
      <c r="L133" s="25"/>
    </row>
    <row r="134" spans="1:12" ht="14.25" customHeight="1">
      <c r="A134" s="40"/>
      <c r="B134" s="26"/>
      <c r="C134" s="27" t="s">
        <v>1699</v>
      </c>
      <c r="D134" s="28"/>
      <c r="E134" s="29" t="s">
        <v>1680</v>
      </c>
      <c r="F134" s="79">
        <v>25.9</v>
      </c>
      <c r="G134" s="30" t="s">
        <v>785</v>
      </c>
      <c r="H134" s="7"/>
      <c r="I134" s="6"/>
      <c r="J134" s="69"/>
      <c r="K134" s="7"/>
      <c r="L134" s="131"/>
    </row>
    <row r="135" spans="1:12" ht="14.25" customHeight="1">
      <c r="A135" s="58"/>
      <c r="B135" s="8"/>
      <c r="C135" s="2"/>
      <c r="D135" s="10"/>
      <c r="E135" s="2" t="s">
        <v>2845</v>
      </c>
      <c r="F135" s="83"/>
      <c r="G135" s="17"/>
      <c r="H135" s="127"/>
      <c r="I135" s="71"/>
      <c r="J135" s="117"/>
      <c r="K135" s="24"/>
      <c r="L135" s="25"/>
    </row>
    <row r="136" spans="1:12" ht="14.25" customHeight="1">
      <c r="A136" s="59"/>
      <c r="B136" s="26"/>
      <c r="C136" s="27" t="s">
        <v>1700</v>
      </c>
      <c r="D136" s="28"/>
      <c r="E136" s="29" t="s">
        <v>2846</v>
      </c>
      <c r="F136" s="79">
        <v>25.9</v>
      </c>
      <c r="G136" s="30" t="s">
        <v>785</v>
      </c>
      <c r="H136" s="69"/>
      <c r="I136" s="6"/>
      <c r="J136" s="69"/>
      <c r="K136" s="7"/>
      <c r="L136" s="131"/>
    </row>
    <row r="137" spans="1:12" ht="14.25" customHeight="1">
      <c r="A137" s="40"/>
      <c r="B137" s="8"/>
      <c r="C137" s="2"/>
      <c r="D137" s="10"/>
      <c r="F137" s="77"/>
      <c r="G137" s="17"/>
      <c r="H137" s="127"/>
      <c r="I137" s="72"/>
      <c r="J137" s="117"/>
      <c r="K137" s="24"/>
      <c r="L137" s="25"/>
    </row>
    <row r="138" spans="1:12" ht="14.25" customHeight="1">
      <c r="A138" s="59"/>
      <c r="B138" s="26"/>
      <c r="C138" s="27" t="s">
        <v>1701</v>
      </c>
      <c r="D138" s="28"/>
      <c r="E138" s="28" t="s">
        <v>1707</v>
      </c>
      <c r="F138" s="79">
        <v>2</v>
      </c>
      <c r="G138" s="30" t="s">
        <v>1692</v>
      </c>
      <c r="H138" s="69"/>
      <c r="I138" s="6"/>
      <c r="J138" s="69"/>
      <c r="K138" s="7"/>
      <c r="L138" s="131"/>
    </row>
    <row r="139" spans="1:12" ht="14.25" customHeight="1">
      <c r="A139" s="40"/>
      <c r="B139" s="8"/>
      <c r="C139" s="2"/>
      <c r="D139" s="10"/>
      <c r="F139" s="77"/>
      <c r="G139" s="17"/>
      <c r="H139" s="127"/>
      <c r="I139" s="71"/>
      <c r="J139" s="127"/>
      <c r="K139" s="18"/>
      <c r="L139" s="25"/>
    </row>
    <row r="140" spans="1:12" ht="14.25" customHeight="1">
      <c r="A140" s="356"/>
      <c r="B140" s="26"/>
      <c r="C140" s="27" t="s">
        <v>2900</v>
      </c>
      <c r="D140" s="28"/>
      <c r="E140" s="28" t="s">
        <v>2901</v>
      </c>
      <c r="F140" s="79">
        <v>2</v>
      </c>
      <c r="G140" s="30" t="s">
        <v>2902</v>
      </c>
      <c r="H140" s="69"/>
      <c r="I140" s="6"/>
      <c r="J140" s="420"/>
      <c r="K140" s="7"/>
      <c r="L140" s="134"/>
    </row>
    <row r="141" spans="1:12" ht="14.25" customHeight="1">
      <c r="A141" s="40"/>
      <c r="B141" s="8"/>
      <c r="C141" s="2"/>
      <c r="D141" s="10"/>
      <c r="F141" s="77"/>
      <c r="G141" s="17"/>
      <c r="H141" s="127"/>
      <c r="I141" s="71"/>
      <c r="J141" s="127"/>
      <c r="K141" s="18"/>
      <c r="L141" s="19"/>
    </row>
    <row r="142" spans="1:12" ht="14.25" customHeight="1">
      <c r="A142" s="59"/>
      <c r="B142" s="26"/>
      <c r="C142" s="27" t="s">
        <v>1703</v>
      </c>
      <c r="D142" s="28"/>
      <c r="E142" s="28" t="s">
        <v>1709</v>
      </c>
      <c r="F142" s="79">
        <v>3</v>
      </c>
      <c r="G142" s="30" t="s">
        <v>1692</v>
      </c>
      <c r="H142" s="69"/>
      <c r="I142" s="6"/>
      <c r="J142" s="69"/>
      <c r="K142" s="7"/>
      <c r="L142" s="131"/>
    </row>
    <row r="143" spans="1:12" ht="14.25" customHeight="1">
      <c r="A143" s="58"/>
      <c r="B143" s="20"/>
      <c r="C143" s="2"/>
      <c r="D143" s="10"/>
      <c r="F143" s="78"/>
      <c r="G143" s="17"/>
      <c r="H143" s="127"/>
      <c r="I143" s="71"/>
      <c r="J143" s="117"/>
      <c r="K143" s="24"/>
      <c r="L143" s="25"/>
    </row>
    <row r="144" spans="1:12" ht="14.25" customHeight="1">
      <c r="A144" s="40"/>
      <c r="B144" s="8"/>
      <c r="C144" s="27" t="s">
        <v>1704</v>
      </c>
      <c r="D144" s="28"/>
      <c r="E144" s="28" t="s">
        <v>2842</v>
      </c>
      <c r="F144" s="77">
        <v>18</v>
      </c>
      <c r="G144" s="30" t="s">
        <v>1692</v>
      </c>
      <c r="H144" s="69"/>
      <c r="I144" s="6"/>
      <c r="J144" s="69"/>
      <c r="K144" s="7"/>
      <c r="L144" s="131"/>
    </row>
    <row r="145" spans="1:12" ht="14.25" customHeight="1">
      <c r="A145" s="58"/>
      <c r="B145" s="20"/>
      <c r="C145" s="2"/>
      <c r="D145" s="22"/>
      <c r="E145" s="128"/>
      <c r="F145" s="82"/>
      <c r="G145" s="23"/>
      <c r="H145" s="24"/>
      <c r="I145" s="72"/>
      <c r="J145" s="117"/>
      <c r="K145" s="24"/>
      <c r="L145" s="25"/>
    </row>
    <row r="146" spans="1:12" ht="14.25" customHeight="1">
      <c r="A146" s="59"/>
      <c r="B146" s="26"/>
      <c r="C146" s="27" t="s">
        <v>1705</v>
      </c>
      <c r="D146" s="28"/>
      <c r="E146" s="29" t="s">
        <v>1710</v>
      </c>
      <c r="F146" s="79">
        <v>34.799999999999997</v>
      </c>
      <c r="G146" s="30" t="s">
        <v>303</v>
      </c>
      <c r="H146" s="7"/>
      <c r="I146" s="6"/>
      <c r="J146" s="69"/>
      <c r="K146" s="7"/>
      <c r="L146" s="131"/>
    </row>
    <row r="147" spans="1:12" ht="14.25" customHeight="1">
      <c r="A147" s="40"/>
      <c r="B147" s="8"/>
      <c r="C147" s="2"/>
      <c r="D147" s="10"/>
      <c r="F147" s="83"/>
      <c r="G147" s="17"/>
      <c r="H147" s="18"/>
      <c r="I147" s="71"/>
      <c r="J147" s="117"/>
      <c r="K147" s="24"/>
      <c r="L147" s="25"/>
    </row>
    <row r="148" spans="1:12" ht="14.25" customHeight="1">
      <c r="A148" s="59"/>
      <c r="B148" s="26"/>
      <c r="C148" s="9" t="s">
        <v>1706</v>
      </c>
      <c r="D148" s="10"/>
      <c r="E148" t="s">
        <v>1711</v>
      </c>
      <c r="F148" s="77">
        <v>2</v>
      </c>
      <c r="G148" s="17" t="s">
        <v>1692</v>
      </c>
      <c r="H148" s="18"/>
      <c r="I148" s="32"/>
      <c r="J148" s="69"/>
      <c r="K148" s="7"/>
      <c r="L148" s="131"/>
    </row>
    <row r="149" spans="1:12" ht="14.25" customHeight="1">
      <c r="A149" s="40"/>
      <c r="B149" s="8"/>
      <c r="C149" s="2"/>
      <c r="D149" s="22"/>
      <c r="E149" s="2"/>
      <c r="F149" s="78"/>
      <c r="G149" s="23"/>
      <c r="H149" s="136"/>
      <c r="I149" s="72"/>
      <c r="J149" s="117"/>
      <c r="K149" s="24"/>
      <c r="L149" s="25"/>
    </row>
    <row r="150" spans="1:12" ht="14.25" customHeight="1">
      <c r="A150" s="40"/>
      <c r="B150" s="8"/>
      <c r="C150" s="27" t="s">
        <v>1712</v>
      </c>
      <c r="D150" s="28"/>
      <c r="E150" s="29"/>
      <c r="F150" s="79"/>
      <c r="G150" s="30"/>
      <c r="H150" s="7"/>
      <c r="I150" s="6"/>
      <c r="J150" s="69"/>
      <c r="K150" s="7"/>
      <c r="L150" s="131"/>
    </row>
    <row r="151" spans="1:12" ht="14.25" customHeight="1">
      <c r="A151" s="58"/>
      <c r="B151" s="20"/>
      <c r="D151" s="22"/>
      <c r="E151" s="2"/>
      <c r="F151" s="82"/>
      <c r="G151" s="114"/>
      <c r="H151" s="132"/>
      <c r="I151" s="72"/>
      <c r="J151" s="117"/>
      <c r="K151" s="24"/>
      <c r="L151" s="25"/>
    </row>
    <row r="152" spans="1:12" ht="14.25" customHeight="1">
      <c r="A152" s="59"/>
      <c r="B152" s="26"/>
      <c r="C152" s="27" t="s">
        <v>1694</v>
      </c>
      <c r="D152" s="28"/>
      <c r="E152" s="29" t="s">
        <v>1680</v>
      </c>
      <c r="F152" s="79">
        <v>90.8</v>
      </c>
      <c r="G152" s="30" t="s">
        <v>785</v>
      </c>
      <c r="H152" s="69"/>
      <c r="I152" s="6"/>
      <c r="J152" s="69"/>
      <c r="K152" s="7"/>
      <c r="L152" s="131"/>
    </row>
    <row r="153" spans="1:12" ht="14.25" customHeight="1">
      <c r="A153" s="40"/>
      <c r="B153" s="8"/>
      <c r="C153" s="2"/>
      <c r="D153" s="10"/>
      <c r="F153" s="83"/>
      <c r="G153" s="17"/>
      <c r="H153" s="127"/>
      <c r="I153" s="71"/>
      <c r="J153" s="117"/>
      <c r="K153" s="24"/>
      <c r="L153" s="25"/>
    </row>
    <row r="154" spans="1:12" ht="14.25" customHeight="1">
      <c r="A154" s="59"/>
      <c r="B154" s="26"/>
      <c r="C154" s="27" t="s">
        <v>2841</v>
      </c>
      <c r="D154" s="28"/>
      <c r="E154" s="29" t="s">
        <v>2896</v>
      </c>
      <c r="F154" s="79">
        <v>90.8</v>
      </c>
      <c r="G154" s="30" t="s">
        <v>785</v>
      </c>
      <c r="H154" s="69"/>
      <c r="I154" s="6"/>
      <c r="J154" s="69"/>
      <c r="K154" s="7"/>
      <c r="L154" s="131"/>
    </row>
    <row r="155" spans="1:12" ht="14.25" customHeight="1">
      <c r="A155" s="40"/>
      <c r="B155" s="8"/>
      <c r="C155" s="2"/>
      <c r="D155" s="10"/>
      <c r="E155" t="s">
        <v>2844</v>
      </c>
      <c r="F155" s="83"/>
      <c r="G155" s="17"/>
      <c r="H155" s="127"/>
      <c r="I155" s="71"/>
      <c r="J155" s="117"/>
      <c r="K155" s="24"/>
      <c r="L155" s="25"/>
    </row>
    <row r="156" spans="1:12" ht="14.25" customHeight="1">
      <c r="A156" s="59"/>
      <c r="B156" s="26"/>
      <c r="C156" s="27" t="s">
        <v>1696</v>
      </c>
      <c r="D156" s="28"/>
      <c r="E156" s="29" t="s">
        <v>2843</v>
      </c>
      <c r="F156" s="79">
        <v>90.8</v>
      </c>
      <c r="G156" s="30" t="s">
        <v>785</v>
      </c>
      <c r="H156" s="69"/>
      <c r="I156" s="6"/>
      <c r="J156" s="69"/>
      <c r="K156" s="7"/>
      <c r="L156" s="131"/>
    </row>
    <row r="157" spans="1:12" ht="14.25" customHeight="1">
      <c r="A157" s="58"/>
      <c r="B157" s="20"/>
      <c r="C157" s="2"/>
      <c r="D157" s="22"/>
      <c r="E157" s="2"/>
      <c r="F157" s="78"/>
      <c r="G157" s="23"/>
      <c r="H157" s="117"/>
      <c r="I157" s="72"/>
      <c r="J157" s="117"/>
      <c r="K157" s="24"/>
      <c r="L157" s="25"/>
    </row>
    <row r="158" spans="1:12" ht="14.25" customHeight="1" thickBot="1">
      <c r="A158" s="402"/>
      <c r="B158" s="50"/>
      <c r="C158" s="398" t="s">
        <v>1697</v>
      </c>
      <c r="D158" s="399"/>
      <c r="E158" s="407" t="s">
        <v>1680</v>
      </c>
      <c r="F158" s="80">
        <v>24.3</v>
      </c>
      <c r="G158" s="55" t="s">
        <v>785</v>
      </c>
      <c r="H158" s="139"/>
      <c r="I158" s="125"/>
      <c r="J158" s="139"/>
      <c r="K158" s="401"/>
      <c r="L158" s="140"/>
    </row>
    <row r="160" spans="1:12" ht="14.25" customHeight="1">
      <c r="J160" s="56" t="s">
        <v>3</v>
      </c>
      <c r="K160" s="765">
        <f>K120+1</f>
        <v>7</v>
      </c>
      <c r="L160" s="765"/>
    </row>
    <row r="162" spans="1:12" ht="14.25" customHeight="1" thickBot="1"/>
    <row r="163" spans="1:12" ht="14.25" customHeight="1">
      <c r="A163" s="34"/>
      <c r="B163" s="35"/>
      <c r="C163" s="11"/>
      <c r="D163" s="37"/>
      <c r="E163" s="11"/>
      <c r="F163" s="44"/>
      <c r="G163" s="44"/>
      <c r="H163" s="11"/>
      <c r="I163" s="44"/>
      <c r="J163" s="11"/>
      <c r="K163" s="11"/>
      <c r="L163" s="45"/>
    </row>
    <row r="164" spans="1:12" ht="14.25" customHeight="1" thickBot="1">
      <c r="A164" s="46"/>
      <c r="B164" s="47"/>
      <c r="C164" s="39" t="s">
        <v>5</v>
      </c>
      <c r="D164" s="48"/>
      <c r="E164" s="39" t="s">
        <v>6</v>
      </c>
      <c r="F164" s="49" t="s">
        <v>7</v>
      </c>
      <c r="G164" s="49" t="s">
        <v>4</v>
      </c>
      <c r="H164" s="39" t="s">
        <v>8</v>
      </c>
      <c r="I164" s="49" t="s">
        <v>1</v>
      </c>
      <c r="J164" s="586" t="s">
        <v>2</v>
      </c>
      <c r="K164" s="586"/>
      <c r="L164" s="587"/>
    </row>
    <row r="165" spans="1:12" ht="14.25" customHeight="1">
      <c r="A165" s="65"/>
      <c r="B165" s="35"/>
      <c r="C165" s="11"/>
      <c r="D165" s="37"/>
      <c r="E165" s="11" t="s">
        <v>2845</v>
      </c>
      <c r="F165" s="278"/>
      <c r="G165" s="408"/>
      <c r="H165" s="409"/>
      <c r="I165" s="410"/>
      <c r="J165" s="241"/>
      <c r="K165" s="14"/>
      <c r="L165" s="16"/>
    </row>
    <row r="166" spans="1:12" ht="14.25" customHeight="1">
      <c r="A166" s="59"/>
      <c r="B166" s="26"/>
      <c r="C166" s="27" t="s">
        <v>1698</v>
      </c>
      <c r="D166" s="28"/>
      <c r="E166" s="29" t="s">
        <v>2846</v>
      </c>
      <c r="F166" s="79">
        <v>24.3</v>
      </c>
      <c r="G166" s="30" t="s">
        <v>785</v>
      </c>
      <c r="H166" s="69"/>
      <c r="I166" s="6"/>
      <c r="J166" s="69"/>
      <c r="K166" s="7"/>
      <c r="L166" s="134"/>
    </row>
    <row r="167" spans="1:12" ht="14.25" customHeight="1">
      <c r="A167" s="40"/>
      <c r="B167" s="8"/>
      <c r="D167" s="10"/>
      <c r="F167" s="83"/>
      <c r="G167" s="17"/>
      <c r="H167" s="127"/>
      <c r="I167" s="71"/>
      <c r="J167" s="127"/>
      <c r="K167" s="18"/>
      <c r="L167" s="19"/>
    </row>
    <row r="168" spans="1:12" ht="14.25" customHeight="1">
      <c r="A168" s="59"/>
      <c r="B168" s="26"/>
      <c r="C168" s="27" t="s">
        <v>1699</v>
      </c>
      <c r="D168" s="28"/>
      <c r="E168" s="29" t="s">
        <v>1680</v>
      </c>
      <c r="F168" s="79">
        <v>26.6</v>
      </c>
      <c r="G168" s="30" t="s">
        <v>785</v>
      </c>
      <c r="H168" s="7"/>
      <c r="I168" s="6"/>
      <c r="J168" s="69"/>
      <c r="K168" s="7"/>
      <c r="L168" s="134"/>
    </row>
    <row r="169" spans="1:12" ht="14.25" customHeight="1">
      <c r="A169" s="40"/>
      <c r="B169" s="8"/>
      <c r="D169" s="10"/>
      <c r="E169" t="s">
        <v>2845</v>
      </c>
      <c r="F169" s="83"/>
      <c r="G169" s="17"/>
      <c r="H169" s="127"/>
      <c r="I169" s="71"/>
      <c r="J169" s="127"/>
      <c r="K169" s="18"/>
      <c r="L169" s="19"/>
    </row>
    <row r="170" spans="1:12" ht="14.25" customHeight="1">
      <c r="A170" s="59"/>
      <c r="B170" s="26"/>
      <c r="C170" s="27" t="s">
        <v>1700</v>
      </c>
      <c r="D170" s="28"/>
      <c r="E170" s="29" t="s">
        <v>2846</v>
      </c>
      <c r="F170" s="79">
        <v>26.6</v>
      </c>
      <c r="G170" s="30" t="s">
        <v>785</v>
      </c>
      <c r="H170" s="69"/>
      <c r="I170" s="6"/>
      <c r="J170" s="69"/>
      <c r="K170" s="7"/>
      <c r="L170" s="131"/>
    </row>
    <row r="171" spans="1:12" ht="14.25" customHeight="1">
      <c r="A171" s="40"/>
      <c r="B171" s="8"/>
      <c r="C171" s="2"/>
      <c r="D171" s="10"/>
      <c r="F171" s="77"/>
      <c r="G171" s="17"/>
      <c r="H171" s="127"/>
      <c r="I171" s="72"/>
      <c r="J171" s="117"/>
      <c r="K171" s="24"/>
      <c r="L171" s="25"/>
    </row>
    <row r="172" spans="1:12" ht="14.25" customHeight="1">
      <c r="A172" s="59"/>
      <c r="B172" s="26"/>
      <c r="C172" s="27" t="s">
        <v>1701</v>
      </c>
      <c r="D172" s="28"/>
      <c r="E172" s="28" t="s">
        <v>1707</v>
      </c>
      <c r="F172" s="79">
        <v>2</v>
      </c>
      <c r="G172" s="30" t="s">
        <v>1692</v>
      </c>
      <c r="H172" s="69"/>
      <c r="I172" s="6"/>
      <c r="J172" s="69"/>
      <c r="K172" s="7"/>
      <c r="L172" s="131"/>
    </row>
    <row r="173" spans="1:12" ht="14.25" customHeight="1">
      <c r="A173" s="58"/>
      <c r="B173" s="20"/>
      <c r="C173" s="2"/>
      <c r="D173" s="10"/>
      <c r="F173" s="78"/>
      <c r="G173" s="17"/>
      <c r="H173" s="127"/>
      <c r="I173" s="71"/>
      <c r="J173" s="117"/>
      <c r="K173" s="24"/>
      <c r="L173" s="25"/>
    </row>
    <row r="174" spans="1:12" ht="14.25" customHeight="1">
      <c r="A174" s="59"/>
      <c r="B174" s="26"/>
      <c r="C174" s="27" t="s">
        <v>1702</v>
      </c>
      <c r="D174" s="28"/>
      <c r="E174" s="28" t="s">
        <v>1708</v>
      </c>
      <c r="F174" s="79">
        <v>2</v>
      </c>
      <c r="G174" s="30" t="s">
        <v>1692</v>
      </c>
      <c r="H174" s="69"/>
      <c r="I174" s="6"/>
      <c r="J174" s="69"/>
      <c r="K174" s="7"/>
      <c r="L174" s="134"/>
    </row>
    <row r="175" spans="1:12" ht="14.25" customHeight="1">
      <c r="A175" s="40"/>
      <c r="B175" s="8"/>
      <c r="C175" s="2"/>
      <c r="D175" s="10"/>
      <c r="F175" s="77"/>
      <c r="G175" s="17"/>
      <c r="H175" s="127"/>
      <c r="I175" s="71"/>
      <c r="J175" s="127"/>
      <c r="K175" s="18"/>
      <c r="L175" s="19"/>
    </row>
    <row r="176" spans="1:12" ht="14.25" customHeight="1">
      <c r="A176" s="59"/>
      <c r="B176" s="26"/>
      <c r="C176" s="27" t="s">
        <v>2900</v>
      </c>
      <c r="D176" s="28"/>
      <c r="E176" s="28" t="s">
        <v>2901</v>
      </c>
      <c r="F176" s="79">
        <v>2</v>
      </c>
      <c r="G176" s="30" t="s">
        <v>183</v>
      </c>
      <c r="H176" s="69"/>
      <c r="I176" s="6"/>
      <c r="J176" s="420"/>
      <c r="K176" s="7"/>
      <c r="L176" s="134"/>
    </row>
    <row r="177" spans="1:12" ht="14.25" customHeight="1">
      <c r="A177" s="40"/>
      <c r="B177" s="8"/>
      <c r="C177" s="2"/>
      <c r="D177" s="10"/>
      <c r="F177" s="77"/>
      <c r="G177" s="17"/>
      <c r="H177" s="127"/>
      <c r="I177" s="71"/>
      <c r="J177" s="127"/>
      <c r="K177" s="18"/>
      <c r="L177" s="19"/>
    </row>
    <row r="178" spans="1:12" ht="14.25" customHeight="1">
      <c r="A178" s="59"/>
      <c r="B178" s="26"/>
      <c r="C178" s="27" t="s">
        <v>1703</v>
      </c>
      <c r="D178" s="28"/>
      <c r="E178" s="28" t="s">
        <v>1709</v>
      </c>
      <c r="F178" s="79">
        <v>2</v>
      </c>
      <c r="G178" s="30" t="s">
        <v>1692</v>
      </c>
      <c r="H178" s="69"/>
      <c r="I178" s="6"/>
      <c r="J178" s="69"/>
      <c r="K178" s="7"/>
      <c r="L178" s="131"/>
    </row>
    <row r="179" spans="1:12" ht="14.25" customHeight="1">
      <c r="A179" s="40"/>
      <c r="B179" s="8"/>
      <c r="C179" s="2"/>
      <c r="D179" s="10"/>
      <c r="F179" s="77"/>
      <c r="G179" s="17"/>
      <c r="H179" s="127"/>
      <c r="I179" s="71"/>
      <c r="J179" s="127"/>
      <c r="K179" s="18"/>
      <c r="L179" s="25"/>
    </row>
    <row r="180" spans="1:12" ht="14.25" customHeight="1">
      <c r="A180" s="59"/>
      <c r="B180" s="26"/>
      <c r="C180" s="27" t="s">
        <v>2837</v>
      </c>
      <c r="D180" s="28"/>
      <c r="E180" s="28"/>
      <c r="F180" s="79"/>
      <c r="G180" s="30"/>
      <c r="H180" s="69"/>
      <c r="I180" s="6"/>
      <c r="J180" s="69"/>
      <c r="K180" s="7"/>
      <c r="L180" s="131"/>
    </row>
    <row r="181" spans="1:12" ht="14.25" customHeight="1">
      <c r="A181" s="58"/>
      <c r="B181" s="20"/>
      <c r="C181" s="2" t="s">
        <v>2838</v>
      </c>
      <c r="D181" s="22"/>
      <c r="E181" s="128"/>
      <c r="F181" s="82"/>
      <c r="G181" s="23"/>
      <c r="H181" s="24"/>
      <c r="I181" s="72"/>
      <c r="J181" s="117"/>
      <c r="K181" s="24"/>
      <c r="L181" s="25"/>
    </row>
    <row r="182" spans="1:12" ht="14.25" customHeight="1">
      <c r="A182" s="351"/>
      <c r="B182" s="26"/>
      <c r="C182" s="27" t="s">
        <v>2839</v>
      </c>
      <c r="D182" s="28"/>
      <c r="E182" s="29" t="s">
        <v>2840</v>
      </c>
      <c r="F182" s="79">
        <v>146</v>
      </c>
      <c r="G182" s="30" t="s">
        <v>2834</v>
      </c>
      <c r="H182" s="7"/>
      <c r="I182" s="6"/>
      <c r="J182" s="69"/>
      <c r="K182" s="7"/>
      <c r="L182" s="134"/>
    </row>
    <row r="183" spans="1:12" ht="14.25" customHeight="1">
      <c r="A183" s="58"/>
      <c r="B183" s="20"/>
      <c r="C183" s="2"/>
      <c r="D183" s="22"/>
      <c r="E183" s="128"/>
      <c r="F183" s="82"/>
      <c r="G183" s="23"/>
      <c r="H183" s="24"/>
      <c r="I183" s="72"/>
      <c r="J183" s="117"/>
      <c r="K183" s="24"/>
      <c r="L183" s="19"/>
    </row>
    <row r="184" spans="1:12" ht="14.25" customHeight="1">
      <c r="A184" s="59"/>
      <c r="B184" s="26"/>
      <c r="C184" s="27"/>
      <c r="D184" s="28"/>
      <c r="E184" s="29"/>
      <c r="F184" s="79"/>
      <c r="G184" s="30"/>
      <c r="H184" s="7"/>
      <c r="I184" s="6"/>
      <c r="J184" s="69"/>
      <c r="K184" s="7"/>
      <c r="L184" s="134"/>
    </row>
    <row r="185" spans="1:12" ht="14.25" customHeight="1">
      <c r="A185" s="58"/>
      <c r="B185" s="20"/>
      <c r="C185" s="2"/>
      <c r="D185" s="22"/>
      <c r="E185" s="128"/>
      <c r="F185" s="82"/>
      <c r="G185" s="23"/>
      <c r="H185" s="24"/>
      <c r="I185" s="72"/>
      <c r="J185" s="117"/>
      <c r="K185" s="24"/>
      <c r="L185" s="19"/>
    </row>
    <row r="186" spans="1:12" ht="14.25" customHeight="1">
      <c r="A186" s="59"/>
      <c r="B186" s="26"/>
      <c r="C186" s="27"/>
      <c r="D186" s="28"/>
      <c r="E186" s="29"/>
      <c r="F186" s="79"/>
      <c r="G186" s="30"/>
      <c r="H186" s="7"/>
      <c r="I186" s="6"/>
      <c r="J186" s="69"/>
      <c r="K186" s="7"/>
      <c r="L186" s="134"/>
    </row>
    <row r="187" spans="1:12" ht="14.25" customHeight="1">
      <c r="A187" s="40"/>
      <c r="B187" s="8"/>
      <c r="C187" s="2"/>
      <c r="D187" s="10"/>
      <c r="F187" s="77"/>
      <c r="G187" s="17"/>
      <c r="H187" s="127"/>
      <c r="I187" s="71"/>
      <c r="J187" s="127"/>
      <c r="K187" s="18"/>
      <c r="L187" s="19"/>
    </row>
    <row r="188" spans="1:12" ht="14.25" customHeight="1">
      <c r="A188" s="59"/>
      <c r="B188" s="26"/>
      <c r="C188" s="27"/>
      <c r="D188" s="28"/>
      <c r="E188" s="28"/>
      <c r="F188" s="79"/>
      <c r="G188" s="30"/>
      <c r="H188" s="69"/>
      <c r="I188" s="6"/>
      <c r="J188" s="69"/>
      <c r="K188" s="7"/>
      <c r="L188" s="131"/>
    </row>
    <row r="189" spans="1:12" ht="14.25" customHeight="1">
      <c r="A189" s="58"/>
      <c r="B189" s="20"/>
      <c r="C189" s="2"/>
      <c r="D189" s="10"/>
      <c r="F189" s="78"/>
      <c r="G189" s="17"/>
      <c r="H189" s="127"/>
      <c r="I189" s="71"/>
      <c r="J189" s="117"/>
      <c r="K189" s="24"/>
      <c r="L189" s="25"/>
    </row>
    <row r="190" spans="1:12" ht="14.25" customHeight="1">
      <c r="A190" s="40"/>
      <c r="B190" s="8"/>
      <c r="C190" s="27"/>
      <c r="D190" s="28"/>
      <c r="E190" s="28"/>
      <c r="F190" s="77"/>
      <c r="G190" s="30"/>
      <c r="H190" s="69"/>
      <c r="I190" s="6"/>
      <c r="J190" s="69"/>
      <c r="K190" s="7"/>
      <c r="L190" s="131"/>
    </row>
    <row r="191" spans="1:12" ht="14.25" customHeight="1">
      <c r="A191" s="58"/>
      <c r="B191" s="20"/>
      <c r="C191" s="2"/>
      <c r="D191" s="22"/>
      <c r="E191" s="128"/>
      <c r="F191" s="82"/>
      <c r="G191" s="23"/>
      <c r="H191" s="24"/>
      <c r="I191" s="72"/>
      <c r="J191" s="117"/>
      <c r="K191" s="24"/>
      <c r="L191" s="25"/>
    </row>
    <row r="192" spans="1:12" ht="14.25" customHeight="1">
      <c r="A192" s="59"/>
      <c r="B192" s="26"/>
      <c r="C192" s="27"/>
      <c r="D192" s="28"/>
      <c r="E192" s="29"/>
      <c r="F192" s="79"/>
      <c r="G192" s="30"/>
      <c r="H192" s="7"/>
      <c r="I192" s="6"/>
      <c r="J192" s="69"/>
      <c r="K192" s="7"/>
      <c r="L192" s="131"/>
    </row>
    <row r="193" spans="1:12" ht="14.25" customHeight="1">
      <c r="A193" s="40"/>
      <c r="B193" s="8"/>
      <c r="C193" s="2"/>
      <c r="D193" s="10"/>
      <c r="F193" s="83"/>
      <c r="G193" s="17"/>
      <c r="H193" s="18"/>
      <c r="I193" s="71"/>
      <c r="J193" s="117"/>
      <c r="K193" s="24"/>
      <c r="L193" s="25"/>
    </row>
    <row r="194" spans="1:12" ht="14.25" customHeight="1">
      <c r="A194" s="40"/>
      <c r="B194" s="8"/>
      <c r="C194" s="9"/>
      <c r="D194" s="10"/>
      <c r="F194" s="77"/>
      <c r="G194" s="17"/>
      <c r="H194" s="18"/>
      <c r="I194" s="32"/>
      <c r="J194" s="69"/>
      <c r="K194" s="7"/>
      <c r="L194" s="131"/>
    </row>
    <row r="195" spans="1:12" ht="14.25" customHeight="1">
      <c r="A195" s="58"/>
      <c r="B195" s="20"/>
      <c r="C195" s="2"/>
      <c r="D195" s="22"/>
      <c r="E195" s="2"/>
      <c r="F195" s="78"/>
      <c r="G195" s="23"/>
      <c r="H195" s="24"/>
      <c r="I195" s="72"/>
      <c r="J195" s="117"/>
      <c r="K195" s="24"/>
      <c r="L195" s="25"/>
    </row>
    <row r="196" spans="1:12" ht="14.25" customHeight="1">
      <c r="A196" s="59"/>
      <c r="B196" s="26"/>
      <c r="C196" s="43" t="s">
        <v>203</v>
      </c>
      <c r="D196" s="28"/>
      <c r="E196" s="29"/>
      <c r="F196" s="79"/>
      <c r="G196" s="30"/>
      <c r="H196" s="7"/>
      <c r="I196" s="6"/>
      <c r="J196" s="69"/>
      <c r="K196" s="7"/>
      <c r="L196" s="134"/>
    </row>
    <row r="197" spans="1:12" ht="14.25" customHeight="1">
      <c r="A197" s="40"/>
      <c r="B197" s="8"/>
      <c r="D197" s="10"/>
      <c r="F197" s="83"/>
      <c r="G197" s="68"/>
      <c r="H197" s="18"/>
      <c r="I197" s="71"/>
      <c r="J197" s="18"/>
      <c r="K197" s="18"/>
      <c r="L197" s="19"/>
    </row>
    <row r="198" spans="1:12" ht="14.25" customHeight="1" thickBot="1">
      <c r="A198" s="60"/>
      <c r="B198" s="50"/>
      <c r="C198" s="51"/>
      <c r="D198" s="52"/>
      <c r="E198" s="53"/>
      <c r="F198" s="80"/>
      <c r="G198" s="55"/>
      <c r="H198" s="62"/>
      <c r="I198" s="125"/>
      <c r="J198" s="62"/>
      <c r="K198" s="62"/>
      <c r="L198" s="119"/>
    </row>
    <row r="200" spans="1:12" ht="14.25" customHeight="1">
      <c r="J200" s="56" t="s">
        <v>3</v>
      </c>
      <c r="K200" s="765">
        <f>K160+1</f>
        <v>8</v>
      </c>
      <c r="L200" s="765"/>
    </row>
    <row r="202" spans="1:12" ht="14.25" customHeight="1" thickBot="1"/>
    <row r="203" spans="1:12" ht="14.25" customHeight="1">
      <c r="A203" s="34"/>
      <c r="B203" s="35"/>
      <c r="C203" s="11"/>
      <c r="D203" s="37"/>
      <c r="E203" s="11"/>
      <c r="F203" s="44"/>
      <c r="G203" s="44"/>
      <c r="H203" s="11"/>
      <c r="I203" s="44"/>
      <c r="J203" s="11"/>
      <c r="K203" s="11"/>
      <c r="L203" s="45"/>
    </row>
    <row r="204" spans="1:12" ht="14.25" customHeight="1" thickBot="1">
      <c r="A204" s="46"/>
      <c r="B204" s="47"/>
      <c r="C204" s="39" t="s">
        <v>5</v>
      </c>
      <c r="D204" s="48"/>
      <c r="E204" s="39" t="s">
        <v>6</v>
      </c>
      <c r="F204" s="49" t="s">
        <v>7</v>
      </c>
      <c r="G204" s="49" t="s">
        <v>4</v>
      </c>
      <c r="H204" s="39" t="s">
        <v>8</v>
      </c>
      <c r="I204" s="49" t="s">
        <v>1</v>
      </c>
      <c r="J204" s="586" t="s">
        <v>2</v>
      </c>
      <c r="K204" s="586"/>
      <c r="L204" s="587"/>
    </row>
    <row r="205" spans="1:12" ht="14.25" customHeight="1">
      <c r="A205" s="65"/>
      <c r="B205" s="35"/>
      <c r="C205" s="11"/>
      <c r="D205" s="37"/>
      <c r="E205" s="11"/>
      <c r="F205" s="81"/>
      <c r="G205" s="13"/>
      <c r="H205" s="14"/>
      <c r="I205" s="38"/>
      <c r="J205" s="14"/>
      <c r="K205" s="14"/>
      <c r="L205" s="16"/>
    </row>
    <row r="206" spans="1:12" ht="14.25" customHeight="1">
      <c r="A206" s="59">
        <f>建築内訳中!$A$20</f>
        <v>3</v>
      </c>
      <c r="B206" s="26"/>
      <c r="C206" s="27" t="str">
        <f>建築内訳中!$C$20</f>
        <v>外壁改修</v>
      </c>
      <c r="D206" s="10"/>
      <c r="E206" t="str">
        <f>建築内訳中!$E$20</f>
        <v>(1)撤去</v>
      </c>
      <c r="F206" s="77"/>
      <c r="G206" s="17"/>
      <c r="H206" s="18"/>
      <c r="I206" s="32"/>
      <c r="J206" s="18"/>
      <c r="K206" s="18"/>
      <c r="L206" s="19"/>
    </row>
    <row r="207" spans="1:12" ht="14.25" customHeight="1">
      <c r="A207" s="58"/>
      <c r="B207" s="20"/>
      <c r="C207" s="2"/>
      <c r="D207" s="22"/>
      <c r="E207" s="2"/>
      <c r="F207" s="78"/>
      <c r="G207" s="23"/>
      <c r="H207" s="24"/>
      <c r="I207" s="15"/>
      <c r="J207" s="117"/>
      <c r="K207" s="24"/>
      <c r="L207" s="25"/>
    </row>
    <row r="208" spans="1:12" ht="14.25" customHeight="1">
      <c r="A208" s="59"/>
      <c r="B208" s="26"/>
      <c r="C208" s="27"/>
      <c r="D208" s="28"/>
      <c r="E208" s="29"/>
      <c r="F208" s="79"/>
      <c r="G208" s="30"/>
      <c r="H208" s="7"/>
      <c r="I208" s="6"/>
      <c r="J208" s="69"/>
      <c r="K208" s="7"/>
      <c r="L208" s="134"/>
    </row>
    <row r="209" spans="1:12" ht="14.25" customHeight="1">
      <c r="A209" s="40"/>
      <c r="B209" s="8"/>
      <c r="D209" s="22"/>
      <c r="E209" s="2"/>
      <c r="F209" s="82"/>
      <c r="G209" s="114"/>
      <c r="H209" s="132"/>
      <c r="I209" s="71"/>
      <c r="J209" s="117"/>
      <c r="K209" s="24"/>
      <c r="L209" s="25"/>
    </row>
    <row r="210" spans="1:12" ht="14.25" customHeight="1">
      <c r="A210" s="59"/>
      <c r="B210" s="26"/>
      <c r="C210" s="27" t="s">
        <v>1433</v>
      </c>
      <c r="D210" s="28"/>
      <c r="E210" s="29" t="s">
        <v>1276</v>
      </c>
      <c r="F210" s="79">
        <v>53</v>
      </c>
      <c r="G210" s="30" t="s">
        <v>184</v>
      </c>
      <c r="H210" s="69"/>
      <c r="I210" s="6"/>
      <c r="J210" s="781"/>
      <c r="K210" s="782"/>
      <c r="L210" s="783"/>
    </row>
    <row r="211" spans="1:12" ht="14.25" customHeight="1">
      <c r="A211" s="40"/>
      <c r="B211" s="8"/>
      <c r="D211" s="10"/>
      <c r="F211" s="83"/>
      <c r="G211" s="68"/>
      <c r="H211" s="137"/>
      <c r="I211" s="71"/>
      <c r="J211" s="127"/>
      <c r="K211" s="18"/>
      <c r="L211" s="19"/>
    </row>
    <row r="212" spans="1:12" ht="14.25" customHeight="1">
      <c r="A212" s="40"/>
      <c r="B212" s="8"/>
      <c r="C212" s="27" t="s">
        <v>1434</v>
      </c>
      <c r="D212" s="28"/>
      <c r="E212" s="29" t="s">
        <v>1277</v>
      </c>
      <c r="F212" s="79">
        <v>2.5</v>
      </c>
      <c r="G212" s="30" t="s">
        <v>1278</v>
      </c>
      <c r="H212" s="69"/>
      <c r="I212" s="6"/>
      <c r="J212" s="781"/>
      <c r="K212" s="782"/>
      <c r="L212" s="783"/>
    </row>
    <row r="213" spans="1:12" ht="14.25" customHeight="1">
      <c r="A213" s="58"/>
      <c r="B213" s="20"/>
      <c r="D213" s="22"/>
      <c r="E213" s="2"/>
      <c r="F213" s="82"/>
      <c r="G213" s="114"/>
      <c r="H213" s="132"/>
      <c r="I213" s="71"/>
      <c r="J213" s="117"/>
      <c r="K213" s="24"/>
      <c r="L213" s="25"/>
    </row>
    <row r="214" spans="1:12" ht="14.25" customHeight="1">
      <c r="A214" s="59"/>
      <c r="B214" s="26"/>
      <c r="C214" s="27" t="s">
        <v>1435</v>
      </c>
      <c r="D214" s="28"/>
      <c r="E214" s="29" t="s">
        <v>1276</v>
      </c>
      <c r="F214" s="79">
        <v>31.8</v>
      </c>
      <c r="G214" s="30" t="s">
        <v>184</v>
      </c>
      <c r="H214" s="69"/>
      <c r="I214" s="6"/>
      <c r="J214" s="781"/>
      <c r="K214" s="782"/>
      <c r="L214" s="783"/>
    </row>
    <row r="215" spans="1:12" ht="14.25" customHeight="1">
      <c r="A215" s="58"/>
      <c r="B215" s="20"/>
      <c r="C215" s="2"/>
      <c r="D215" s="22"/>
      <c r="E215" s="2"/>
      <c r="F215" s="82"/>
      <c r="G215" s="23"/>
      <c r="H215" s="24"/>
      <c r="I215" s="71"/>
      <c r="J215" s="117"/>
      <c r="K215" s="24"/>
      <c r="L215" s="25"/>
    </row>
    <row r="216" spans="1:12" ht="14.25" customHeight="1">
      <c r="A216" s="59"/>
      <c r="B216" s="26"/>
      <c r="C216" s="27" t="s">
        <v>1436</v>
      </c>
      <c r="D216" s="28"/>
      <c r="E216" s="29" t="s">
        <v>1277</v>
      </c>
      <c r="F216" s="79">
        <v>4.2</v>
      </c>
      <c r="G216" s="30" t="s">
        <v>786</v>
      </c>
      <c r="H216" s="7"/>
      <c r="I216" s="6"/>
      <c r="J216" s="781"/>
      <c r="K216" s="782"/>
      <c r="L216" s="783"/>
    </row>
    <row r="217" spans="1:12" ht="14.25" customHeight="1">
      <c r="A217" s="40"/>
      <c r="B217" s="20"/>
      <c r="C217" s="2"/>
      <c r="D217" s="22"/>
      <c r="E217" s="2"/>
      <c r="F217" s="82"/>
      <c r="G217" s="23"/>
      <c r="H217" s="117"/>
      <c r="I217" s="71"/>
      <c r="J217" s="117"/>
      <c r="K217" s="24"/>
      <c r="L217" s="25"/>
    </row>
    <row r="218" spans="1:12" ht="14.25" customHeight="1">
      <c r="A218" s="40"/>
      <c r="B218" s="26"/>
      <c r="C218" s="27" t="s">
        <v>1437</v>
      </c>
      <c r="D218" s="28"/>
      <c r="E218" s="29" t="s">
        <v>1279</v>
      </c>
      <c r="F218" s="79">
        <v>61.8</v>
      </c>
      <c r="G218" s="30" t="s">
        <v>184</v>
      </c>
      <c r="H218" s="7"/>
      <c r="I218" s="6"/>
      <c r="J218" s="781"/>
      <c r="K218" s="782"/>
      <c r="L218" s="783"/>
    </row>
    <row r="219" spans="1:12" ht="14.25" customHeight="1">
      <c r="A219" s="58"/>
      <c r="B219" s="8"/>
      <c r="C219" s="2"/>
      <c r="D219" s="10"/>
      <c r="F219" s="83"/>
      <c r="G219" s="17"/>
      <c r="H219" s="117"/>
      <c r="I219" s="71"/>
      <c r="J219" s="117"/>
      <c r="K219" s="24"/>
      <c r="L219" s="25"/>
    </row>
    <row r="220" spans="1:12" ht="14.25" customHeight="1">
      <c r="A220" s="59"/>
      <c r="B220" s="26"/>
      <c r="C220" s="27" t="s">
        <v>1438</v>
      </c>
      <c r="D220" s="28"/>
      <c r="E220" s="29" t="s">
        <v>1281</v>
      </c>
      <c r="F220" s="79">
        <v>20</v>
      </c>
      <c r="G220" s="30" t="s">
        <v>183</v>
      </c>
      <c r="H220" s="7"/>
      <c r="I220" s="6"/>
      <c r="J220" s="778"/>
      <c r="K220" s="779"/>
      <c r="L220" s="780"/>
    </row>
    <row r="221" spans="1:12" ht="14.25" customHeight="1">
      <c r="A221" s="40"/>
      <c r="B221" s="20"/>
      <c r="C221" s="2"/>
      <c r="D221" s="22"/>
      <c r="E221" s="2"/>
      <c r="F221" s="82"/>
      <c r="G221" s="23"/>
      <c r="H221" s="117"/>
      <c r="I221" s="71"/>
      <c r="J221" s="117"/>
      <c r="K221" s="24"/>
      <c r="L221" s="25"/>
    </row>
    <row r="222" spans="1:12" ht="14.25" customHeight="1">
      <c r="A222" s="59"/>
      <c r="B222" s="26"/>
      <c r="C222" s="27" t="s">
        <v>1280</v>
      </c>
      <c r="D222" s="28"/>
      <c r="E222" s="29" t="s">
        <v>1282</v>
      </c>
      <c r="F222" s="79">
        <v>6</v>
      </c>
      <c r="G222" s="30" t="s">
        <v>1283</v>
      </c>
      <c r="H222" s="7"/>
      <c r="I222" s="6"/>
      <c r="J222" s="778"/>
      <c r="K222" s="779"/>
      <c r="L222" s="780"/>
    </row>
    <row r="223" spans="1:12" ht="14.25" customHeight="1">
      <c r="A223" s="40"/>
      <c r="B223" s="8"/>
      <c r="C223" s="2"/>
      <c r="D223" s="10"/>
      <c r="F223" s="83"/>
      <c r="G223" s="17"/>
      <c r="H223" s="127"/>
      <c r="I223" s="71"/>
      <c r="J223" s="117"/>
      <c r="K223" s="24"/>
      <c r="L223" s="25"/>
    </row>
    <row r="224" spans="1:12" ht="14.25" customHeight="1">
      <c r="A224" s="59"/>
      <c r="B224" s="26"/>
      <c r="C224" s="27" t="s">
        <v>3028</v>
      </c>
      <c r="D224" s="28"/>
      <c r="E224" s="29"/>
      <c r="F224" s="79">
        <v>1534</v>
      </c>
      <c r="G224" s="30" t="s">
        <v>786</v>
      </c>
      <c r="H224" s="69"/>
      <c r="I224" s="6"/>
      <c r="J224" s="781"/>
      <c r="K224" s="782"/>
      <c r="L224" s="783"/>
    </row>
    <row r="225" spans="1:12" ht="14.25" customHeight="1">
      <c r="A225" s="40"/>
      <c r="B225" s="8"/>
      <c r="C225" s="2"/>
      <c r="D225" s="10"/>
      <c r="F225" s="78"/>
      <c r="G225" s="17"/>
      <c r="H225" s="127"/>
      <c r="I225" s="71"/>
      <c r="J225" s="127"/>
      <c r="K225" s="18"/>
      <c r="L225" s="19"/>
    </row>
    <row r="226" spans="1:12" ht="14.25" customHeight="1">
      <c r="A226" s="59"/>
      <c r="B226" s="26"/>
      <c r="C226" s="27"/>
      <c r="D226" s="28"/>
      <c r="E226" s="28"/>
      <c r="F226" s="79"/>
      <c r="G226" s="30"/>
      <c r="H226" s="69"/>
      <c r="I226" s="6"/>
      <c r="J226" s="69"/>
      <c r="K226" s="7"/>
      <c r="L226" s="134"/>
    </row>
    <row r="227" spans="1:12" ht="14.25" customHeight="1">
      <c r="A227" s="40"/>
      <c r="B227" s="8"/>
      <c r="C227" s="2"/>
      <c r="D227" s="10"/>
      <c r="F227" s="78"/>
      <c r="G227" s="17"/>
      <c r="H227" s="127"/>
      <c r="I227" s="71"/>
      <c r="J227" s="127"/>
      <c r="K227" s="18"/>
      <c r="L227" s="19"/>
    </row>
    <row r="228" spans="1:12" ht="14.25" customHeight="1">
      <c r="A228" s="59"/>
      <c r="B228" s="26"/>
      <c r="C228" s="27"/>
      <c r="D228" s="28"/>
      <c r="E228" s="28"/>
      <c r="F228" s="79"/>
      <c r="G228" s="30"/>
      <c r="H228" s="69"/>
      <c r="I228" s="6"/>
      <c r="J228" s="69"/>
      <c r="K228" s="7"/>
      <c r="L228" s="131"/>
    </row>
    <row r="229" spans="1:12" ht="14.25" customHeight="1">
      <c r="A229" s="40"/>
      <c r="B229" s="8"/>
      <c r="C229" s="2"/>
      <c r="D229" s="22"/>
      <c r="E229" s="2"/>
      <c r="F229" s="78"/>
      <c r="G229" s="17"/>
      <c r="H229" s="127"/>
      <c r="I229" s="71"/>
      <c r="J229" s="117"/>
      <c r="K229" s="24"/>
      <c r="L229" s="25"/>
    </row>
    <row r="230" spans="1:12" ht="14.25" customHeight="1">
      <c r="A230" s="40"/>
      <c r="B230" s="8"/>
      <c r="C230" s="27"/>
      <c r="D230" s="28"/>
      <c r="E230" s="28"/>
      <c r="F230" s="79"/>
      <c r="G230" s="30"/>
      <c r="H230" s="69"/>
      <c r="I230" s="6"/>
      <c r="J230" s="69"/>
      <c r="K230" s="7"/>
      <c r="L230" s="131"/>
    </row>
    <row r="231" spans="1:12" ht="14.25" customHeight="1">
      <c r="A231" s="58"/>
      <c r="B231" s="20"/>
      <c r="D231" s="10"/>
      <c r="F231" s="83"/>
      <c r="G231" s="17"/>
      <c r="H231" s="18"/>
      <c r="I231" s="71"/>
      <c r="J231" s="117"/>
      <c r="K231" s="24"/>
      <c r="L231" s="25"/>
    </row>
    <row r="232" spans="1:12" ht="14.25" customHeight="1">
      <c r="A232" s="59"/>
      <c r="B232" s="8"/>
      <c r="C232" s="9"/>
      <c r="D232" s="10"/>
      <c r="F232" s="77"/>
      <c r="G232" s="17"/>
      <c r="H232" s="18"/>
      <c r="I232" s="6"/>
      <c r="J232" s="127"/>
      <c r="K232" s="18"/>
      <c r="L232" s="131"/>
    </row>
    <row r="233" spans="1:12" ht="14.25" customHeight="1">
      <c r="A233" s="40"/>
      <c r="B233" s="20"/>
      <c r="C233" s="2"/>
      <c r="D233" s="22"/>
      <c r="E233" s="2"/>
      <c r="F233" s="82"/>
      <c r="G233" s="23"/>
      <c r="H233" s="24"/>
      <c r="I233" s="72"/>
      <c r="J233" s="117"/>
      <c r="K233" s="24"/>
      <c r="L233" s="25"/>
    </row>
    <row r="234" spans="1:12" ht="14.25" customHeight="1">
      <c r="A234" s="40"/>
      <c r="B234" s="8"/>
      <c r="C234" s="9"/>
      <c r="D234" s="10"/>
      <c r="F234" s="77"/>
      <c r="G234" s="17"/>
      <c r="H234" s="18"/>
      <c r="I234" s="32"/>
      <c r="J234" s="127"/>
      <c r="K234" s="18"/>
      <c r="L234" s="131"/>
    </row>
    <row r="235" spans="1:12" ht="14.25" customHeight="1">
      <c r="A235" s="58"/>
      <c r="B235" s="20"/>
      <c r="C235" s="2"/>
      <c r="D235" s="22"/>
      <c r="E235" s="2"/>
      <c r="F235" s="78"/>
      <c r="G235" s="23"/>
      <c r="H235" s="24"/>
      <c r="I235" s="72"/>
      <c r="J235" s="117"/>
      <c r="K235" s="24"/>
      <c r="L235" s="25"/>
    </row>
    <row r="236" spans="1:12" ht="14.25" customHeight="1">
      <c r="A236" s="40"/>
      <c r="B236" s="26"/>
      <c r="C236" s="43" t="s">
        <v>203</v>
      </c>
      <c r="D236" s="28"/>
      <c r="E236" s="29"/>
      <c r="F236" s="79"/>
      <c r="G236" s="30"/>
      <c r="H236" s="7"/>
      <c r="I236" s="6"/>
      <c r="J236" s="69"/>
      <c r="K236" s="7"/>
      <c r="L236" s="134"/>
    </row>
    <row r="237" spans="1:12" ht="14.25" customHeight="1">
      <c r="A237" s="58"/>
      <c r="B237" s="20"/>
      <c r="C237" s="2"/>
      <c r="D237" s="22"/>
      <c r="E237" s="2"/>
      <c r="F237" s="78"/>
      <c r="G237" s="23"/>
      <c r="H237" s="24"/>
      <c r="I237" s="15"/>
      <c r="J237" s="117"/>
      <c r="K237" s="24"/>
      <c r="L237" s="25"/>
    </row>
    <row r="238" spans="1:12" ht="14.25" customHeight="1" thickBot="1">
      <c r="A238" s="60"/>
      <c r="B238" s="50"/>
      <c r="C238" s="51"/>
      <c r="D238" s="52"/>
      <c r="E238" s="52"/>
      <c r="F238" s="80"/>
      <c r="G238" s="55"/>
      <c r="H238" s="62"/>
      <c r="I238" s="125"/>
      <c r="J238" s="139"/>
      <c r="K238" s="62"/>
      <c r="L238" s="140"/>
    </row>
    <row r="240" spans="1:12" ht="14.25" customHeight="1">
      <c r="J240" s="56" t="s">
        <v>3</v>
      </c>
      <c r="K240" s="765">
        <f>K200+1</f>
        <v>9</v>
      </c>
      <c r="L240" s="765"/>
    </row>
    <row r="242" spans="1:12" ht="14.25" customHeight="1" thickBot="1"/>
    <row r="243" spans="1:12" ht="14.25" customHeight="1">
      <c r="A243" s="34"/>
      <c r="B243" s="35"/>
      <c r="C243" s="11"/>
      <c r="D243" s="37"/>
      <c r="E243" s="11"/>
      <c r="F243" s="44"/>
      <c r="G243" s="44"/>
      <c r="H243" s="11"/>
      <c r="I243" s="44"/>
      <c r="J243" s="11"/>
      <c r="K243" s="11"/>
      <c r="L243" s="45"/>
    </row>
    <row r="244" spans="1:12" ht="14.25" customHeight="1" thickBot="1">
      <c r="A244" s="46"/>
      <c r="B244" s="47"/>
      <c r="C244" s="39" t="s">
        <v>5</v>
      </c>
      <c r="D244" s="48"/>
      <c r="E244" s="39" t="s">
        <v>6</v>
      </c>
      <c r="F244" s="49" t="s">
        <v>7</v>
      </c>
      <c r="G244" s="49" t="s">
        <v>4</v>
      </c>
      <c r="H244" s="39" t="s">
        <v>8</v>
      </c>
      <c r="I244" s="49" t="s">
        <v>1</v>
      </c>
      <c r="J244" s="586" t="s">
        <v>2</v>
      </c>
      <c r="K244" s="586"/>
      <c r="L244" s="587"/>
    </row>
    <row r="245" spans="1:12" ht="14.25" customHeight="1">
      <c r="A245" s="58"/>
      <c r="B245" s="20"/>
      <c r="C245" s="2"/>
      <c r="D245" s="10"/>
      <c r="E245" s="2"/>
      <c r="F245" s="77"/>
      <c r="G245" s="17"/>
      <c r="H245" s="24"/>
      <c r="I245" s="15"/>
      <c r="J245" s="117"/>
      <c r="K245" s="24"/>
      <c r="L245" s="25"/>
    </row>
    <row r="246" spans="1:12" ht="14.25" customHeight="1">
      <c r="A246" s="59">
        <f>建築内訳中!$A$20</f>
        <v>3</v>
      </c>
      <c r="B246" s="26"/>
      <c r="C246" s="27" t="str">
        <f>建築内訳中!$C$20</f>
        <v>外壁改修</v>
      </c>
      <c r="D246" s="28"/>
      <c r="E246" s="28" t="str">
        <f>建築内訳中!$E$22</f>
        <v>(2)改修</v>
      </c>
      <c r="F246" s="79"/>
      <c r="G246" s="30"/>
      <c r="H246" s="7"/>
      <c r="I246" s="6"/>
      <c r="J246" s="69"/>
      <c r="K246" s="7"/>
      <c r="L246" s="134"/>
    </row>
    <row r="247" spans="1:12" ht="14.25" customHeight="1">
      <c r="A247" s="40"/>
      <c r="B247" s="8"/>
      <c r="C247" s="9"/>
      <c r="D247" s="10"/>
      <c r="F247" s="83"/>
      <c r="G247" s="68"/>
      <c r="H247" s="18"/>
      <c r="I247" s="32"/>
      <c r="J247" s="18"/>
      <c r="K247" s="18"/>
      <c r="L247" s="25"/>
    </row>
    <row r="248" spans="1:12" ht="14.25" customHeight="1">
      <c r="A248" s="59"/>
      <c r="B248" s="26"/>
      <c r="C248" s="27"/>
      <c r="D248" s="28"/>
      <c r="E248" s="29"/>
      <c r="F248" s="79"/>
      <c r="G248" s="30"/>
      <c r="H248" s="7"/>
      <c r="I248" s="6"/>
      <c r="J248" s="7"/>
      <c r="K248" s="7"/>
      <c r="L248" s="134"/>
    </row>
    <row r="249" spans="1:12" ht="14.25" customHeight="1">
      <c r="A249" s="58"/>
      <c r="B249" s="20"/>
      <c r="C249" s="2"/>
      <c r="D249" s="22"/>
      <c r="E249" s="2" t="s">
        <v>2150</v>
      </c>
      <c r="F249" s="82"/>
      <c r="G249" s="23"/>
      <c r="H249" s="18"/>
      <c r="I249" s="15"/>
      <c r="J249" s="117"/>
      <c r="K249" s="24"/>
      <c r="L249" s="25"/>
    </row>
    <row r="250" spans="1:12" ht="14.25" customHeight="1">
      <c r="A250" s="59"/>
      <c r="B250" s="26"/>
      <c r="C250" s="27" t="s">
        <v>2254</v>
      </c>
      <c r="D250" s="28"/>
      <c r="E250" s="28" t="s">
        <v>2151</v>
      </c>
      <c r="F250" s="79">
        <v>1305</v>
      </c>
      <c r="G250" s="30" t="s">
        <v>2152</v>
      </c>
      <c r="H250" s="7"/>
      <c r="I250" s="6"/>
      <c r="J250" s="778"/>
      <c r="K250" s="779"/>
      <c r="L250" s="780"/>
    </row>
    <row r="251" spans="1:12" ht="14.25" customHeight="1">
      <c r="A251" s="58"/>
      <c r="B251" s="8"/>
      <c r="D251" s="10"/>
      <c r="E251" t="s">
        <v>2258</v>
      </c>
      <c r="F251" s="77"/>
      <c r="G251" s="17"/>
      <c r="H251" s="18"/>
      <c r="I251" s="32"/>
      <c r="J251" s="18"/>
      <c r="K251" s="18"/>
      <c r="L251" s="19"/>
    </row>
    <row r="252" spans="1:12" ht="14.25" customHeight="1">
      <c r="A252" s="59"/>
      <c r="B252" s="26"/>
      <c r="C252" s="27" t="s">
        <v>2255</v>
      </c>
      <c r="D252" s="28"/>
      <c r="E252" s="29" t="s">
        <v>2259</v>
      </c>
      <c r="F252" s="79">
        <v>369</v>
      </c>
      <c r="G252" s="30" t="s">
        <v>2152</v>
      </c>
      <c r="H252" s="7"/>
      <c r="I252" s="6"/>
      <c r="J252" s="778"/>
      <c r="K252" s="779"/>
      <c r="L252" s="780"/>
    </row>
    <row r="253" spans="1:12" ht="14.25" customHeight="1">
      <c r="A253" s="58"/>
      <c r="B253" s="8"/>
      <c r="D253" s="10"/>
      <c r="E253" t="s">
        <v>2257</v>
      </c>
      <c r="F253" s="83"/>
      <c r="G253" s="68"/>
      <c r="H253" s="18"/>
      <c r="I253" s="72"/>
      <c r="J253" s="74"/>
      <c r="K253" s="18"/>
      <c r="L253" s="19"/>
    </row>
    <row r="254" spans="1:12" ht="14.25" customHeight="1">
      <c r="A254" s="59"/>
      <c r="B254" s="8"/>
      <c r="C254" s="27" t="s">
        <v>2253</v>
      </c>
      <c r="D254" s="28"/>
      <c r="E254" s="29" t="s">
        <v>2256</v>
      </c>
      <c r="F254" s="79">
        <v>369</v>
      </c>
      <c r="G254" s="30" t="s">
        <v>2152</v>
      </c>
      <c r="H254" s="7"/>
      <c r="I254" s="6"/>
      <c r="J254" s="508"/>
      <c r="K254" s="29"/>
      <c r="L254" s="346"/>
    </row>
    <row r="255" spans="1:12" ht="14.25" customHeight="1">
      <c r="A255" s="58"/>
      <c r="B255" s="20"/>
      <c r="C255" s="9"/>
      <c r="D255" s="10"/>
      <c r="F255" s="83"/>
      <c r="G255" s="68"/>
      <c r="H255" s="18"/>
      <c r="I255" s="32"/>
      <c r="J255" s="74"/>
      <c r="K255" s="18"/>
      <c r="L255" s="19"/>
    </row>
    <row r="256" spans="1:12" ht="14.25" customHeight="1">
      <c r="A256" s="59"/>
      <c r="B256" s="26"/>
      <c r="C256" s="27" t="s">
        <v>2271</v>
      </c>
      <c r="D256" s="28"/>
      <c r="E256" s="29" t="s">
        <v>2272</v>
      </c>
      <c r="F256" s="79">
        <v>369</v>
      </c>
      <c r="G256" s="30" t="s">
        <v>2094</v>
      </c>
      <c r="H256" s="7"/>
      <c r="I256" s="6"/>
      <c r="J256" s="508"/>
      <c r="K256" s="29"/>
      <c r="L256" s="346"/>
    </row>
    <row r="257" spans="1:12" ht="14.25" customHeight="1">
      <c r="A257" s="58"/>
      <c r="B257" s="20"/>
      <c r="C257" s="9"/>
      <c r="D257" s="10"/>
      <c r="F257" s="83"/>
      <c r="G257" s="68"/>
      <c r="H257" s="18"/>
      <c r="I257" s="32"/>
      <c r="J257" s="127"/>
      <c r="K257" s="18"/>
      <c r="L257" s="19"/>
    </row>
    <row r="258" spans="1:12" ht="14.25" customHeight="1">
      <c r="A258" s="59"/>
      <c r="B258" s="26"/>
      <c r="C258" s="27" t="s">
        <v>2249</v>
      </c>
      <c r="D258" s="28"/>
      <c r="E258" s="29" t="s">
        <v>2250</v>
      </c>
      <c r="F258" s="79">
        <v>415</v>
      </c>
      <c r="G258" s="30" t="s">
        <v>2153</v>
      </c>
      <c r="H258" s="7"/>
      <c r="I258" s="6"/>
      <c r="J258" s="778"/>
      <c r="K258" s="779"/>
      <c r="L258" s="780"/>
    </row>
    <row r="259" spans="1:12" ht="14.25" customHeight="1">
      <c r="A259" s="58"/>
      <c r="B259" s="8"/>
      <c r="C259" s="9"/>
      <c r="D259" s="10"/>
      <c r="F259" s="83"/>
      <c r="G259" s="68"/>
      <c r="H259" s="24"/>
      <c r="I259" s="32"/>
      <c r="J259" s="18"/>
      <c r="K259" s="18"/>
      <c r="L259" s="19"/>
    </row>
    <row r="260" spans="1:12" ht="14.25" customHeight="1">
      <c r="A260" s="59"/>
      <c r="B260" s="26"/>
      <c r="C260" s="27" t="s">
        <v>2251</v>
      </c>
      <c r="D260" s="28"/>
      <c r="E260" s="29" t="s">
        <v>2252</v>
      </c>
      <c r="F260" s="79">
        <v>2.8</v>
      </c>
      <c r="G260" s="30" t="s">
        <v>2152</v>
      </c>
      <c r="H260" s="7"/>
      <c r="I260" s="6"/>
      <c r="J260" s="778"/>
      <c r="K260" s="779"/>
      <c r="L260" s="780"/>
    </row>
    <row r="261" spans="1:12" ht="14.25" customHeight="1">
      <c r="A261" s="58"/>
      <c r="B261" s="20"/>
      <c r="C261" s="21"/>
      <c r="D261" s="22"/>
      <c r="E261" s="358" t="s">
        <v>2273</v>
      </c>
      <c r="F261" s="82"/>
      <c r="G261" s="114"/>
      <c r="H261" s="24"/>
      <c r="I261" s="32"/>
      <c r="J261" s="117"/>
      <c r="K261" s="24"/>
      <c r="L261" s="25"/>
    </row>
    <row r="262" spans="1:12" ht="14.25" customHeight="1">
      <c r="A262" s="59"/>
      <c r="B262" s="26"/>
      <c r="C262" s="27" t="s">
        <v>2154</v>
      </c>
      <c r="D262" s="28"/>
      <c r="E262" s="359" t="s">
        <v>2246</v>
      </c>
      <c r="F262" s="79">
        <v>1</v>
      </c>
      <c r="G262" s="30" t="s">
        <v>2148</v>
      </c>
      <c r="H262" s="7"/>
      <c r="I262" s="69"/>
      <c r="J262" s="509">
        <f>建築別紙明細!$A$246</f>
        <v>7</v>
      </c>
      <c r="K262" s="7"/>
      <c r="L262" s="134"/>
    </row>
    <row r="263" spans="1:12" ht="14.25" customHeight="1">
      <c r="A263" s="58"/>
      <c r="B263" s="8"/>
      <c r="C263" s="9"/>
      <c r="D263" s="10"/>
      <c r="E263" s="360" t="s">
        <v>2247</v>
      </c>
      <c r="F263" s="77"/>
      <c r="G263" s="17"/>
      <c r="H263" s="18"/>
      <c r="I263" s="32"/>
      <c r="J263" s="18"/>
      <c r="K263" s="18"/>
      <c r="L263" s="131"/>
    </row>
    <row r="264" spans="1:12" ht="14.25" customHeight="1">
      <c r="A264" s="59"/>
      <c r="B264" s="26"/>
      <c r="C264" s="27"/>
      <c r="D264" s="28"/>
      <c r="E264" s="359"/>
      <c r="F264" s="79"/>
      <c r="G264" s="30"/>
      <c r="H264" s="7"/>
      <c r="I264" s="6"/>
      <c r="J264" s="7"/>
      <c r="K264" s="7"/>
      <c r="L264" s="134"/>
    </row>
    <row r="265" spans="1:12" ht="14.25" customHeight="1">
      <c r="A265" s="40"/>
      <c r="B265" s="8"/>
      <c r="C265" s="9"/>
      <c r="D265" s="10"/>
      <c r="E265" s="360" t="s">
        <v>2261</v>
      </c>
      <c r="F265" s="83"/>
      <c r="G265" s="68"/>
      <c r="H265" s="18"/>
      <c r="I265" s="32"/>
      <c r="J265" s="18"/>
      <c r="K265" s="18"/>
      <c r="L265" s="19"/>
    </row>
    <row r="266" spans="1:12" ht="14.25" customHeight="1">
      <c r="A266" s="40"/>
      <c r="B266" s="26"/>
      <c r="C266" s="27" t="s">
        <v>2248</v>
      </c>
      <c r="D266" s="28"/>
      <c r="E266" s="29" t="s">
        <v>2260</v>
      </c>
      <c r="F266" s="79">
        <v>97.7</v>
      </c>
      <c r="G266" s="30" t="s">
        <v>2156</v>
      </c>
      <c r="H266" s="7"/>
      <c r="I266" s="6"/>
      <c r="J266" s="778"/>
      <c r="K266" s="779"/>
      <c r="L266" s="780"/>
    </row>
    <row r="267" spans="1:12" ht="14.25" customHeight="1">
      <c r="A267" s="58"/>
      <c r="B267" s="8"/>
      <c r="C267" s="21"/>
      <c r="D267" s="22"/>
      <c r="E267" s="2" t="s">
        <v>2264</v>
      </c>
      <c r="F267" s="82"/>
      <c r="G267" s="114"/>
      <c r="H267" s="18"/>
      <c r="I267" s="32"/>
      <c r="J267" s="127"/>
      <c r="K267" s="18"/>
      <c r="L267" s="19"/>
    </row>
    <row r="268" spans="1:12" ht="14.25" customHeight="1">
      <c r="A268" s="59"/>
      <c r="B268" s="26"/>
      <c r="C268" s="27" t="s">
        <v>2262</v>
      </c>
      <c r="D268" s="28"/>
      <c r="E268" s="29" t="s">
        <v>2263</v>
      </c>
      <c r="F268" s="79">
        <v>1</v>
      </c>
      <c r="G268" s="30" t="s">
        <v>2157</v>
      </c>
      <c r="H268" s="7"/>
      <c r="I268" s="384"/>
      <c r="J268" s="778"/>
      <c r="K268" s="779"/>
      <c r="L268" s="780"/>
    </row>
    <row r="269" spans="1:12" ht="14.25" customHeight="1">
      <c r="A269" s="40"/>
      <c r="B269" s="8"/>
      <c r="C269" s="9"/>
      <c r="D269" s="10"/>
      <c r="F269" s="83"/>
      <c r="G269" s="68"/>
      <c r="H269" s="24"/>
      <c r="I269" s="32"/>
      <c r="J269" s="18"/>
      <c r="K269" s="18"/>
      <c r="L269" s="19"/>
    </row>
    <row r="270" spans="1:12" ht="14.25" customHeight="1">
      <c r="A270" s="40"/>
      <c r="B270" s="8"/>
      <c r="C270" s="27" t="s">
        <v>2265</v>
      </c>
      <c r="D270" s="28"/>
      <c r="E270" s="29" t="s">
        <v>2250</v>
      </c>
      <c r="F270" s="79">
        <v>9.8000000000000007</v>
      </c>
      <c r="G270" s="30" t="s">
        <v>2153</v>
      </c>
      <c r="H270" s="7"/>
      <c r="I270" s="6"/>
      <c r="J270" s="778"/>
      <c r="K270" s="779"/>
      <c r="L270" s="780"/>
    </row>
    <row r="271" spans="1:12" ht="14.25" customHeight="1">
      <c r="A271" s="58"/>
      <c r="B271" s="20"/>
      <c r="C271" s="21"/>
      <c r="D271" s="22"/>
      <c r="E271" s="2"/>
      <c r="F271" s="82"/>
      <c r="G271" s="114"/>
      <c r="H271" s="24"/>
      <c r="I271" s="32"/>
      <c r="J271" s="127"/>
      <c r="K271" s="18"/>
      <c r="L271" s="19"/>
    </row>
    <row r="272" spans="1:12" ht="14.25" customHeight="1">
      <c r="A272" s="59"/>
      <c r="B272" s="26"/>
      <c r="C272" s="27" t="s">
        <v>2266</v>
      </c>
      <c r="D272" s="28"/>
      <c r="E272" s="29" t="s">
        <v>2269</v>
      </c>
      <c r="F272" s="79">
        <v>2</v>
      </c>
      <c r="G272" s="30" t="s">
        <v>2157</v>
      </c>
      <c r="H272" s="7"/>
      <c r="I272" s="6"/>
      <c r="J272" s="778"/>
      <c r="K272" s="779"/>
      <c r="L272" s="780"/>
    </row>
    <row r="273" spans="1:12" ht="14.25" customHeight="1">
      <c r="A273" s="40"/>
      <c r="B273" s="20"/>
      <c r="C273" s="9"/>
      <c r="D273" s="10"/>
      <c r="F273" s="83"/>
      <c r="G273" s="68"/>
      <c r="H273" s="24"/>
      <c r="I273" s="32"/>
      <c r="J273" s="18"/>
      <c r="K273" s="18"/>
      <c r="L273" s="19"/>
    </row>
    <row r="274" spans="1:12" ht="14.25" customHeight="1">
      <c r="A274" s="59"/>
      <c r="B274" s="26"/>
      <c r="C274" s="27" t="s">
        <v>2267</v>
      </c>
      <c r="D274" s="28"/>
      <c r="E274" s="29" t="s">
        <v>2268</v>
      </c>
      <c r="F274" s="79">
        <v>1</v>
      </c>
      <c r="G274" s="30" t="s">
        <v>2157</v>
      </c>
      <c r="H274" s="7"/>
      <c r="I274" s="6"/>
      <c r="J274" s="778"/>
      <c r="K274" s="779"/>
      <c r="L274" s="780"/>
    </row>
    <row r="275" spans="1:12" ht="14.25" customHeight="1">
      <c r="A275" s="58"/>
      <c r="B275" s="20"/>
      <c r="C275" s="21"/>
      <c r="D275" s="22"/>
      <c r="E275" s="2"/>
      <c r="F275" s="82"/>
      <c r="G275" s="114"/>
      <c r="H275" s="24"/>
      <c r="I275" s="15"/>
      <c r="J275" s="24"/>
      <c r="K275" s="24"/>
      <c r="L275" s="25"/>
    </row>
    <row r="276" spans="1:12" ht="14.25" customHeight="1">
      <c r="A276" s="59"/>
      <c r="B276" s="26"/>
      <c r="C276" s="27" t="s">
        <v>2270</v>
      </c>
      <c r="D276" s="28"/>
      <c r="E276" s="29"/>
      <c r="F276" s="79">
        <v>2</v>
      </c>
      <c r="G276" s="30" t="s">
        <v>2157</v>
      </c>
      <c r="H276" s="7"/>
      <c r="I276" s="6"/>
      <c r="J276" s="778"/>
      <c r="K276" s="779"/>
      <c r="L276" s="780"/>
    </row>
    <row r="277" spans="1:12" ht="14.25" customHeight="1">
      <c r="A277" s="58"/>
      <c r="B277" s="20"/>
      <c r="C277" s="2"/>
      <c r="D277" s="22"/>
      <c r="E277" s="2"/>
      <c r="F277" s="78"/>
      <c r="G277" s="23"/>
      <c r="H277" s="24"/>
      <c r="I277" s="15"/>
      <c r="J277" s="117"/>
      <c r="K277" s="24"/>
      <c r="L277" s="25"/>
    </row>
    <row r="278" spans="1:12" ht="14.25" customHeight="1" thickBot="1">
      <c r="A278" s="60"/>
      <c r="B278" s="50"/>
      <c r="C278" s="51"/>
      <c r="D278" s="52"/>
      <c r="E278" s="52"/>
      <c r="F278" s="80"/>
      <c r="G278" s="55"/>
      <c r="H278" s="62"/>
      <c r="I278" s="125"/>
      <c r="J278" s="139"/>
      <c r="K278" s="62"/>
      <c r="L278" s="140"/>
    </row>
    <row r="280" spans="1:12" ht="14.25" customHeight="1">
      <c r="J280" s="56" t="s">
        <v>3</v>
      </c>
      <c r="K280" s="765">
        <f>K240+1</f>
        <v>10</v>
      </c>
      <c r="L280" s="765"/>
    </row>
    <row r="282" spans="1:12" ht="14.25" customHeight="1" thickBot="1"/>
    <row r="283" spans="1:12" ht="14.25" customHeight="1">
      <c r="A283" s="34"/>
      <c r="B283" s="35"/>
      <c r="C283" s="11"/>
      <c r="D283" s="37"/>
      <c r="E283" s="11"/>
      <c r="F283" s="44"/>
      <c r="G283" s="44"/>
      <c r="H283" s="11"/>
      <c r="I283" s="44"/>
      <c r="J283" s="11"/>
      <c r="K283" s="11"/>
      <c r="L283" s="45"/>
    </row>
    <row r="284" spans="1:12" ht="14.25" customHeight="1" thickBot="1">
      <c r="A284" s="46"/>
      <c r="B284" s="47"/>
      <c r="C284" s="39" t="s">
        <v>5</v>
      </c>
      <c r="D284" s="48"/>
      <c r="E284" s="39" t="s">
        <v>6</v>
      </c>
      <c r="F284" s="49" t="s">
        <v>7</v>
      </c>
      <c r="G284" s="49" t="s">
        <v>4</v>
      </c>
      <c r="H284" s="39" t="s">
        <v>8</v>
      </c>
      <c r="I284" s="49" t="s">
        <v>1</v>
      </c>
      <c r="J284" s="586" t="s">
        <v>2</v>
      </c>
      <c r="K284" s="586"/>
      <c r="L284" s="587"/>
    </row>
    <row r="285" spans="1:12" ht="14.25" customHeight="1">
      <c r="A285" s="58"/>
      <c r="B285" s="8"/>
      <c r="C285" s="21"/>
      <c r="D285" s="22"/>
      <c r="E285" s="2"/>
      <c r="F285" s="82"/>
      <c r="G285" s="114"/>
      <c r="H285" s="24"/>
      <c r="I285" s="32"/>
      <c r="J285" s="127"/>
      <c r="K285" s="18"/>
      <c r="L285" s="19"/>
    </row>
    <row r="286" spans="1:12" ht="14.25" customHeight="1">
      <c r="A286" s="59"/>
      <c r="B286" s="26"/>
      <c r="C286" s="27" t="s">
        <v>2829</v>
      </c>
      <c r="D286" s="28"/>
      <c r="E286" s="29"/>
      <c r="F286" s="79">
        <v>106</v>
      </c>
      <c r="G286" s="30" t="s">
        <v>2153</v>
      </c>
      <c r="H286" s="7"/>
      <c r="I286" s="6"/>
      <c r="J286" s="778"/>
      <c r="K286" s="779"/>
      <c r="L286" s="780"/>
    </row>
    <row r="287" spans="1:12" ht="14.25" customHeight="1">
      <c r="A287" s="40"/>
      <c r="B287" s="8"/>
      <c r="C287" s="9"/>
      <c r="D287" s="10"/>
      <c r="F287" s="83"/>
      <c r="G287" s="68"/>
      <c r="H287" s="24"/>
      <c r="I287" s="32"/>
      <c r="J287" s="18"/>
      <c r="K287" s="18"/>
      <c r="L287" s="19"/>
    </row>
    <row r="288" spans="1:12" ht="14.25" customHeight="1">
      <c r="A288" s="40"/>
      <c r="B288" s="8"/>
      <c r="C288" s="57" t="s">
        <v>3029</v>
      </c>
      <c r="D288" s="28"/>
      <c r="E288" s="29"/>
      <c r="F288" s="79"/>
      <c r="G288" s="30"/>
      <c r="H288" s="7"/>
      <c r="I288" s="6"/>
      <c r="J288" s="7"/>
      <c r="K288" s="7"/>
      <c r="L288" s="31"/>
    </row>
    <row r="289" spans="1:12" ht="14.25" customHeight="1">
      <c r="A289" s="58"/>
      <c r="B289" s="20"/>
      <c r="C289" s="21"/>
      <c r="D289" s="22"/>
      <c r="E289" s="2"/>
      <c r="F289" s="82"/>
      <c r="G289" s="114"/>
      <c r="H289" s="24"/>
      <c r="I289" s="32"/>
      <c r="J289" s="127"/>
      <c r="K289" s="18"/>
      <c r="L289" s="19"/>
    </row>
    <row r="290" spans="1:12" ht="14.25" customHeight="1">
      <c r="A290" s="59"/>
      <c r="B290" s="26"/>
      <c r="C290" s="27" t="s">
        <v>3030</v>
      </c>
      <c r="D290" s="28"/>
      <c r="E290" s="29"/>
      <c r="F290" s="79">
        <v>18.5</v>
      </c>
      <c r="G290" s="30" t="s">
        <v>3032</v>
      </c>
      <c r="H290" s="7"/>
      <c r="I290" s="6"/>
      <c r="J290" s="778"/>
      <c r="K290" s="779"/>
      <c r="L290" s="780"/>
    </row>
    <row r="291" spans="1:12" ht="14.25" customHeight="1">
      <c r="A291" s="40"/>
      <c r="B291" s="20"/>
      <c r="C291" s="9"/>
      <c r="D291" s="10"/>
      <c r="E291" t="s">
        <v>3050</v>
      </c>
      <c r="F291" s="83"/>
      <c r="G291" s="114"/>
      <c r="H291" s="24"/>
      <c r="I291" s="32"/>
      <c r="J291" s="127"/>
      <c r="K291" s="18"/>
      <c r="L291" s="19"/>
    </row>
    <row r="292" spans="1:12" ht="14.25" customHeight="1">
      <c r="A292" s="59"/>
      <c r="B292" s="26"/>
      <c r="C292" s="555" t="s">
        <v>3031</v>
      </c>
      <c r="D292" s="28"/>
      <c r="E292" s="29" t="s">
        <v>3545</v>
      </c>
      <c r="F292" s="79">
        <v>13</v>
      </c>
      <c r="G292" s="30" t="s">
        <v>3049</v>
      </c>
      <c r="H292" s="7"/>
      <c r="I292" s="6"/>
      <c r="J292" s="778"/>
      <c r="K292" s="779"/>
      <c r="L292" s="780"/>
    </row>
    <row r="293" spans="1:12" ht="14.25" customHeight="1">
      <c r="A293" s="58"/>
      <c r="B293" s="20"/>
      <c r="C293" s="21"/>
      <c r="D293" s="22"/>
      <c r="E293" s="2"/>
      <c r="F293" s="82"/>
      <c r="G293" s="114"/>
      <c r="H293" s="24"/>
      <c r="I293" s="32"/>
      <c r="J293" s="127"/>
      <c r="K293" s="18"/>
      <c r="L293" s="25"/>
    </row>
    <row r="294" spans="1:12" ht="14.25" customHeight="1">
      <c r="A294" s="59"/>
      <c r="B294" s="26"/>
      <c r="C294" s="27" t="s">
        <v>3033</v>
      </c>
      <c r="D294" s="28"/>
      <c r="E294" s="29" t="s">
        <v>3034</v>
      </c>
      <c r="F294" s="79">
        <v>16.8</v>
      </c>
      <c r="G294" s="30" t="s">
        <v>3032</v>
      </c>
      <c r="H294" s="7"/>
      <c r="I294" s="6"/>
      <c r="J294" s="778"/>
      <c r="K294" s="779"/>
      <c r="L294" s="780"/>
    </row>
    <row r="295" spans="1:12" ht="14.25" customHeight="1">
      <c r="A295" s="58"/>
      <c r="B295" s="8"/>
      <c r="C295" s="21"/>
      <c r="D295" s="22"/>
      <c r="E295" t="s">
        <v>2904</v>
      </c>
      <c r="F295" s="83"/>
      <c r="G295" s="17"/>
      <c r="H295" s="24"/>
      <c r="I295" s="15"/>
      <c r="J295" s="117"/>
      <c r="K295" s="266"/>
      <c r="L295" s="25"/>
    </row>
    <row r="296" spans="1:12" ht="14.25" customHeight="1">
      <c r="A296" s="59"/>
      <c r="B296" s="26"/>
      <c r="C296" s="27" t="s">
        <v>3035</v>
      </c>
      <c r="D296" s="28"/>
      <c r="E296" s="1" t="s">
        <v>2905</v>
      </c>
      <c r="F296" s="79">
        <v>16.8</v>
      </c>
      <c r="G296" s="30" t="s">
        <v>786</v>
      </c>
      <c r="H296" s="7"/>
      <c r="I296" s="6"/>
      <c r="J296" s="778"/>
      <c r="K296" s="779"/>
      <c r="L296" s="780"/>
    </row>
    <row r="297" spans="1:12" ht="14.25" customHeight="1">
      <c r="A297" s="40"/>
      <c r="B297" s="8"/>
      <c r="D297" s="10"/>
      <c r="F297" s="77"/>
      <c r="G297" s="17"/>
      <c r="H297" s="18"/>
      <c r="I297" s="32"/>
      <c r="J297" s="127"/>
      <c r="K297" s="18"/>
      <c r="L297" s="19"/>
    </row>
    <row r="298" spans="1:12" ht="14.25" customHeight="1">
      <c r="A298" s="40"/>
      <c r="B298" s="8"/>
      <c r="C298" s="27" t="s">
        <v>3537</v>
      </c>
      <c r="D298" s="28"/>
      <c r="E298" s="29" t="s">
        <v>1866</v>
      </c>
      <c r="F298" s="79">
        <v>2.6</v>
      </c>
      <c r="G298" s="30" t="s">
        <v>786</v>
      </c>
      <c r="H298" s="7"/>
      <c r="I298" s="6"/>
      <c r="J298" s="778"/>
      <c r="K298" s="779"/>
      <c r="L298" s="780"/>
    </row>
    <row r="299" spans="1:12" ht="14.25" customHeight="1">
      <c r="A299" s="58"/>
      <c r="B299" s="20"/>
      <c r="C299" s="2"/>
      <c r="D299" s="10"/>
      <c r="F299" s="83"/>
      <c r="G299" s="17"/>
      <c r="H299" s="24"/>
      <c r="I299" s="32"/>
      <c r="J299" s="127"/>
      <c r="K299" s="18"/>
      <c r="L299" s="19"/>
    </row>
    <row r="300" spans="1:12" ht="14.25" customHeight="1">
      <c r="A300" s="59"/>
      <c r="B300" s="26"/>
      <c r="C300" s="27" t="s">
        <v>3525</v>
      </c>
      <c r="D300" s="28"/>
      <c r="E300" s="29" t="s">
        <v>3528</v>
      </c>
      <c r="F300" s="79">
        <v>1</v>
      </c>
      <c r="G300" s="30" t="s">
        <v>183</v>
      </c>
      <c r="H300" s="7"/>
      <c r="I300" s="6"/>
      <c r="J300" s="778"/>
      <c r="K300" s="779"/>
      <c r="L300" s="780"/>
    </row>
    <row r="301" spans="1:12" ht="14.25" customHeight="1">
      <c r="A301" s="58"/>
      <c r="B301" s="20"/>
      <c r="C301" s="2"/>
      <c r="D301" s="10"/>
      <c r="E301" t="s">
        <v>3527</v>
      </c>
      <c r="F301" s="83"/>
      <c r="G301" s="17"/>
      <c r="H301" s="24"/>
      <c r="I301" s="32"/>
      <c r="J301" s="127"/>
      <c r="K301" s="18"/>
      <c r="L301" s="19"/>
    </row>
    <row r="302" spans="1:12" ht="14.25" customHeight="1">
      <c r="A302" s="59"/>
      <c r="B302" s="26"/>
      <c r="C302" s="27" t="s">
        <v>3526</v>
      </c>
      <c r="D302" s="28"/>
      <c r="E302" s="29" t="s">
        <v>3528</v>
      </c>
      <c r="F302" s="79">
        <v>1</v>
      </c>
      <c r="G302" s="30" t="s">
        <v>183</v>
      </c>
      <c r="H302" s="7"/>
      <c r="I302" s="6"/>
      <c r="J302" s="778"/>
      <c r="K302" s="779"/>
      <c r="L302" s="780"/>
    </row>
    <row r="303" spans="1:12" ht="14.25" customHeight="1">
      <c r="A303" s="40"/>
      <c r="B303" s="20"/>
      <c r="C303" s="9"/>
      <c r="D303" s="10"/>
      <c r="F303" s="83"/>
      <c r="G303" s="68"/>
      <c r="H303" s="24"/>
      <c r="I303" s="32"/>
      <c r="J303" s="18"/>
      <c r="K303" s="18"/>
      <c r="L303" s="19"/>
    </row>
    <row r="304" spans="1:12" ht="14.25" customHeight="1">
      <c r="A304" s="59"/>
      <c r="B304" s="26"/>
      <c r="C304" s="27"/>
      <c r="D304" s="28"/>
      <c r="E304" s="29"/>
      <c r="F304" s="79"/>
      <c r="G304" s="30"/>
      <c r="H304" s="7"/>
      <c r="I304" s="6"/>
      <c r="J304" s="7"/>
      <c r="K304" s="7"/>
      <c r="L304" s="31"/>
    </row>
    <row r="305" spans="1:12" ht="14.25" customHeight="1">
      <c r="A305" s="58"/>
      <c r="B305" s="20"/>
      <c r="C305" s="21"/>
      <c r="D305" s="22"/>
      <c r="E305" s="2"/>
      <c r="F305" s="82"/>
      <c r="G305" s="114"/>
      <c r="H305" s="24"/>
      <c r="I305" s="32"/>
      <c r="J305" s="127"/>
      <c r="K305" s="18"/>
      <c r="L305" s="25"/>
    </row>
    <row r="306" spans="1:12" ht="14.25" customHeight="1">
      <c r="A306" s="59"/>
      <c r="B306" s="26"/>
      <c r="C306" s="27"/>
      <c r="D306" s="28"/>
      <c r="E306" s="29"/>
      <c r="F306" s="79"/>
      <c r="G306" s="30"/>
      <c r="H306" s="7"/>
      <c r="I306" s="6"/>
      <c r="J306" s="7"/>
      <c r="K306" s="7"/>
      <c r="L306" s="134"/>
    </row>
    <row r="307" spans="1:12" ht="14.25" customHeight="1">
      <c r="A307" s="58"/>
      <c r="B307" s="8"/>
      <c r="C307" s="9"/>
      <c r="D307" s="10"/>
      <c r="F307" s="83"/>
      <c r="G307" s="68"/>
      <c r="H307" s="24"/>
      <c r="I307" s="32"/>
      <c r="J307" s="18"/>
      <c r="K307" s="18"/>
      <c r="L307" s="25"/>
    </row>
    <row r="308" spans="1:12" ht="14.25" customHeight="1">
      <c r="A308" s="59"/>
      <c r="B308" s="26"/>
      <c r="C308" s="27"/>
      <c r="D308" s="28"/>
      <c r="E308" s="29"/>
      <c r="F308" s="79"/>
      <c r="G308" s="30"/>
      <c r="H308" s="7"/>
      <c r="I308" s="6"/>
      <c r="J308" s="7"/>
      <c r="K308" s="7"/>
      <c r="L308" s="134"/>
    </row>
    <row r="309" spans="1:12" ht="14.25" customHeight="1">
      <c r="A309" s="40"/>
      <c r="B309" s="8"/>
      <c r="C309" s="9"/>
      <c r="D309" s="10"/>
      <c r="F309" s="83"/>
      <c r="G309" s="68"/>
      <c r="H309" s="24"/>
      <c r="I309" s="32"/>
      <c r="J309" s="18"/>
      <c r="K309" s="18"/>
      <c r="L309" s="19"/>
    </row>
    <row r="310" spans="1:12" ht="14.25" customHeight="1">
      <c r="A310" s="40"/>
      <c r="B310" s="8"/>
      <c r="C310" s="27"/>
      <c r="D310" s="28"/>
      <c r="E310" s="29"/>
      <c r="F310" s="79"/>
      <c r="G310" s="30"/>
      <c r="H310" s="7"/>
      <c r="I310" s="6"/>
      <c r="J310" s="7"/>
      <c r="K310" s="7"/>
      <c r="L310" s="31"/>
    </row>
    <row r="311" spans="1:12" ht="14.25" customHeight="1">
      <c r="A311" s="58"/>
      <c r="B311" s="20"/>
      <c r="C311" s="21"/>
      <c r="D311" s="22"/>
      <c r="E311" s="2"/>
      <c r="F311" s="82"/>
      <c r="G311" s="114"/>
      <c r="H311" s="24"/>
      <c r="I311" s="32"/>
      <c r="J311" s="127"/>
      <c r="K311" s="18"/>
      <c r="L311" s="19"/>
    </row>
    <row r="312" spans="1:12" ht="14.25" customHeight="1">
      <c r="A312" s="59"/>
      <c r="B312" s="26"/>
      <c r="C312" s="27"/>
      <c r="D312" s="28"/>
      <c r="E312" s="29"/>
      <c r="F312" s="79"/>
      <c r="G312" s="30"/>
      <c r="H312" s="7"/>
      <c r="I312" s="6"/>
      <c r="J312" s="7"/>
      <c r="K312" s="7"/>
      <c r="L312" s="134"/>
    </row>
    <row r="313" spans="1:12" ht="14.25" customHeight="1">
      <c r="A313" s="58"/>
      <c r="B313" s="8"/>
      <c r="C313" s="9"/>
      <c r="D313" s="10"/>
      <c r="F313" s="83"/>
      <c r="G313" s="68"/>
      <c r="H313" s="24"/>
      <c r="I313" s="32"/>
      <c r="J313" s="18"/>
      <c r="K313" s="18"/>
      <c r="L313" s="25"/>
    </row>
    <row r="314" spans="1:12" ht="14.25" customHeight="1">
      <c r="A314" s="59"/>
      <c r="B314" s="26"/>
      <c r="C314" s="27"/>
      <c r="D314" s="28"/>
      <c r="E314" s="29"/>
      <c r="F314" s="79"/>
      <c r="G314" s="30"/>
      <c r="H314" s="7"/>
      <c r="I314" s="6"/>
      <c r="J314" s="7"/>
      <c r="K314" s="7"/>
      <c r="L314" s="134"/>
    </row>
    <row r="315" spans="1:12" ht="14.25" customHeight="1">
      <c r="A315" s="58"/>
      <c r="B315" s="20"/>
      <c r="D315" s="22"/>
      <c r="E315" s="2"/>
      <c r="F315" s="82"/>
      <c r="G315" s="114"/>
      <c r="H315" s="24"/>
      <c r="I315" s="71"/>
      <c r="J315" s="117"/>
      <c r="K315" s="24"/>
      <c r="L315" s="25"/>
    </row>
    <row r="316" spans="1:12" ht="14.25" customHeight="1">
      <c r="A316" s="59"/>
      <c r="B316" s="26"/>
      <c r="C316" s="43" t="s">
        <v>1439</v>
      </c>
      <c r="D316" s="28"/>
      <c r="E316" s="29"/>
      <c r="F316" s="79"/>
      <c r="G316" s="30"/>
      <c r="H316" s="7"/>
      <c r="I316" s="6"/>
      <c r="J316" s="69"/>
      <c r="K316" s="7"/>
      <c r="L316" s="131"/>
    </row>
    <row r="317" spans="1:12" ht="14.25" customHeight="1">
      <c r="A317" s="40"/>
      <c r="B317" s="20"/>
      <c r="C317" s="2"/>
      <c r="D317" s="22"/>
      <c r="E317" s="2"/>
      <c r="F317" s="82"/>
      <c r="G317" s="23"/>
      <c r="H317" s="117"/>
      <c r="I317" s="71"/>
      <c r="J317" s="117"/>
      <c r="K317" s="24"/>
      <c r="L317" s="25"/>
    </row>
    <row r="318" spans="1:12" ht="14.25" customHeight="1" thickBot="1">
      <c r="A318" s="60"/>
      <c r="B318" s="50"/>
      <c r="C318" s="51"/>
      <c r="D318" s="52"/>
      <c r="E318" s="53"/>
      <c r="F318" s="80"/>
      <c r="G318" s="55"/>
      <c r="H318" s="62"/>
      <c r="I318" s="125"/>
      <c r="J318" s="139"/>
      <c r="K318" s="62"/>
      <c r="L318" s="140"/>
    </row>
    <row r="320" spans="1:12" ht="14.25" customHeight="1">
      <c r="J320" s="56" t="s">
        <v>3</v>
      </c>
      <c r="K320" s="765">
        <f>K240+1</f>
        <v>10</v>
      </c>
      <c r="L320" s="765"/>
    </row>
    <row r="322" spans="1:12" ht="14.25" customHeight="1" thickBot="1"/>
    <row r="323" spans="1:12" ht="14.25" customHeight="1">
      <c r="A323" s="34"/>
      <c r="B323" s="35"/>
      <c r="C323" s="11"/>
      <c r="D323" s="37"/>
      <c r="E323" s="11"/>
      <c r="F323" s="44"/>
      <c r="G323" s="44"/>
      <c r="H323" s="11"/>
      <c r="I323" s="44"/>
      <c r="J323" s="11"/>
      <c r="K323" s="11"/>
      <c r="L323" s="45"/>
    </row>
    <row r="324" spans="1:12" ht="14.25" customHeight="1" thickBot="1">
      <c r="A324" s="46"/>
      <c r="B324" s="47"/>
      <c r="C324" s="39" t="s">
        <v>5</v>
      </c>
      <c r="D324" s="48"/>
      <c r="E324" s="39" t="s">
        <v>6</v>
      </c>
      <c r="F324" s="49" t="s">
        <v>7</v>
      </c>
      <c r="G324" s="49" t="s">
        <v>4</v>
      </c>
      <c r="H324" s="39" t="s">
        <v>8</v>
      </c>
      <c r="I324" s="49" t="s">
        <v>1</v>
      </c>
      <c r="J324" s="586" t="s">
        <v>2</v>
      </c>
      <c r="K324" s="586"/>
      <c r="L324" s="587"/>
    </row>
    <row r="325" spans="1:12" ht="14.25" customHeight="1">
      <c r="A325" s="58"/>
      <c r="B325" s="20"/>
      <c r="C325" s="2"/>
      <c r="D325" s="10"/>
      <c r="E325" s="2"/>
      <c r="F325" s="77"/>
      <c r="G325" s="17"/>
      <c r="H325" s="24"/>
      <c r="I325" s="15"/>
      <c r="J325" s="117"/>
      <c r="K325" s="24"/>
      <c r="L325" s="25"/>
    </row>
    <row r="326" spans="1:12" ht="14.25" customHeight="1">
      <c r="A326" s="59">
        <f>建築内訳中!$A$20</f>
        <v>3</v>
      </c>
      <c r="B326" s="26"/>
      <c r="C326" s="27" t="str">
        <f>建築内訳中!$C$20</f>
        <v>外壁改修</v>
      </c>
      <c r="D326" s="28"/>
      <c r="E326" s="28" t="str">
        <f>建築内訳中!$E$24</f>
        <v>(3)劣化部補修</v>
      </c>
      <c r="F326" s="79"/>
      <c r="G326" s="30"/>
      <c r="H326" s="7"/>
      <c r="I326" s="6"/>
      <c r="J326" s="69"/>
      <c r="K326" s="7"/>
      <c r="L326" s="131"/>
    </row>
    <row r="327" spans="1:12" ht="14.25" customHeight="1">
      <c r="A327" s="58"/>
      <c r="B327" s="20"/>
      <c r="C327" s="2"/>
      <c r="D327" s="22"/>
      <c r="E327" s="2"/>
      <c r="F327" s="82"/>
      <c r="G327" s="23"/>
      <c r="H327" s="24"/>
      <c r="I327" s="15"/>
      <c r="J327" s="117"/>
      <c r="K327" s="24"/>
      <c r="L327" s="25"/>
    </row>
    <row r="328" spans="1:12" ht="14.25" customHeight="1">
      <c r="A328" s="59"/>
      <c r="B328" s="26"/>
      <c r="C328" s="27"/>
      <c r="D328" s="28"/>
      <c r="E328" s="28"/>
      <c r="F328" s="79"/>
      <c r="G328" s="30"/>
      <c r="H328" s="7"/>
      <c r="I328" s="6"/>
      <c r="J328" s="69"/>
      <c r="K328" s="7"/>
      <c r="L328" s="134"/>
    </row>
    <row r="329" spans="1:12" ht="14.25" customHeight="1">
      <c r="A329" s="40"/>
      <c r="B329" s="8"/>
      <c r="C329" s="9"/>
      <c r="D329" s="10"/>
      <c r="F329" s="83"/>
      <c r="G329" s="68"/>
      <c r="H329" s="24"/>
      <c r="I329" s="32"/>
      <c r="J329" s="18"/>
      <c r="K329" s="18"/>
      <c r="L329" s="25"/>
    </row>
    <row r="330" spans="1:12" ht="14.25" customHeight="1">
      <c r="A330" s="40"/>
      <c r="B330" s="26"/>
      <c r="C330" s="27" t="s">
        <v>2821</v>
      </c>
      <c r="D330" s="28"/>
      <c r="E330" s="29"/>
      <c r="F330" s="79">
        <v>1305</v>
      </c>
      <c r="G330" s="30" t="s">
        <v>786</v>
      </c>
      <c r="H330" s="7"/>
      <c r="I330" s="6"/>
      <c r="J330" s="778"/>
      <c r="K330" s="779"/>
      <c r="L330" s="780"/>
    </row>
    <row r="331" spans="1:12" ht="14.25" customHeight="1">
      <c r="A331" s="58"/>
      <c r="B331" s="8"/>
      <c r="D331" s="10"/>
      <c r="E331" s="280" t="s">
        <v>2771</v>
      </c>
      <c r="F331" s="77"/>
      <c r="G331" s="17"/>
      <c r="H331" s="18"/>
      <c r="I331" s="32"/>
      <c r="J331" s="18"/>
      <c r="K331" s="18"/>
      <c r="L331" s="19"/>
    </row>
    <row r="332" spans="1:12" ht="14.25" customHeight="1">
      <c r="A332" s="59"/>
      <c r="B332" s="26"/>
      <c r="C332" s="27" t="s">
        <v>1521</v>
      </c>
      <c r="D332" s="28"/>
      <c r="E332" s="273" t="s">
        <v>2772</v>
      </c>
      <c r="F332" s="79">
        <v>3</v>
      </c>
      <c r="G332" s="30" t="s">
        <v>2778</v>
      </c>
      <c r="H332" s="7"/>
      <c r="I332" s="6"/>
      <c r="J332" s="7"/>
      <c r="K332" s="7"/>
      <c r="L332" s="31"/>
    </row>
    <row r="333" spans="1:12" ht="14.25" customHeight="1">
      <c r="A333" s="40"/>
      <c r="B333" s="8"/>
      <c r="C333" t="s">
        <v>2769</v>
      </c>
      <c r="D333" s="10"/>
      <c r="E333" s="280" t="s">
        <v>2773</v>
      </c>
      <c r="F333" s="83"/>
      <c r="G333" s="68"/>
      <c r="H333" s="24"/>
      <c r="I333" s="71"/>
      <c r="J333" s="127"/>
      <c r="K333" s="18"/>
      <c r="L333" s="19"/>
    </row>
    <row r="334" spans="1:12" ht="14.25" customHeight="1">
      <c r="A334" s="59"/>
      <c r="B334" s="8"/>
      <c r="C334" s="27" t="s">
        <v>2768</v>
      </c>
      <c r="D334" s="28"/>
      <c r="E334" s="273" t="s">
        <v>2774</v>
      </c>
      <c r="F334" s="79">
        <v>55.4</v>
      </c>
      <c r="G334" s="30" t="s">
        <v>2779</v>
      </c>
      <c r="H334" s="69"/>
      <c r="I334" s="6"/>
      <c r="J334" s="7"/>
      <c r="K334" s="7"/>
      <c r="L334" s="134"/>
    </row>
    <row r="335" spans="1:12" ht="14.25" customHeight="1">
      <c r="A335" s="58"/>
      <c r="B335" s="20"/>
      <c r="C335" s="9" t="s">
        <v>2769</v>
      </c>
      <c r="D335" s="10"/>
      <c r="E335" s="280"/>
      <c r="F335" s="83"/>
      <c r="G335" s="68"/>
      <c r="H335" s="18"/>
      <c r="I335" s="32"/>
      <c r="J335" s="127"/>
      <c r="K335" s="18"/>
      <c r="L335" s="19"/>
    </row>
    <row r="336" spans="1:12" ht="14.25" customHeight="1">
      <c r="A336" s="40"/>
      <c r="B336" s="26"/>
      <c r="C336" s="27" t="s">
        <v>2767</v>
      </c>
      <c r="D336" s="28"/>
      <c r="E336" s="273" t="s">
        <v>2775</v>
      </c>
      <c r="F336" s="79">
        <v>55.4</v>
      </c>
      <c r="G336" s="30" t="s">
        <v>2780</v>
      </c>
      <c r="H336" s="7"/>
      <c r="I336" s="6"/>
      <c r="J336" s="7"/>
      <c r="K336" s="7"/>
      <c r="L336" s="134"/>
    </row>
    <row r="337" spans="1:12" ht="14.25" customHeight="1">
      <c r="A337" s="58"/>
      <c r="B337" s="8"/>
      <c r="C337" s="9"/>
      <c r="D337" s="10"/>
      <c r="E337" s="280" t="s">
        <v>2776</v>
      </c>
      <c r="F337" s="83"/>
      <c r="G337" s="68"/>
      <c r="H337" s="24"/>
      <c r="I337" s="32"/>
      <c r="J337" s="18"/>
      <c r="K337" s="18"/>
      <c r="L337" s="19"/>
    </row>
    <row r="338" spans="1:12" ht="14.25" customHeight="1">
      <c r="A338" s="59"/>
      <c r="B338" s="26"/>
      <c r="C338" s="27" t="s">
        <v>2770</v>
      </c>
      <c r="D338" s="28"/>
      <c r="E338" s="273" t="s">
        <v>2777</v>
      </c>
      <c r="F338" s="79">
        <v>462</v>
      </c>
      <c r="G338" s="30" t="s">
        <v>2781</v>
      </c>
      <c r="H338" s="7"/>
      <c r="I338" s="6"/>
      <c r="J338" s="7"/>
      <c r="K338" s="7"/>
      <c r="L338" s="31"/>
    </row>
    <row r="339" spans="1:12" ht="14.25" customHeight="1">
      <c r="A339" s="40"/>
      <c r="B339" s="8"/>
      <c r="C339" s="21" t="s">
        <v>2858</v>
      </c>
      <c r="D339" s="22"/>
      <c r="E339" s="280" t="s">
        <v>2773</v>
      </c>
      <c r="F339" s="82"/>
      <c r="G339" s="114"/>
      <c r="H339" s="24"/>
      <c r="I339" s="32"/>
      <c r="J339" s="127"/>
      <c r="K339" s="18"/>
      <c r="L339" s="19"/>
    </row>
    <row r="340" spans="1:12" ht="14.25" customHeight="1">
      <c r="A340" s="59"/>
      <c r="B340" s="8"/>
      <c r="C340" s="27" t="s">
        <v>2768</v>
      </c>
      <c r="D340" s="28"/>
      <c r="E340" s="273" t="s">
        <v>2774</v>
      </c>
      <c r="F340" s="79">
        <v>4.4000000000000004</v>
      </c>
      <c r="G340" s="30" t="s">
        <v>2779</v>
      </c>
      <c r="H340" s="7"/>
      <c r="I340" s="6"/>
      <c r="J340" s="7"/>
      <c r="K340" s="7"/>
      <c r="L340" s="134"/>
    </row>
    <row r="341" spans="1:12" ht="14.25" customHeight="1">
      <c r="A341" s="40"/>
      <c r="B341" s="20"/>
      <c r="C341" s="21" t="s">
        <v>2858</v>
      </c>
      <c r="D341" s="10"/>
      <c r="E341" s="280"/>
      <c r="F341" s="83"/>
      <c r="G341" s="68"/>
      <c r="H341" s="24"/>
      <c r="I341" s="32"/>
      <c r="J341" s="127"/>
      <c r="K341" s="18"/>
      <c r="L341" s="19"/>
    </row>
    <row r="342" spans="1:12" ht="14.25" customHeight="1">
      <c r="A342" s="40"/>
      <c r="B342" s="26"/>
      <c r="C342" s="27" t="s">
        <v>2767</v>
      </c>
      <c r="D342" s="28"/>
      <c r="E342" s="273" t="s">
        <v>2775</v>
      </c>
      <c r="F342" s="79">
        <v>4.4000000000000004</v>
      </c>
      <c r="G342" s="30" t="s">
        <v>2780</v>
      </c>
      <c r="H342" s="7"/>
      <c r="I342" s="6"/>
      <c r="J342" s="7"/>
      <c r="K342" s="7"/>
      <c r="L342" s="31"/>
    </row>
    <row r="343" spans="1:12" ht="14.25" customHeight="1">
      <c r="A343" s="58"/>
      <c r="B343" s="8"/>
      <c r="C343" s="21"/>
      <c r="D343" s="22"/>
      <c r="E343" s="304" t="s">
        <v>2776</v>
      </c>
      <c r="F343" s="82"/>
      <c r="G343" s="114"/>
      <c r="H343" s="24"/>
      <c r="I343" s="32"/>
      <c r="J343" s="127"/>
      <c r="K343" s="18"/>
      <c r="L343" s="19"/>
    </row>
    <row r="344" spans="1:12" ht="14.25" customHeight="1">
      <c r="A344" s="59"/>
      <c r="B344" s="26"/>
      <c r="C344" s="27" t="s">
        <v>2859</v>
      </c>
      <c r="D344" s="28"/>
      <c r="E344" s="273" t="s">
        <v>2777</v>
      </c>
      <c r="F344" s="79">
        <v>51.3</v>
      </c>
      <c r="G344" s="30" t="s">
        <v>2781</v>
      </c>
      <c r="H344" s="7"/>
      <c r="I344" s="6"/>
      <c r="J344" s="7"/>
      <c r="K344" s="7"/>
      <c r="L344" s="134"/>
    </row>
    <row r="345" spans="1:12" ht="14.25" customHeight="1">
      <c r="A345" s="40"/>
      <c r="B345" s="8"/>
      <c r="D345" s="10"/>
      <c r="F345" s="77"/>
      <c r="G345" s="17"/>
      <c r="H345" s="18"/>
      <c r="I345" s="32"/>
      <c r="J345" s="127"/>
      <c r="K345" s="18"/>
      <c r="L345" s="19"/>
    </row>
    <row r="346" spans="1:12" ht="14.25" customHeight="1">
      <c r="A346" s="40"/>
      <c r="B346" s="8"/>
      <c r="C346" s="27"/>
      <c r="D346" s="28"/>
      <c r="E346" s="29"/>
      <c r="F346" s="79"/>
      <c r="G346" s="30"/>
      <c r="H346" s="7"/>
      <c r="I346" s="6"/>
      <c r="J346" s="778"/>
      <c r="K346" s="779"/>
      <c r="L346" s="780"/>
    </row>
    <row r="347" spans="1:12" ht="14.25" customHeight="1">
      <c r="A347" s="58"/>
      <c r="B347" s="20"/>
      <c r="C347" s="9"/>
      <c r="D347" s="10"/>
      <c r="F347" s="83"/>
      <c r="G347" s="68"/>
      <c r="H347" s="24"/>
      <c r="I347" s="32"/>
      <c r="J347" s="18"/>
      <c r="K347" s="18"/>
      <c r="L347" s="19"/>
    </row>
    <row r="348" spans="1:12" ht="14.25" customHeight="1">
      <c r="A348" s="59"/>
      <c r="B348" s="26"/>
      <c r="C348" s="27"/>
      <c r="D348" s="28"/>
      <c r="E348" s="29"/>
      <c r="F348" s="79"/>
      <c r="G348" s="30"/>
      <c r="H348" s="7"/>
      <c r="I348" s="6"/>
      <c r="J348" s="7"/>
      <c r="K348" s="7"/>
      <c r="L348" s="31"/>
    </row>
    <row r="349" spans="1:12" ht="14.25" customHeight="1">
      <c r="A349" s="40"/>
      <c r="B349" s="8"/>
      <c r="C349" s="9"/>
      <c r="D349" s="10"/>
      <c r="F349" s="83"/>
      <c r="G349" s="68"/>
      <c r="H349" s="24"/>
      <c r="I349" s="32"/>
      <c r="J349" s="18"/>
      <c r="K349" s="18"/>
      <c r="L349" s="25"/>
    </row>
    <row r="350" spans="1:12" ht="14.25" customHeight="1">
      <c r="A350" s="40"/>
      <c r="B350" s="8"/>
      <c r="C350" s="27"/>
      <c r="D350" s="28"/>
      <c r="E350" s="29"/>
      <c r="F350" s="79"/>
      <c r="G350" s="30"/>
      <c r="H350" s="7"/>
      <c r="I350" s="6"/>
      <c r="J350" s="7"/>
      <c r="K350" s="7"/>
      <c r="L350" s="131"/>
    </row>
    <row r="351" spans="1:12" ht="14.25" customHeight="1">
      <c r="A351" s="58"/>
      <c r="B351" s="20"/>
      <c r="C351" s="21"/>
      <c r="D351" s="22"/>
      <c r="E351" s="2"/>
      <c r="F351" s="82"/>
      <c r="G351" s="114"/>
      <c r="H351" s="24"/>
      <c r="I351" s="32"/>
      <c r="J351" s="127"/>
      <c r="K351" s="18"/>
      <c r="L351" s="25"/>
    </row>
    <row r="352" spans="1:12" ht="14.25" customHeight="1">
      <c r="A352" s="59"/>
      <c r="B352" s="26"/>
      <c r="C352" s="27"/>
      <c r="D352" s="28"/>
      <c r="E352" s="29"/>
      <c r="F352" s="79"/>
      <c r="G352" s="30"/>
      <c r="H352" s="7"/>
      <c r="I352" s="6"/>
      <c r="J352" s="7"/>
      <c r="K352" s="7"/>
      <c r="L352" s="134"/>
    </row>
    <row r="353" spans="1:12" ht="14.25" customHeight="1">
      <c r="A353" s="58"/>
      <c r="B353" s="8"/>
      <c r="C353" s="9"/>
      <c r="D353" s="10"/>
      <c r="F353" s="83"/>
      <c r="G353" s="68"/>
      <c r="H353" s="24"/>
      <c r="I353" s="32"/>
      <c r="J353" s="18"/>
      <c r="K353" s="18"/>
      <c r="L353" s="25"/>
    </row>
    <row r="354" spans="1:12" ht="14.25" customHeight="1">
      <c r="A354" s="59"/>
      <c r="B354" s="26"/>
      <c r="C354" s="27"/>
      <c r="D354" s="28"/>
      <c r="E354" s="29"/>
      <c r="F354" s="79"/>
      <c r="G354" s="30"/>
      <c r="H354" s="7"/>
      <c r="I354" s="6"/>
      <c r="J354" s="7"/>
      <c r="K354" s="7"/>
      <c r="L354" s="134"/>
    </row>
    <row r="355" spans="1:12" ht="14.25" customHeight="1">
      <c r="A355" s="58"/>
      <c r="B355" s="20"/>
      <c r="D355" s="22"/>
      <c r="E355" s="2"/>
      <c r="F355" s="82"/>
      <c r="G355" s="114"/>
      <c r="H355" s="24"/>
      <c r="I355" s="71"/>
      <c r="J355" s="117"/>
      <c r="K355" s="24"/>
      <c r="L355" s="25"/>
    </row>
    <row r="356" spans="1:12" ht="14.25" customHeight="1">
      <c r="A356" s="59"/>
      <c r="B356" s="26"/>
      <c r="C356" s="43" t="s">
        <v>1439</v>
      </c>
      <c r="D356" s="28"/>
      <c r="E356" s="29"/>
      <c r="F356" s="79"/>
      <c r="G356" s="30"/>
      <c r="H356" s="7"/>
      <c r="I356" s="6"/>
      <c r="J356" s="69"/>
      <c r="K356" s="7"/>
      <c r="L356" s="131"/>
    </row>
    <row r="357" spans="1:12" ht="14.25" customHeight="1">
      <c r="A357" s="40"/>
      <c r="B357" s="20"/>
      <c r="C357" s="2"/>
      <c r="D357" s="22"/>
      <c r="E357" s="2"/>
      <c r="F357" s="82"/>
      <c r="G357" s="23"/>
      <c r="H357" s="117"/>
      <c r="I357" s="71"/>
      <c r="J357" s="117"/>
      <c r="K357" s="24"/>
      <c r="L357" s="25"/>
    </row>
    <row r="358" spans="1:12" ht="14.25" customHeight="1" thickBot="1">
      <c r="A358" s="60"/>
      <c r="B358" s="50"/>
      <c r="C358" s="51"/>
      <c r="D358" s="52"/>
      <c r="E358" s="53"/>
      <c r="F358" s="80"/>
      <c r="G358" s="55"/>
      <c r="H358" s="62"/>
      <c r="I358" s="125"/>
      <c r="J358" s="139"/>
      <c r="K358" s="62"/>
      <c r="L358" s="140"/>
    </row>
    <row r="360" spans="1:12" ht="14.25" customHeight="1">
      <c r="J360" s="56" t="s">
        <v>3</v>
      </c>
      <c r="K360" s="765">
        <f>K320+1</f>
        <v>11</v>
      </c>
      <c r="L360" s="765"/>
    </row>
    <row r="362" spans="1:12" ht="14.25" customHeight="1" thickBot="1"/>
    <row r="363" spans="1:12" ht="14.25" customHeight="1">
      <c r="A363" s="34"/>
      <c r="B363" s="35"/>
      <c r="C363" s="11"/>
      <c r="D363" s="37"/>
      <c r="E363" s="11"/>
      <c r="F363" s="44"/>
      <c r="G363" s="44"/>
      <c r="H363" s="11"/>
      <c r="I363" s="44"/>
      <c r="J363" s="11"/>
      <c r="K363" s="11"/>
      <c r="L363" s="45"/>
    </row>
    <row r="364" spans="1:12" ht="14.25" customHeight="1" thickBot="1">
      <c r="A364" s="46"/>
      <c r="B364" s="47"/>
      <c r="C364" s="39" t="s">
        <v>5</v>
      </c>
      <c r="D364" s="48"/>
      <c r="E364" s="39" t="s">
        <v>6</v>
      </c>
      <c r="F364" s="49" t="s">
        <v>7</v>
      </c>
      <c r="G364" s="49" t="s">
        <v>4</v>
      </c>
      <c r="H364" s="39" t="s">
        <v>8</v>
      </c>
      <c r="I364" s="49" t="s">
        <v>1</v>
      </c>
      <c r="J364" s="770" t="s">
        <v>2</v>
      </c>
      <c r="K364" s="586"/>
      <c r="L364" s="587"/>
    </row>
    <row r="365" spans="1:12" ht="14.25" customHeight="1">
      <c r="A365" s="65"/>
      <c r="B365" s="35"/>
      <c r="C365" s="11"/>
      <c r="D365" s="37"/>
      <c r="E365" s="11"/>
      <c r="F365" s="81"/>
      <c r="G365" s="13"/>
      <c r="H365" s="14"/>
      <c r="I365" s="38"/>
      <c r="J365" s="14"/>
      <c r="K365" s="14"/>
      <c r="L365" s="16"/>
    </row>
    <row r="366" spans="1:12" ht="14.25" customHeight="1">
      <c r="A366" s="40">
        <f>建築内訳中!$A$30</f>
        <v>4</v>
      </c>
      <c r="B366" s="8"/>
      <c r="C366" s="27" t="str">
        <f>建築内訳中!$C$30</f>
        <v>建具改修</v>
      </c>
      <c r="D366" s="28"/>
      <c r="E366" s="29" t="str">
        <f>建築内訳中!$E$30</f>
        <v>(1)撤去</v>
      </c>
      <c r="F366" s="79"/>
      <c r="G366" s="30"/>
      <c r="H366" s="18"/>
      <c r="I366" s="6"/>
      <c r="J366" s="18"/>
      <c r="K366" s="18"/>
      <c r="L366" s="19"/>
    </row>
    <row r="367" spans="1:12" ht="14.25" customHeight="1">
      <c r="A367" s="58"/>
      <c r="B367" s="20"/>
      <c r="C367" s="2"/>
      <c r="D367" s="10"/>
      <c r="F367" s="77"/>
      <c r="G367" s="17"/>
      <c r="H367" s="24"/>
      <c r="I367" s="15"/>
      <c r="J367" s="117"/>
      <c r="K367" s="24"/>
      <c r="L367" s="25"/>
    </row>
    <row r="368" spans="1:12" ht="14.25" customHeight="1">
      <c r="A368" s="59"/>
      <c r="B368" s="26"/>
      <c r="C368" s="27"/>
      <c r="D368" s="28"/>
      <c r="E368" s="29"/>
      <c r="F368" s="79"/>
      <c r="G368" s="30"/>
      <c r="H368" s="7"/>
      <c r="I368" s="6"/>
      <c r="J368" s="69"/>
      <c r="K368" s="7"/>
      <c r="L368" s="131"/>
    </row>
    <row r="369" spans="1:12" ht="14.25" customHeight="1">
      <c r="A369" s="58"/>
      <c r="B369" s="8"/>
      <c r="C369" s="2" t="s">
        <v>1980</v>
      </c>
      <c r="D369" s="22"/>
      <c r="E369" s="2" t="s">
        <v>1284</v>
      </c>
      <c r="F369" s="82"/>
      <c r="G369" s="114"/>
      <c r="H369" s="136"/>
      <c r="I369" s="117"/>
      <c r="J369" s="422"/>
      <c r="K369" s="24"/>
      <c r="L369" s="25"/>
    </row>
    <row r="370" spans="1:12" ht="14.25" customHeight="1">
      <c r="A370" s="59"/>
      <c r="B370" s="8"/>
      <c r="C370" s="27" t="s">
        <v>1984</v>
      </c>
      <c r="D370" s="28"/>
      <c r="E370" s="29" t="s">
        <v>1285</v>
      </c>
      <c r="F370" s="79">
        <v>1</v>
      </c>
      <c r="G370" s="30" t="s">
        <v>1286</v>
      </c>
      <c r="H370" s="368"/>
      <c r="I370" s="69"/>
      <c r="J370" s="421"/>
      <c r="K370" s="7"/>
      <c r="L370" s="131"/>
    </row>
    <row r="371" spans="1:12" ht="14.25" customHeight="1">
      <c r="A371" s="58"/>
      <c r="B371" s="20"/>
      <c r="C371" s="2" t="s">
        <v>1985</v>
      </c>
      <c r="D371" s="22"/>
      <c r="E371" s="2" t="s">
        <v>1287</v>
      </c>
      <c r="F371" s="82"/>
      <c r="G371" s="114"/>
      <c r="H371" s="136"/>
      <c r="I371" s="15"/>
      <c r="J371" s="422"/>
      <c r="K371" s="24"/>
      <c r="L371" s="25"/>
    </row>
    <row r="372" spans="1:12" ht="14.25" customHeight="1">
      <c r="A372" s="59"/>
      <c r="B372" s="26"/>
      <c r="C372" s="27" t="s">
        <v>1983</v>
      </c>
      <c r="D372" s="28"/>
      <c r="E372" s="29" t="s">
        <v>1289</v>
      </c>
      <c r="F372" s="79">
        <v>2</v>
      </c>
      <c r="G372" s="30" t="s">
        <v>1286</v>
      </c>
      <c r="H372" s="7"/>
      <c r="I372" s="6"/>
      <c r="J372" s="421"/>
      <c r="K372" s="7"/>
      <c r="L372" s="134"/>
    </row>
    <row r="373" spans="1:12" ht="14.25" customHeight="1">
      <c r="A373" s="58"/>
      <c r="B373" s="20"/>
      <c r="C373" s="2" t="s">
        <v>1981</v>
      </c>
      <c r="D373" s="22"/>
      <c r="E373" s="304" t="s">
        <v>1288</v>
      </c>
      <c r="F373" s="78"/>
      <c r="G373" s="23"/>
      <c r="H373" s="24"/>
      <c r="I373" s="15"/>
      <c r="J373" s="422"/>
      <c r="K373" s="24"/>
      <c r="L373" s="25"/>
    </row>
    <row r="374" spans="1:12" ht="14.25" customHeight="1">
      <c r="A374" s="59"/>
      <c r="B374" s="8"/>
      <c r="C374" s="27" t="s">
        <v>1982</v>
      </c>
      <c r="D374" s="10"/>
      <c r="E374" s="29" t="s">
        <v>1290</v>
      </c>
      <c r="F374" s="77">
        <v>10</v>
      </c>
      <c r="G374" s="30" t="s">
        <v>1286</v>
      </c>
      <c r="H374" s="18"/>
      <c r="I374" s="32"/>
      <c r="J374" s="421"/>
      <c r="K374" s="18"/>
      <c r="L374" s="131"/>
    </row>
    <row r="375" spans="1:12" ht="14.25" customHeight="1">
      <c r="A375" s="58"/>
      <c r="B375" s="20"/>
      <c r="C375" s="2" t="s">
        <v>1986</v>
      </c>
      <c r="D375" s="22"/>
      <c r="E375" s="2" t="s">
        <v>1287</v>
      </c>
      <c r="F375" s="82"/>
      <c r="G375" s="114"/>
      <c r="H375" s="136"/>
      <c r="I375" s="15"/>
      <c r="J375" s="422"/>
      <c r="K375" s="24"/>
      <c r="L375" s="25"/>
    </row>
    <row r="376" spans="1:12" ht="14.25" customHeight="1">
      <c r="A376" s="59"/>
      <c r="B376" s="26"/>
      <c r="C376" s="27" t="s">
        <v>1988</v>
      </c>
      <c r="D376" s="28"/>
      <c r="E376" s="29" t="s">
        <v>1291</v>
      </c>
      <c r="F376" s="79">
        <v>1</v>
      </c>
      <c r="G376" s="30" t="s">
        <v>1286</v>
      </c>
      <c r="H376" s="368"/>
      <c r="I376" s="6"/>
      <c r="J376" s="421"/>
      <c r="K376" s="7"/>
      <c r="L376" s="131"/>
    </row>
    <row r="377" spans="1:12" ht="14.25" customHeight="1">
      <c r="A377" s="58"/>
      <c r="B377" s="8"/>
      <c r="C377" s="2" t="s">
        <v>1987</v>
      </c>
      <c r="D377" s="10"/>
      <c r="E377" s="2" t="s">
        <v>1292</v>
      </c>
      <c r="F377" s="83"/>
      <c r="G377" s="17"/>
      <c r="H377" s="136"/>
      <c r="I377" s="15"/>
      <c r="J377" s="422"/>
      <c r="K377" s="24"/>
      <c r="L377" s="25"/>
    </row>
    <row r="378" spans="1:12" ht="14.25" customHeight="1">
      <c r="A378" s="59"/>
      <c r="B378" s="26"/>
      <c r="C378" s="347" t="s">
        <v>1979</v>
      </c>
      <c r="D378" s="28"/>
      <c r="E378" s="273" t="s">
        <v>1293</v>
      </c>
      <c r="F378" s="79">
        <v>6</v>
      </c>
      <c r="G378" s="30" t="s">
        <v>1286</v>
      </c>
      <c r="H378" s="7"/>
      <c r="I378" s="6"/>
      <c r="J378" s="421"/>
      <c r="K378" s="7"/>
      <c r="L378" s="131"/>
    </row>
    <row r="379" spans="1:12" ht="14.25" customHeight="1">
      <c r="A379" s="58"/>
      <c r="B379" s="8"/>
      <c r="C379" s="2" t="s">
        <v>1294</v>
      </c>
      <c r="D379" s="10"/>
      <c r="E379" s="2" t="s">
        <v>1292</v>
      </c>
      <c r="F379" s="77"/>
      <c r="G379" s="17"/>
      <c r="H379" s="127"/>
      <c r="I379" s="15"/>
      <c r="J379" s="422"/>
      <c r="K379" s="24"/>
      <c r="L379" s="25"/>
    </row>
    <row r="380" spans="1:12" ht="14.25" customHeight="1">
      <c r="A380" s="59"/>
      <c r="B380" s="26"/>
      <c r="C380" s="347" t="s">
        <v>1979</v>
      </c>
      <c r="D380" s="28"/>
      <c r="E380" s="273" t="s">
        <v>1296</v>
      </c>
      <c r="F380" s="79">
        <v>4</v>
      </c>
      <c r="G380" s="30" t="s">
        <v>1286</v>
      </c>
      <c r="H380" s="69"/>
      <c r="I380" s="6"/>
      <c r="J380" s="421"/>
      <c r="K380" s="7"/>
      <c r="L380" s="131"/>
    </row>
    <row r="381" spans="1:12" ht="14.25" customHeight="1">
      <c r="A381" s="58"/>
      <c r="B381" s="20"/>
      <c r="C381" s="2" t="s">
        <v>1295</v>
      </c>
      <c r="D381" s="22"/>
      <c r="E381" s="2" t="s">
        <v>1292</v>
      </c>
      <c r="F381" s="82"/>
      <c r="G381" s="23"/>
      <c r="H381" s="117"/>
      <c r="I381" s="15"/>
      <c r="J381" s="422"/>
      <c r="K381" s="24"/>
      <c r="L381" s="25"/>
    </row>
    <row r="382" spans="1:12" ht="14.25" customHeight="1">
      <c r="A382" s="59"/>
      <c r="B382" s="26"/>
      <c r="C382" s="347" t="s">
        <v>1979</v>
      </c>
      <c r="D382" s="28"/>
      <c r="E382" s="273" t="s">
        <v>1297</v>
      </c>
      <c r="F382" s="79">
        <v>1</v>
      </c>
      <c r="G382" s="30" t="s">
        <v>1286</v>
      </c>
      <c r="H382" s="368"/>
      <c r="I382" s="6"/>
      <c r="J382" s="421"/>
      <c r="K382" s="7"/>
      <c r="L382" s="134"/>
    </row>
    <row r="383" spans="1:12" ht="14.25" customHeight="1">
      <c r="A383" s="58"/>
      <c r="B383" s="8"/>
      <c r="C383" t="s">
        <v>1989</v>
      </c>
      <c r="D383" s="10"/>
      <c r="E383" t="s">
        <v>1298</v>
      </c>
      <c r="F383" s="83"/>
      <c r="G383" s="23"/>
      <c r="H383" s="137"/>
      <c r="I383" s="15"/>
      <c r="J383" s="422"/>
      <c r="K383" s="18"/>
      <c r="L383" s="19"/>
    </row>
    <row r="384" spans="1:12" ht="14.25" customHeight="1">
      <c r="A384" s="59"/>
      <c r="B384" s="26"/>
      <c r="C384" s="27" t="s">
        <v>1996</v>
      </c>
      <c r="D384" s="28"/>
      <c r="E384" s="29" t="s">
        <v>1299</v>
      </c>
      <c r="F384" s="79">
        <v>6</v>
      </c>
      <c r="G384" s="30" t="s">
        <v>1286</v>
      </c>
      <c r="H384" s="69"/>
      <c r="I384" s="6"/>
      <c r="J384" s="421"/>
      <c r="K384" s="7"/>
      <c r="L384" s="134"/>
    </row>
    <row r="385" spans="1:12" ht="14.25" customHeight="1">
      <c r="A385" s="58"/>
      <c r="B385" s="20"/>
      <c r="C385" s="2" t="s">
        <v>1990</v>
      </c>
      <c r="D385" s="10"/>
      <c r="E385" t="s">
        <v>1298</v>
      </c>
      <c r="F385" s="78"/>
      <c r="G385" s="23"/>
      <c r="H385" s="127"/>
      <c r="I385" s="71"/>
      <c r="J385" s="422"/>
      <c r="K385" s="24"/>
      <c r="L385" s="25"/>
    </row>
    <row r="386" spans="1:12" ht="14.25" customHeight="1">
      <c r="A386" s="59"/>
      <c r="B386" s="26"/>
      <c r="C386" s="27" t="s">
        <v>1997</v>
      </c>
      <c r="D386" s="28"/>
      <c r="E386" s="29" t="s">
        <v>1300</v>
      </c>
      <c r="F386" s="79">
        <v>1</v>
      </c>
      <c r="G386" s="30" t="s">
        <v>1286</v>
      </c>
      <c r="H386" s="368"/>
      <c r="I386" s="6"/>
      <c r="J386" s="421"/>
      <c r="K386" s="7"/>
      <c r="L386" s="134"/>
    </row>
    <row r="387" spans="1:12" ht="14.25" customHeight="1">
      <c r="A387" s="58"/>
      <c r="B387" s="8"/>
      <c r="C387" s="2" t="s">
        <v>1991</v>
      </c>
      <c r="D387" s="10"/>
      <c r="E387" t="s">
        <v>1298</v>
      </c>
      <c r="F387" s="77"/>
      <c r="G387" s="23"/>
      <c r="H387" s="127"/>
      <c r="I387" s="71"/>
      <c r="J387" s="422"/>
      <c r="K387" s="18"/>
      <c r="L387" s="19"/>
    </row>
    <row r="388" spans="1:12" ht="14.25" customHeight="1">
      <c r="A388" s="59"/>
      <c r="B388" s="26"/>
      <c r="C388" s="27" t="s">
        <v>1998</v>
      </c>
      <c r="D388" s="28"/>
      <c r="E388" s="29" t="s">
        <v>1301</v>
      </c>
      <c r="F388" s="79">
        <v>1</v>
      </c>
      <c r="G388" s="30" t="s">
        <v>1286</v>
      </c>
      <c r="H388" s="369"/>
      <c r="I388" s="6"/>
      <c r="J388" s="421"/>
      <c r="K388" s="7"/>
      <c r="L388" s="131"/>
    </row>
    <row r="389" spans="1:12" ht="14.25" customHeight="1">
      <c r="A389" s="58"/>
      <c r="B389" s="20"/>
      <c r="C389" s="2" t="s">
        <v>1992</v>
      </c>
      <c r="D389" s="10"/>
      <c r="E389" t="s">
        <v>1298</v>
      </c>
      <c r="F389" s="78"/>
      <c r="G389" s="23"/>
      <c r="H389" s="127"/>
      <c r="I389" s="71"/>
      <c r="J389" s="422"/>
      <c r="K389" s="24"/>
      <c r="L389" s="25"/>
    </row>
    <row r="390" spans="1:12" ht="14.25" customHeight="1">
      <c r="A390" s="59"/>
      <c r="B390" s="8"/>
      <c r="C390" s="27" t="s">
        <v>1999</v>
      </c>
      <c r="D390" s="28"/>
      <c r="E390" s="29" t="s">
        <v>1302</v>
      </c>
      <c r="F390" s="77">
        <v>2</v>
      </c>
      <c r="G390" s="30" t="s">
        <v>1286</v>
      </c>
      <c r="H390" s="69"/>
      <c r="I390" s="6"/>
      <c r="J390" s="421"/>
      <c r="K390" s="7"/>
      <c r="L390" s="131"/>
    </row>
    <row r="391" spans="1:12" ht="14.25" customHeight="1">
      <c r="A391" s="58"/>
      <c r="B391" s="20"/>
      <c r="C391" s="2" t="s">
        <v>1993</v>
      </c>
      <c r="D391" s="22"/>
      <c r="E391" t="s">
        <v>1298</v>
      </c>
      <c r="F391" s="82"/>
      <c r="G391" s="23"/>
      <c r="H391" s="24"/>
      <c r="I391" s="72"/>
      <c r="J391" s="422"/>
      <c r="K391" s="24"/>
      <c r="L391" s="25"/>
    </row>
    <row r="392" spans="1:12" ht="14.25" customHeight="1">
      <c r="A392" s="59"/>
      <c r="B392" s="26"/>
      <c r="C392" s="27" t="s">
        <v>2000</v>
      </c>
      <c r="D392" s="28"/>
      <c r="E392" s="29" t="s">
        <v>1289</v>
      </c>
      <c r="F392" s="79">
        <v>1</v>
      </c>
      <c r="G392" s="30" t="s">
        <v>1286</v>
      </c>
      <c r="H392" s="368"/>
      <c r="I392" s="6"/>
      <c r="J392" s="421"/>
      <c r="K392" s="7"/>
      <c r="L392" s="131"/>
    </row>
    <row r="393" spans="1:12" ht="14.25" customHeight="1">
      <c r="A393" s="58"/>
      <c r="B393" s="8"/>
      <c r="C393" s="2" t="s">
        <v>1994</v>
      </c>
      <c r="D393" s="10"/>
      <c r="E393" t="s">
        <v>1298</v>
      </c>
      <c r="F393" s="83"/>
      <c r="G393" s="23"/>
      <c r="H393" s="18"/>
      <c r="I393" s="71"/>
      <c r="J393" s="422"/>
      <c r="K393" s="24"/>
      <c r="L393" s="25"/>
    </row>
    <row r="394" spans="1:12" ht="14.25" customHeight="1">
      <c r="A394" s="59"/>
      <c r="B394" s="8"/>
      <c r="C394" s="9" t="s">
        <v>2001</v>
      </c>
      <c r="D394" s="10"/>
      <c r="E394" s="29" t="s">
        <v>1303</v>
      </c>
      <c r="F394" s="77">
        <v>2</v>
      </c>
      <c r="G394" s="30" t="s">
        <v>1286</v>
      </c>
      <c r="H394" s="18"/>
      <c r="I394" s="6"/>
      <c r="J394" s="421"/>
      <c r="K394" s="7"/>
      <c r="L394" s="131"/>
    </row>
    <row r="395" spans="1:12" ht="14.25" customHeight="1">
      <c r="A395" s="58"/>
      <c r="B395" s="20"/>
      <c r="C395" s="2" t="s">
        <v>1995</v>
      </c>
      <c r="D395" s="22"/>
      <c r="E395" s="2" t="s">
        <v>1292</v>
      </c>
      <c r="F395" s="78"/>
      <c r="G395" s="23"/>
      <c r="H395" s="24"/>
      <c r="I395" s="72"/>
      <c r="J395" s="422"/>
      <c r="K395" s="24"/>
      <c r="L395" s="25"/>
    </row>
    <row r="396" spans="1:12" ht="14.25" customHeight="1">
      <c r="A396" s="59"/>
      <c r="B396" s="26"/>
      <c r="C396" s="27" t="s">
        <v>2000</v>
      </c>
      <c r="D396" s="28"/>
      <c r="E396" s="29" t="s">
        <v>1289</v>
      </c>
      <c r="F396" s="79">
        <v>2</v>
      </c>
      <c r="G396" s="30" t="s">
        <v>1286</v>
      </c>
      <c r="H396" s="7"/>
      <c r="I396" s="6"/>
      <c r="J396" s="421"/>
      <c r="K396" s="7"/>
      <c r="L396" s="134"/>
    </row>
    <row r="397" spans="1:12" ht="14.25" customHeight="1">
      <c r="A397" s="58"/>
      <c r="B397" s="20"/>
      <c r="C397" s="2" t="s">
        <v>2002</v>
      </c>
      <c r="D397" s="22"/>
      <c r="E397" s="2" t="s">
        <v>1288</v>
      </c>
      <c r="F397" s="82"/>
      <c r="G397" s="23"/>
      <c r="H397" s="117"/>
      <c r="I397" s="71"/>
      <c r="J397" s="422"/>
      <c r="K397" s="24"/>
      <c r="L397" s="25"/>
    </row>
    <row r="398" spans="1:12" ht="14.25" customHeight="1" thickBot="1">
      <c r="A398" s="511"/>
      <c r="B398" s="50"/>
      <c r="C398" s="51" t="s">
        <v>1982</v>
      </c>
      <c r="D398" s="52"/>
      <c r="E398" s="53" t="s">
        <v>1304</v>
      </c>
      <c r="F398" s="80">
        <v>2</v>
      </c>
      <c r="G398" s="55" t="s">
        <v>1772</v>
      </c>
      <c r="H398" s="62"/>
      <c r="I398" s="125"/>
      <c r="J398" s="512"/>
      <c r="K398" s="62"/>
      <c r="L398" s="140"/>
    </row>
    <row r="400" spans="1:12" ht="14.25" customHeight="1">
      <c r="J400" s="56" t="s">
        <v>3</v>
      </c>
      <c r="K400" s="765">
        <f>K360+1</f>
        <v>12</v>
      </c>
      <c r="L400" s="765"/>
    </row>
    <row r="402" spans="1:12" ht="14.25" customHeight="1" thickBot="1"/>
    <row r="403" spans="1:12" ht="14.25" customHeight="1">
      <c r="A403" s="34"/>
      <c r="B403" s="35"/>
      <c r="C403" s="11"/>
      <c r="D403" s="37"/>
      <c r="E403" s="11"/>
      <c r="F403" s="44"/>
      <c r="G403" s="44"/>
      <c r="H403" s="11"/>
      <c r="I403" s="44"/>
      <c r="J403" s="11"/>
      <c r="K403" s="11"/>
      <c r="L403" s="45"/>
    </row>
    <row r="404" spans="1:12" ht="14.25" customHeight="1" thickBot="1">
      <c r="A404" s="46"/>
      <c r="B404" s="47"/>
      <c r="C404" s="39" t="s">
        <v>5</v>
      </c>
      <c r="D404" s="48"/>
      <c r="E404" s="39" t="s">
        <v>6</v>
      </c>
      <c r="F404" s="49" t="s">
        <v>7</v>
      </c>
      <c r="G404" s="49" t="s">
        <v>4</v>
      </c>
      <c r="H404" s="39" t="s">
        <v>8</v>
      </c>
      <c r="I404" s="49" t="s">
        <v>1</v>
      </c>
      <c r="J404" s="770" t="s">
        <v>2</v>
      </c>
      <c r="K404" s="586"/>
      <c r="L404" s="587"/>
    </row>
    <row r="405" spans="1:12" ht="14.25" customHeight="1">
      <c r="A405" s="529"/>
      <c r="B405" s="527"/>
      <c r="C405" s="2" t="s">
        <v>3522</v>
      </c>
      <c r="D405" s="22"/>
      <c r="E405" s="2" t="s">
        <v>1284</v>
      </c>
      <c r="F405" s="78"/>
      <c r="G405" s="23"/>
      <c r="H405" s="24"/>
      <c r="I405" s="15"/>
      <c r="J405" s="422"/>
      <c r="K405" s="24"/>
      <c r="L405" s="530"/>
    </row>
    <row r="406" spans="1:12" ht="14.25" customHeight="1">
      <c r="A406" s="355"/>
      <c r="B406" s="527"/>
      <c r="C406" s="27" t="s">
        <v>3523</v>
      </c>
      <c r="D406" s="28"/>
      <c r="E406" s="29" t="s">
        <v>3524</v>
      </c>
      <c r="F406" s="79">
        <v>2</v>
      </c>
      <c r="G406" s="30" t="s">
        <v>183</v>
      </c>
      <c r="H406" s="7"/>
      <c r="I406" s="6"/>
      <c r="J406" s="421"/>
      <c r="K406" s="7"/>
      <c r="L406" s="530"/>
    </row>
    <row r="407" spans="1:12" ht="14.25" customHeight="1">
      <c r="A407" s="40"/>
      <c r="B407" s="20"/>
      <c r="C407" s="2" t="s">
        <v>2003</v>
      </c>
      <c r="D407" s="22"/>
      <c r="E407" s="2" t="s">
        <v>1284</v>
      </c>
      <c r="F407" s="78"/>
      <c r="G407" s="23"/>
      <c r="H407" s="24"/>
      <c r="I407" s="15"/>
      <c r="J407" s="422"/>
      <c r="K407" s="24"/>
      <c r="L407" s="25"/>
    </row>
    <row r="408" spans="1:12" ht="14.25" customHeight="1">
      <c r="A408" s="355"/>
      <c r="B408" s="26"/>
      <c r="C408" s="27" t="s">
        <v>2006</v>
      </c>
      <c r="D408" s="28"/>
      <c r="E408" s="29" t="s">
        <v>1305</v>
      </c>
      <c r="F408" s="79">
        <v>2</v>
      </c>
      <c r="G408" s="30" t="s">
        <v>1286</v>
      </c>
      <c r="H408" s="7"/>
      <c r="I408" s="6"/>
      <c r="J408" s="421"/>
      <c r="K408" s="7"/>
      <c r="L408" s="131"/>
    </row>
    <row r="409" spans="1:12" ht="14.25" customHeight="1">
      <c r="A409" s="40"/>
      <c r="B409" s="20"/>
      <c r="C409" s="2" t="s">
        <v>2004</v>
      </c>
      <c r="D409" s="22"/>
      <c r="E409" s="2" t="s">
        <v>1284</v>
      </c>
      <c r="F409" s="78"/>
      <c r="G409" s="23"/>
      <c r="H409" s="24"/>
      <c r="I409" s="15"/>
      <c r="J409" s="422"/>
      <c r="K409" s="24"/>
      <c r="L409" s="25"/>
    </row>
    <row r="410" spans="1:12" ht="14.25" customHeight="1">
      <c r="A410" s="355"/>
      <c r="B410" s="26"/>
      <c r="C410" s="27" t="s">
        <v>2006</v>
      </c>
      <c r="D410" s="28"/>
      <c r="E410" s="29" t="s">
        <v>1289</v>
      </c>
      <c r="F410" s="79">
        <v>1</v>
      </c>
      <c r="G410" s="30" t="s">
        <v>1286</v>
      </c>
      <c r="H410" s="368"/>
      <c r="I410" s="6"/>
      <c r="J410" s="421"/>
      <c r="K410" s="7"/>
      <c r="L410" s="131"/>
    </row>
    <row r="411" spans="1:12" ht="14.25" customHeight="1">
      <c r="A411" s="58"/>
      <c r="B411" s="20"/>
      <c r="C411" s="2" t="s">
        <v>3522</v>
      </c>
      <c r="D411" s="22"/>
      <c r="E411" s="2" t="s">
        <v>1306</v>
      </c>
      <c r="F411" s="78"/>
      <c r="G411" s="23"/>
      <c r="H411" s="127"/>
      <c r="I411" s="71"/>
      <c r="J411" s="117"/>
      <c r="K411" s="24"/>
      <c r="L411" s="25"/>
    </row>
    <row r="412" spans="1:12" ht="14.25" customHeight="1">
      <c r="A412" s="59"/>
      <c r="B412" s="26"/>
      <c r="C412" s="27" t="s">
        <v>3523</v>
      </c>
      <c r="D412" s="28"/>
      <c r="E412" s="29" t="s">
        <v>3524</v>
      </c>
      <c r="F412" s="79">
        <v>2</v>
      </c>
      <c r="G412" s="30" t="s">
        <v>183</v>
      </c>
      <c r="H412" s="7"/>
      <c r="I412" s="6"/>
      <c r="J412" s="421"/>
      <c r="K412" s="7"/>
      <c r="L412" s="131"/>
    </row>
    <row r="413" spans="1:12" ht="14.25" customHeight="1">
      <c r="A413" s="40"/>
      <c r="B413" s="20"/>
      <c r="C413" s="2" t="s">
        <v>2005</v>
      </c>
      <c r="D413" s="22"/>
      <c r="E413" s="2" t="s">
        <v>1306</v>
      </c>
      <c r="F413" s="78"/>
      <c r="G413" s="23"/>
      <c r="H413" s="24"/>
      <c r="I413" s="15"/>
      <c r="J413" s="422"/>
      <c r="K413" s="24"/>
      <c r="L413" s="25"/>
    </row>
    <row r="414" spans="1:12" ht="14.25" customHeight="1">
      <c r="A414" s="355"/>
      <c r="B414" s="26"/>
      <c r="C414" s="27" t="s">
        <v>2006</v>
      </c>
      <c r="D414" s="28"/>
      <c r="E414" s="29" t="s">
        <v>1305</v>
      </c>
      <c r="F414" s="79">
        <v>2</v>
      </c>
      <c r="G414" s="30" t="s">
        <v>1286</v>
      </c>
      <c r="H414" s="7"/>
      <c r="I414" s="6"/>
      <c r="J414" s="421"/>
      <c r="K414" s="7"/>
      <c r="L414" s="131"/>
    </row>
    <row r="415" spans="1:12" ht="14.25" customHeight="1">
      <c r="A415" s="40"/>
      <c r="B415" s="8"/>
      <c r="C415" s="2" t="s">
        <v>2004</v>
      </c>
      <c r="D415" s="22"/>
      <c r="E415" s="2" t="s">
        <v>1306</v>
      </c>
      <c r="F415" s="78"/>
      <c r="G415" s="23"/>
      <c r="H415" s="24"/>
      <c r="I415" s="15"/>
      <c r="J415" s="422"/>
      <c r="K415" s="24"/>
      <c r="L415" s="25"/>
    </row>
    <row r="416" spans="1:12" ht="14.25" customHeight="1">
      <c r="A416" s="355"/>
      <c r="B416" s="26"/>
      <c r="C416" s="27" t="s">
        <v>2006</v>
      </c>
      <c r="D416" s="28"/>
      <c r="E416" s="29" t="s">
        <v>1289</v>
      </c>
      <c r="F416" s="79">
        <v>1</v>
      </c>
      <c r="G416" s="30" t="s">
        <v>1286</v>
      </c>
      <c r="H416" s="368"/>
      <c r="I416" s="6"/>
      <c r="J416" s="421"/>
      <c r="K416" s="7"/>
      <c r="L416" s="134"/>
    </row>
    <row r="417" spans="1:12" ht="14.25" customHeight="1">
      <c r="A417" s="40"/>
      <c r="B417" s="8"/>
      <c r="C417" t="s">
        <v>2007</v>
      </c>
      <c r="D417" s="10"/>
      <c r="E417" t="s">
        <v>1307</v>
      </c>
      <c r="F417" s="83"/>
      <c r="G417" s="23"/>
      <c r="H417" s="136"/>
      <c r="I417" s="15"/>
      <c r="J417" s="422"/>
      <c r="K417" s="24"/>
      <c r="L417" s="19"/>
    </row>
    <row r="418" spans="1:12" ht="14.25" customHeight="1">
      <c r="A418" s="355"/>
      <c r="B418" s="8"/>
      <c r="C418" s="27" t="s">
        <v>2009</v>
      </c>
      <c r="D418" s="28"/>
      <c r="E418" s="273" t="s">
        <v>1308</v>
      </c>
      <c r="F418" s="79">
        <v>1</v>
      </c>
      <c r="G418" s="30" t="s">
        <v>1286</v>
      </c>
      <c r="H418" s="368"/>
      <c r="I418" s="6"/>
      <c r="J418" s="421"/>
      <c r="K418" s="7"/>
      <c r="L418" s="131"/>
    </row>
    <row r="419" spans="1:12" ht="14.25" customHeight="1">
      <c r="A419" s="40"/>
      <c r="B419" s="20"/>
      <c r="C419" t="s">
        <v>2008</v>
      </c>
      <c r="D419" s="22"/>
      <c r="E419" t="s">
        <v>1309</v>
      </c>
      <c r="F419" s="82"/>
      <c r="G419" s="23"/>
      <c r="H419" s="136"/>
      <c r="I419" s="15"/>
      <c r="J419" s="422"/>
      <c r="K419" s="24"/>
      <c r="L419" s="25"/>
    </row>
    <row r="420" spans="1:12" ht="14.25" customHeight="1">
      <c r="A420" s="355"/>
      <c r="B420" s="26"/>
      <c r="C420" s="27" t="s">
        <v>2009</v>
      </c>
      <c r="D420" s="28"/>
      <c r="E420" s="273" t="s">
        <v>1310</v>
      </c>
      <c r="F420" s="79">
        <v>1</v>
      </c>
      <c r="G420" s="30" t="s">
        <v>1286</v>
      </c>
      <c r="H420" s="368"/>
      <c r="I420" s="6"/>
      <c r="J420" s="421"/>
      <c r="K420" s="7"/>
      <c r="L420" s="131"/>
    </row>
    <row r="421" spans="1:12" ht="14.25" customHeight="1">
      <c r="A421" s="40"/>
      <c r="B421" s="20"/>
      <c r="C421" s="2" t="s">
        <v>2010</v>
      </c>
      <c r="D421" s="22"/>
      <c r="E421" t="s">
        <v>1307</v>
      </c>
      <c r="F421" s="82"/>
      <c r="G421" s="23"/>
      <c r="H421" s="136"/>
      <c r="I421" s="72"/>
      <c r="J421" s="422"/>
      <c r="K421" s="24"/>
      <c r="L421" s="25"/>
    </row>
    <row r="422" spans="1:12" ht="14.25" customHeight="1">
      <c r="A422" s="355"/>
      <c r="B422" s="26"/>
      <c r="C422" s="27" t="s">
        <v>2009</v>
      </c>
      <c r="D422" s="28"/>
      <c r="E422" s="273" t="s">
        <v>1311</v>
      </c>
      <c r="F422" s="79">
        <v>1</v>
      </c>
      <c r="G422" s="30" t="s">
        <v>1286</v>
      </c>
      <c r="H422" s="368"/>
      <c r="I422" s="6"/>
      <c r="J422" s="421"/>
      <c r="K422" s="7"/>
      <c r="L422" s="131"/>
    </row>
    <row r="423" spans="1:12" ht="14.25" customHeight="1">
      <c r="A423" s="58"/>
      <c r="B423" s="20"/>
      <c r="C423" s="2"/>
      <c r="D423" s="22"/>
      <c r="E423" s="2"/>
      <c r="F423" s="78"/>
      <c r="G423" s="23"/>
      <c r="H423" s="136"/>
      <c r="I423" s="72"/>
      <c r="J423" s="117"/>
      <c r="K423" s="24"/>
      <c r="L423" s="25"/>
    </row>
    <row r="424" spans="1:12" ht="14.25" customHeight="1">
      <c r="A424" s="59"/>
      <c r="B424" s="26"/>
      <c r="C424" s="27" t="s">
        <v>1713</v>
      </c>
      <c r="D424" s="544"/>
      <c r="E424" s="544"/>
      <c r="F424" s="79">
        <v>703</v>
      </c>
      <c r="G424" s="30" t="s">
        <v>1312</v>
      </c>
      <c r="H424" s="547"/>
      <c r="I424" s="6"/>
      <c r="J424" s="781"/>
      <c r="K424" s="782"/>
      <c r="L424" s="783"/>
    </row>
    <row r="425" spans="1:12" ht="14.25" customHeight="1">
      <c r="A425" s="40"/>
      <c r="B425" s="8"/>
      <c r="C425" s="550"/>
      <c r="D425" s="10"/>
      <c r="F425" s="77"/>
      <c r="G425" s="17"/>
      <c r="H425" s="127"/>
      <c r="I425" s="71"/>
      <c r="J425" s="127"/>
      <c r="K425" s="551"/>
      <c r="L425" s="19"/>
    </row>
    <row r="426" spans="1:12" ht="14.25" customHeight="1">
      <c r="A426" s="59"/>
      <c r="B426" s="26"/>
      <c r="C426" s="27"/>
      <c r="D426" s="28"/>
      <c r="E426" s="28"/>
      <c r="F426" s="79"/>
      <c r="G426" s="30"/>
      <c r="H426" s="69"/>
      <c r="I426" s="6"/>
      <c r="J426" s="69"/>
      <c r="K426" s="7"/>
      <c r="L426" s="134"/>
    </row>
    <row r="427" spans="1:12" ht="14.25" customHeight="1">
      <c r="A427" s="40"/>
      <c r="B427" s="8"/>
      <c r="C427" s="2"/>
      <c r="D427" s="10"/>
      <c r="F427" s="77"/>
      <c r="G427" s="17"/>
      <c r="H427" s="127"/>
      <c r="I427" s="71"/>
      <c r="J427" s="127"/>
      <c r="K427" s="18"/>
      <c r="L427" s="19"/>
    </row>
    <row r="428" spans="1:12" ht="14.25" customHeight="1">
      <c r="A428" s="59"/>
      <c r="B428" s="26"/>
      <c r="C428" s="27"/>
      <c r="D428" s="28"/>
      <c r="E428" s="28"/>
      <c r="F428" s="79"/>
      <c r="G428" s="30"/>
      <c r="H428" s="69"/>
      <c r="I428" s="6"/>
      <c r="J428" s="69"/>
      <c r="K428" s="7"/>
      <c r="L428" s="134"/>
    </row>
    <row r="429" spans="1:12" ht="14.25" customHeight="1">
      <c r="A429" s="40"/>
      <c r="B429" s="8"/>
      <c r="C429" s="2"/>
      <c r="D429" s="10"/>
      <c r="F429" s="77"/>
      <c r="G429" s="17"/>
      <c r="H429" s="127"/>
      <c r="I429" s="71"/>
      <c r="J429" s="127"/>
      <c r="K429" s="18"/>
      <c r="L429" s="19"/>
    </row>
    <row r="430" spans="1:12" ht="14.25" customHeight="1">
      <c r="A430" s="59"/>
      <c r="B430" s="26"/>
      <c r="C430" s="27"/>
      <c r="D430" s="28"/>
      <c r="E430" s="28"/>
      <c r="F430" s="79"/>
      <c r="G430" s="30"/>
      <c r="H430" s="69"/>
      <c r="I430" s="6"/>
      <c r="J430" s="69"/>
      <c r="K430" s="7"/>
      <c r="L430" s="134"/>
    </row>
    <row r="431" spans="1:12" ht="14.25" customHeight="1">
      <c r="A431" s="40"/>
      <c r="B431" s="8"/>
      <c r="D431" s="10"/>
      <c r="F431" s="77"/>
      <c r="G431" s="17"/>
      <c r="H431" s="127"/>
      <c r="I431" s="71"/>
      <c r="J431" s="127"/>
      <c r="K431" s="18"/>
      <c r="L431" s="19"/>
    </row>
    <row r="432" spans="1:12" ht="14.25" customHeight="1">
      <c r="A432" s="40"/>
      <c r="B432" s="8"/>
      <c r="C432" s="27"/>
      <c r="D432" s="28"/>
      <c r="E432" s="29"/>
      <c r="F432" s="79"/>
      <c r="G432" s="30"/>
      <c r="H432" s="69"/>
      <c r="I432" s="6"/>
      <c r="J432" s="7"/>
      <c r="K432" s="7"/>
      <c r="L432" s="131"/>
    </row>
    <row r="433" spans="1:12" ht="14.25" customHeight="1">
      <c r="A433" s="58"/>
      <c r="B433" s="20"/>
      <c r="C433" s="2"/>
      <c r="D433" s="22"/>
      <c r="E433" s="128"/>
      <c r="F433" s="82"/>
      <c r="G433" s="23"/>
      <c r="H433" s="24"/>
      <c r="I433" s="72"/>
      <c r="J433" s="117"/>
      <c r="K433" s="24"/>
      <c r="L433" s="25"/>
    </row>
    <row r="434" spans="1:12" ht="14.25" customHeight="1">
      <c r="A434" s="59"/>
      <c r="B434" s="26"/>
      <c r="C434" s="27"/>
      <c r="D434" s="28"/>
      <c r="E434" s="29"/>
      <c r="F434" s="79"/>
      <c r="G434" s="30"/>
      <c r="H434" s="7"/>
      <c r="I434" s="6"/>
      <c r="J434" s="69"/>
      <c r="K434" s="7"/>
      <c r="L434" s="131"/>
    </row>
    <row r="435" spans="1:12" ht="14.25" customHeight="1">
      <c r="A435" s="40"/>
      <c r="B435" s="8"/>
      <c r="C435" s="2"/>
      <c r="D435" s="10"/>
      <c r="F435" s="83"/>
      <c r="G435" s="17"/>
      <c r="H435" s="18"/>
      <c r="I435" s="72"/>
      <c r="J435" s="117"/>
      <c r="K435" s="24"/>
      <c r="L435" s="25"/>
    </row>
    <row r="436" spans="1:12" ht="14.25" customHeight="1">
      <c r="A436" s="59"/>
      <c r="B436" s="8"/>
      <c r="C436" s="43" t="s">
        <v>203</v>
      </c>
      <c r="D436" s="10"/>
      <c r="F436" s="77"/>
      <c r="G436" s="17"/>
      <c r="H436" s="18"/>
      <c r="I436" s="6"/>
      <c r="J436" s="7"/>
      <c r="K436" s="7"/>
      <c r="L436" s="131"/>
    </row>
    <row r="437" spans="1:12" ht="14.25" customHeight="1">
      <c r="A437" s="40"/>
      <c r="B437" s="20"/>
      <c r="C437" s="2"/>
      <c r="D437" s="22"/>
      <c r="E437" s="2"/>
      <c r="F437" s="82"/>
      <c r="G437" s="23"/>
      <c r="H437" s="117"/>
      <c r="I437" s="71"/>
      <c r="J437" s="117"/>
      <c r="K437" s="24"/>
      <c r="L437" s="25"/>
    </row>
    <row r="438" spans="1:12" ht="14.25" customHeight="1" thickBot="1">
      <c r="A438" s="60"/>
      <c r="B438" s="50"/>
      <c r="C438" s="51"/>
      <c r="D438" s="52"/>
      <c r="E438" s="53"/>
      <c r="F438" s="80"/>
      <c r="G438" s="55"/>
      <c r="H438" s="62"/>
      <c r="I438" s="125"/>
      <c r="J438" s="139"/>
      <c r="K438" s="62"/>
      <c r="L438" s="140"/>
    </row>
    <row r="440" spans="1:12" ht="14.25" customHeight="1">
      <c r="J440" s="56" t="s">
        <v>3</v>
      </c>
      <c r="K440" s="765">
        <f>K400+1</f>
        <v>13</v>
      </c>
      <c r="L440" s="765"/>
    </row>
    <row r="442" spans="1:12" ht="14.25" customHeight="1" thickBot="1"/>
    <row r="443" spans="1:12" ht="14.25" customHeight="1">
      <c r="A443" s="34"/>
      <c r="B443" s="35"/>
      <c r="C443" s="11"/>
      <c r="D443" s="37"/>
      <c r="E443" s="11"/>
      <c r="F443" s="44"/>
      <c r="G443" s="44"/>
      <c r="H443" s="11"/>
      <c r="I443" s="44"/>
      <c r="J443" s="11"/>
      <c r="K443" s="11"/>
      <c r="L443" s="45"/>
    </row>
    <row r="444" spans="1:12" ht="14.25" customHeight="1" thickBot="1">
      <c r="A444" s="46"/>
      <c r="B444" s="47"/>
      <c r="C444" s="39" t="s">
        <v>5</v>
      </c>
      <c r="D444" s="48"/>
      <c r="E444" s="39" t="s">
        <v>6</v>
      </c>
      <c r="F444" s="49" t="s">
        <v>7</v>
      </c>
      <c r="G444" s="49" t="s">
        <v>4</v>
      </c>
      <c r="H444" s="39" t="s">
        <v>8</v>
      </c>
      <c r="I444" s="49" t="s">
        <v>1</v>
      </c>
      <c r="J444" s="770" t="s">
        <v>2</v>
      </c>
      <c r="K444" s="586"/>
      <c r="L444" s="587"/>
    </row>
    <row r="445" spans="1:12" ht="14.25" customHeight="1">
      <c r="A445" s="40"/>
      <c r="B445" s="8"/>
      <c r="C445" s="9"/>
      <c r="D445" s="10"/>
      <c r="F445" s="77"/>
      <c r="G445" s="17"/>
      <c r="H445" s="18"/>
      <c r="I445" s="32"/>
      <c r="J445" s="18"/>
      <c r="K445" s="18"/>
      <c r="L445" s="19"/>
    </row>
    <row r="446" spans="1:12" ht="14.25" customHeight="1">
      <c r="A446" s="40">
        <f>建築内訳中!$A$30</f>
        <v>4</v>
      </c>
      <c r="B446" s="8"/>
      <c r="C446" s="27" t="str">
        <f>建築内訳中!$C$30</f>
        <v>建具改修</v>
      </c>
      <c r="D446" s="28"/>
      <c r="E446" s="28" t="str">
        <f>建築内訳中!$E$32</f>
        <v>(2)改修</v>
      </c>
      <c r="F446" s="79"/>
      <c r="G446" s="30"/>
      <c r="H446" s="7"/>
      <c r="I446" s="6"/>
      <c r="J446" s="69"/>
      <c r="K446" s="18"/>
      <c r="L446" s="19"/>
    </row>
    <row r="447" spans="1:12" ht="14.25" customHeight="1">
      <c r="A447" s="58"/>
      <c r="B447" s="20"/>
      <c r="C447" s="21"/>
      <c r="D447" s="22"/>
      <c r="E447" s="2"/>
      <c r="F447" s="78"/>
      <c r="G447" s="23"/>
      <c r="H447" s="24"/>
      <c r="I447" s="15"/>
      <c r="J447" s="117"/>
      <c r="K447" s="24"/>
      <c r="L447" s="25"/>
    </row>
    <row r="448" spans="1:12" ht="14.25" customHeight="1">
      <c r="A448" s="59"/>
      <c r="B448" s="26"/>
      <c r="C448" s="303" t="s">
        <v>1524</v>
      </c>
      <c r="D448" s="28"/>
      <c r="E448" s="29"/>
      <c r="F448" s="79"/>
      <c r="G448" s="30"/>
      <c r="H448" s="7"/>
      <c r="I448" s="6"/>
      <c r="J448" s="69"/>
      <c r="K448" s="7"/>
      <c r="L448" s="131"/>
    </row>
    <row r="449" spans="1:12" ht="14.25" customHeight="1">
      <c r="A449" s="306"/>
      <c r="B449" s="20"/>
      <c r="C449" s="2" t="s">
        <v>1525</v>
      </c>
      <c r="D449" s="22"/>
      <c r="E449" s="2" t="s">
        <v>1533</v>
      </c>
      <c r="F449" s="82"/>
      <c r="G449" s="23"/>
      <c r="H449" s="117"/>
      <c r="I449" s="15"/>
      <c r="J449" s="117"/>
      <c r="K449" s="24"/>
      <c r="L449" s="25"/>
    </row>
    <row r="450" spans="1:12" ht="14.25" customHeight="1">
      <c r="A450" s="307"/>
      <c r="B450" s="26"/>
      <c r="C450" s="27" t="s">
        <v>1526</v>
      </c>
      <c r="D450" s="28"/>
      <c r="E450" s="28" t="s">
        <v>1534</v>
      </c>
      <c r="F450" s="79">
        <v>1</v>
      </c>
      <c r="G450" s="30" t="s">
        <v>1522</v>
      </c>
      <c r="H450" s="7"/>
      <c r="I450" s="6"/>
      <c r="J450" s="69"/>
      <c r="K450" s="7"/>
      <c r="L450" s="131"/>
    </row>
    <row r="451" spans="1:12" ht="14.25" customHeight="1">
      <c r="A451" s="40"/>
      <c r="B451" s="8"/>
      <c r="C451" s="2" t="s">
        <v>1527</v>
      </c>
      <c r="D451" s="22"/>
      <c r="E451" s="2" t="s">
        <v>1535</v>
      </c>
      <c r="F451" s="83"/>
      <c r="G451" s="23"/>
      <c r="H451" s="136"/>
      <c r="I451" s="15"/>
      <c r="J451" s="117"/>
      <c r="K451" s="24"/>
      <c r="L451" s="25"/>
    </row>
    <row r="452" spans="1:12" ht="14.25" customHeight="1">
      <c r="A452" s="40"/>
      <c r="B452" s="8"/>
      <c r="C452" s="305" t="s">
        <v>1528</v>
      </c>
      <c r="D452" s="10"/>
      <c r="E452" t="s">
        <v>1536</v>
      </c>
      <c r="F452" s="77">
        <v>1</v>
      </c>
      <c r="G452" s="30" t="s">
        <v>1522</v>
      </c>
      <c r="H452" s="18"/>
      <c r="I452" s="6"/>
      <c r="J452" s="69"/>
      <c r="K452" s="18"/>
      <c r="L452" s="131"/>
    </row>
    <row r="453" spans="1:12" ht="14.25" customHeight="1">
      <c r="A453" s="58"/>
      <c r="B453" s="20"/>
      <c r="C453" s="2" t="s">
        <v>1529</v>
      </c>
      <c r="D453" s="22"/>
      <c r="E453" s="2" t="s">
        <v>1537</v>
      </c>
      <c r="F453" s="82"/>
      <c r="G453" s="23"/>
      <c r="H453" s="132"/>
      <c r="I453" s="15"/>
      <c r="J453" s="117"/>
      <c r="K453" s="24"/>
      <c r="L453" s="25"/>
    </row>
    <row r="454" spans="1:12" ht="14.25" customHeight="1">
      <c r="A454" s="40"/>
      <c r="B454" s="8"/>
      <c r="C454" s="27" t="s">
        <v>1715</v>
      </c>
      <c r="D454" s="28"/>
      <c r="E454" s="29" t="s">
        <v>1538</v>
      </c>
      <c r="F454" s="79">
        <v>1</v>
      </c>
      <c r="G454" s="30" t="s">
        <v>1522</v>
      </c>
      <c r="H454" s="69"/>
      <c r="I454" s="6"/>
      <c r="J454" s="69"/>
      <c r="K454" s="7"/>
      <c r="L454" s="131"/>
    </row>
    <row r="455" spans="1:12" ht="14.25" customHeight="1">
      <c r="A455" s="58"/>
      <c r="B455" s="20"/>
      <c r="C455" s="21" t="s">
        <v>1714</v>
      </c>
      <c r="D455" s="22"/>
      <c r="E455" s="2"/>
      <c r="F455" s="82"/>
      <c r="G455" s="23"/>
      <c r="H455" s="132"/>
      <c r="I455" s="15"/>
      <c r="J455" s="117"/>
      <c r="K455" s="24"/>
      <c r="L455" s="25"/>
    </row>
    <row r="456" spans="1:12" ht="14.25" customHeight="1">
      <c r="A456" s="59"/>
      <c r="B456" s="26"/>
      <c r="C456" s="27"/>
      <c r="D456" s="28"/>
      <c r="E456" s="273"/>
      <c r="F456" s="79"/>
      <c r="G456" s="30"/>
      <c r="H456" s="69"/>
      <c r="I456" s="6"/>
      <c r="J456" s="69"/>
      <c r="K456" s="7"/>
      <c r="L456" s="131"/>
    </row>
    <row r="457" spans="1:12" ht="14.25" customHeight="1">
      <c r="A457" s="40"/>
      <c r="B457" s="8"/>
      <c r="C457" s="2" t="s">
        <v>1530</v>
      </c>
      <c r="D457" s="22"/>
      <c r="E457" s="2" t="s">
        <v>1537</v>
      </c>
      <c r="F457" s="82"/>
      <c r="G457" s="23"/>
      <c r="H457" s="127"/>
      <c r="I457" s="15"/>
      <c r="J457" s="117"/>
      <c r="K457" s="24"/>
      <c r="L457" s="25"/>
    </row>
    <row r="458" spans="1:12" ht="14.25" customHeight="1">
      <c r="A458" s="59"/>
      <c r="B458" s="26"/>
      <c r="C458" s="27" t="s">
        <v>1531</v>
      </c>
      <c r="D458" s="28"/>
      <c r="E458" s="29" t="s">
        <v>1539</v>
      </c>
      <c r="F458" s="79">
        <v>1</v>
      </c>
      <c r="G458" s="30" t="s">
        <v>1522</v>
      </c>
      <c r="H458" s="69"/>
      <c r="I458" s="6"/>
      <c r="J458" s="69"/>
      <c r="K458" s="7"/>
      <c r="L458" s="131"/>
    </row>
    <row r="459" spans="1:12" ht="14.25" customHeight="1">
      <c r="A459" s="40"/>
      <c r="B459" s="8"/>
      <c r="C459" s="2" t="s">
        <v>1530</v>
      </c>
      <c r="D459" s="22"/>
      <c r="E459" s="2" t="s">
        <v>1537</v>
      </c>
      <c r="F459" s="82"/>
      <c r="G459" s="23"/>
      <c r="H459" s="127"/>
      <c r="I459" s="15"/>
      <c r="J459" s="117"/>
      <c r="K459" s="18"/>
      <c r="L459" s="25"/>
    </row>
    <row r="460" spans="1:12" ht="14.25" customHeight="1">
      <c r="A460" s="59"/>
      <c r="B460" s="26"/>
      <c r="C460" s="27" t="s">
        <v>1531</v>
      </c>
      <c r="D460" s="28"/>
      <c r="E460" s="29" t="s">
        <v>1540</v>
      </c>
      <c r="F460" s="79">
        <v>1</v>
      </c>
      <c r="G460" s="30" t="s">
        <v>1522</v>
      </c>
      <c r="H460" s="69"/>
      <c r="I460" s="6"/>
      <c r="J460" s="69"/>
      <c r="K460" s="7"/>
      <c r="L460" s="134"/>
    </row>
    <row r="461" spans="1:12" ht="14.25" customHeight="1">
      <c r="A461" s="58"/>
      <c r="B461" s="20"/>
      <c r="C461" s="2" t="s">
        <v>1585</v>
      </c>
      <c r="D461" s="22"/>
      <c r="E461" s="2" t="s">
        <v>1541</v>
      </c>
      <c r="F461" s="82"/>
      <c r="G461" s="23"/>
      <c r="H461" s="24"/>
      <c r="I461" s="15"/>
      <c r="J461" s="117"/>
      <c r="K461" s="24"/>
      <c r="L461" s="25"/>
    </row>
    <row r="462" spans="1:12" ht="14.25" customHeight="1">
      <c r="A462" s="59"/>
      <c r="B462" s="26"/>
      <c r="C462" s="27" t="s">
        <v>1532</v>
      </c>
      <c r="D462" s="28"/>
      <c r="E462" s="29" t="s">
        <v>1596</v>
      </c>
      <c r="F462" s="79">
        <v>2</v>
      </c>
      <c r="G462" s="30" t="s">
        <v>1522</v>
      </c>
      <c r="H462" s="7"/>
      <c r="I462" s="6"/>
      <c r="J462" s="69"/>
      <c r="K462" s="7"/>
      <c r="L462" s="131"/>
    </row>
    <row r="463" spans="1:12" ht="14.25" customHeight="1">
      <c r="A463" s="58"/>
      <c r="B463" s="20"/>
      <c r="C463" s="2" t="s">
        <v>1592</v>
      </c>
      <c r="D463" s="22"/>
      <c r="E463" s="2"/>
      <c r="F463" s="82"/>
      <c r="G463" s="23"/>
      <c r="H463" s="24"/>
      <c r="I463" s="15"/>
      <c r="J463" s="117"/>
      <c r="K463" s="24"/>
      <c r="L463" s="25"/>
    </row>
    <row r="464" spans="1:12" ht="14.25" customHeight="1">
      <c r="A464" s="59"/>
      <c r="B464" s="26"/>
      <c r="C464" s="27" t="s">
        <v>1532</v>
      </c>
      <c r="D464" s="28"/>
      <c r="E464" s="29" t="s">
        <v>1601</v>
      </c>
      <c r="F464" s="79">
        <v>1</v>
      </c>
      <c r="G464" s="30" t="s">
        <v>183</v>
      </c>
      <c r="H464" s="7"/>
      <c r="I464" s="6"/>
      <c r="J464" s="69"/>
      <c r="K464" s="7"/>
      <c r="L464" s="131"/>
    </row>
    <row r="465" spans="1:12" ht="14.25" customHeight="1">
      <c r="A465" s="58"/>
      <c r="B465" s="20"/>
      <c r="C465" s="21"/>
      <c r="D465" s="22"/>
      <c r="E465" s="2"/>
      <c r="F465" s="82"/>
      <c r="G465" s="114"/>
      <c r="H465" s="24"/>
      <c r="I465" s="15"/>
      <c r="J465" s="117"/>
      <c r="K465" s="24"/>
      <c r="L465" s="25"/>
    </row>
    <row r="466" spans="1:12" ht="14.25" customHeight="1">
      <c r="A466" s="59"/>
      <c r="B466" s="26"/>
      <c r="C466" s="27" t="s">
        <v>2011</v>
      </c>
      <c r="D466" s="28"/>
      <c r="E466" s="29"/>
      <c r="F466" s="79"/>
      <c r="G466" s="30"/>
      <c r="H466" s="7"/>
      <c r="I466" s="6"/>
      <c r="J466" s="69"/>
      <c r="K466" s="7"/>
      <c r="L466" s="131"/>
    </row>
    <row r="467" spans="1:12" ht="14.25" customHeight="1">
      <c r="A467" s="40"/>
      <c r="B467" s="8"/>
      <c r="C467" s="2" t="s">
        <v>1542</v>
      </c>
      <c r="D467" s="10"/>
      <c r="F467" s="77"/>
      <c r="G467" s="23"/>
      <c r="H467" s="18"/>
      <c r="I467" s="32"/>
      <c r="J467" s="117"/>
      <c r="K467" s="18"/>
      <c r="L467" s="25"/>
    </row>
    <row r="468" spans="1:12" ht="14.25" customHeight="1">
      <c r="A468" s="40"/>
      <c r="B468" s="26"/>
      <c r="C468" s="9" t="s">
        <v>1543</v>
      </c>
      <c r="D468" s="10"/>
      <c r="E468" t="s">
        <v>1549</v>
      </c>
      <c r="F468" s="77">
        <v>2</v>
      </c>
      <c r="G468" s="30" t="s">
        <v>1522</v>
      </c>
      <c r="H468" s="6"/>
      <c r="I468" s="32"/>
      <c r="J468" s="69"/>
      <c r="K468" s="18"/>
      <c r="L468" s="131"/>
    </row>
    <row r="469" spans="1:12" ht="14.25" customHeight="1">
      <c r="A469" s="58"/>
      <c r="B469" s="20"/>
      <c r="C469" s="2" t="s">
        <v>1545</v>
      </c>
      <c r="D469" s="22"/>
      <c r="E469" s="2"/>
      <c r="F469" s="82"/>
      <c r="G469" s="23"/>
      <c r="H469" s="127"/>
      <c r="I469" s="15"/>
      <c r="J469" s="117"/>
      <c r="K469" s="24"/>
      <c r="L469" s="25"/>
    </row>
    <row r="470" spans="1:12" ht="14.25" customHeight="1">
      <c r="A470" s="59"/>
      <c r="B470" s="26"/>
      <c r="C470" s="27" t="s">
        <v>1544</v>
      </c>
      <c r="D470" s="28"/>
      <c r="E470" s="273" t="s">
        <v>1550</v>
      </c>
      <c r="F470" s="79">
        <v>1</v>
      </c>
      <c r="G470" s="30" t="s">
        <v>1522</v>
      </c>
      <c r="H470" s="69"/>
      <c r="I470" s="6"/>
      <c r="J470" s="69"/>
      <c r="K470" s="7"/>
      <c r="L470" s="131"/>
    </row>
    <row r="471" spans="1:12" ht="14.25" customHeight="1">
      <c r="A471" s="306"/>
      <c r="B471" s="20"/>
      <c r="C471" s="2" t="s">
        <v>1546</v>
      </c>
      <c r="D471" s="22"/>
      <c r="E471" s="2" t="s">
        <v>1551</v>
      </c>
      <c r="F471" s="82"/>
      <c r="G471" s="23"/>
      <c r="H471" s="117"/>
      <c r="I471" s="15"/>
      <c r="J471" s="117"/>
      <c r="K471" s="24"/>
      <c r="L471" s="25"/>
    </row>
    <row r="472" spans="1:12" ht="14.25" customHeight="1">
      <c r="A472" s="307"/>
      <c r="B472" s="26"/>
      <c r="C472" s="27" t="s">
        <v>1544</v>
      </c>
      <c r="D472" s="28"/>
      <c r="E472" s="28" t="s">
        <v>1552</v>
      </c>
      <c r="F472" s="79">
        <v>2</v>
      </c>
      <c r="G472" s="30" t="s">
        <v>1522</v>
      </c>
      <c r="H472" s="7"/>
      <c r="I472" s="6"/>
      <c r="J472" s="69"/>
      <c r="K472" s="7"/>
      <c r="L472" s="131"/>
    </row>
    <row r="473" spans="1:12" ht="14.25" customHeight="1">
      <c r="A473" s="40"/>
      <c r="B473" s="8"/>
      <c r="C473" s="2" t="s">
        <v>1547</v>
      </c>
      <c r="D473" s="22"/>
      <c r="E473" s="2" t="s">
        <v>1551</v>
      </c>
      <c r="F473" s="83"/>
      <c r="G473" s="23"/>
      <c r="H473" s="136"/>
      <c r="I473" s="15"/>
      <c r="J473" s="117"/>
      <c r="K473" s="24"/>
      <c r="L473" s="25"/>
    </row>
    <row r="474" spans="1:12" ht="14.25" customHeight="1">
      <c r="A474" s="40"/>
      <c r="B474" s="8"/>
      <c r="C474" s="305" t="s">
        <v>1544</v>
      </c>
      <c r="D474" s="10"/>
      <c r="E474" t="s">
        <v>1553</v>
      </c>
      <c r="F474" s="77">
        <v>1</v>
      </c>
      <c r="G474" s="30" t="s">
        <v>1522</v>
      </c>
      <c r="H474" s="18"/>
      <c r="I474" s="6"/>
      <c r="J474" s="69"/>
      <c r="K474" s="18"/>
      <c r="L474" s="131"/>
    </row>
    <row r="475" spans="1:12" ht="14.25" customHeight="1">
      <c r="A475" s="58"/>
      <c r="B475" s="20"/>
      <c r="C475" s="2" t="s">
        <v>1548</v>
      </c>
      <c r="D475" s="22"/>
      <c r="E475" s="2" t="s">
        <v>1551</v>
      </c>
      <c r="F475" s="82"/>
      <c r="G475" s="23"/>
      <c r="H475" s="132"/>
      <c r="I475" s="15"/>
      <c r="J475" s="117"/>
      <c r="K475" s="24"/>
      <c r="L475" s="25"/>
    </row>
    <row r="476" spans="1:12" ht="14.25" customHeight="1">
      <c r="A476" s="59"/>
      <c r="B476" s="26"/>
      <c r="C476" s="27" t="s">
        <v>1544</v>
      </c>
      <c r="D476" s="28"/>
      <c r="E476" s="29" t="s">
        <v>1553</v>
      </c>
      <c r="F476" s="79">
        <v>1</v>
      </c>
      <c r="G476" s="30" t="s">
        <v>1522</v>
      </c>
      <c r="H476" s="69"/>
      <c r="I476" s="6"/>
      <c r="J476" s="69"/>
      <c r="K476" s="7"/>
      <c r="L476" s="134"/>
    </row>
    <row r="477" spans="1:12" ht="14.25" customHeight="1">
      <c r="A477" s="40"/>
      <c r="B477" s="8"/>
      <c r="D477" s="10"/>
      <c r="F477" s="83"/>
      <c r="G477" s="17"/>
      <c r="H477" s="127"/>
      <c r="I477" s="71"/>
      <c r="J477" s="127"/>
      <c r="K477" s="18"/>
      <c r="L477" s="19"/>
    </row>
    <row r="478" spans="1:12" ht="14.25" customHeight="1" thickBot="1">
      <c r="A478" s="60"/>
      <c r="B478" s="50"/>
      <c r="C478" s="51"/>
      <c r="D478" s="52"/>
      <c r="E478" s="53"/>
      <c r="F478" s="80"/>
      <c r="G478" s="55"/>
      <c r="H478" s="62"/>
      <c r="I478" s="125"/>
      <c r="J478" s="139"/>
      <c r="K478" s="62"/>
      <c r="L478" s="140"/>
    </row>
    <row r="479" spans="1:12" ht="14.25" customHeight="1">
      <c r="L479" s="14"/>
    </row>
    <row r="480" spans="1:12" ht="14.25" customHeight="1">
      <c r="J480" s="56" t="s">
        <v>3</v>
      </c>
      <c r="K480" s="765">
        <f>K440+1</f>
        <v>14</v>
      </c>
      <c r="L480" s="765"/>
    </row>
    <row r="482" spans="1:12" ht="14.25" customHeight="1" thickBot="1"/>
    <row r="483" spans="1:12" ht="14.25" customHeight="1">
      <c r="A483" s="34"/>
      <c r="B483" s="35"/>
      <c r="C483" s="11"/>
      <c r="D483" s="37"/>
      <c r="E483" s="11"/>
      <c r="F483" s="44"/>
      <c r="G483" s="44"/>
      <c r="H483" s="11"/>
      <c r="I483" s="44"/>
      <c r="J483" s="11"/>
      <c r="K483" s="11"/>
      <c r="L483" s="45"/>
    </row>
    <row r="484" spans="1:12" ht="14.25" customHeight="1" thickBot="1">
      <c r="A484" s="46"/>
      <c r="B484" s="47"/>
      <c r="C484" s="39" t="s">
        <v>5</v>
      </c>
      <c r="D484" s="48"/>
      <c r="E484" s="39" t="s">
        <v>6</v>
      </c>
      <c r="F484" s="49" t="s">
        <v>7</v>
      </c>
      <c r="G484" s="49" t="s">
        <v>4</v>
      </c>
      <c r="H484" s="39" t="s">
        <v>8</v>
      </c>
      <c r="I484" s="49" t="s">
        <v>1</v>
      </c>
      <c r="J484" s="770" t="s">
        <v>2</v>
      </c>
      <c r="K484" s="586"/>
      <c r="L484" s="587"/>
    </row>
    <row r="485" spans="1:12" ht="14.25" customHeight="1">
      <c r="A485" s="58"/>
      <c r="B485" s="20"/>
      <c r="C485" s="21"/>
      <c r="D485" s="22"/>
      <c r="E485" s="2"/>
      <c r="F485" s="82"/>
      <c r="G485" s="114"/>
      <c r="H485" s="132"/>
      <c r="I485" s="15"/>
      <c r="J485" s="117"/>
      <c r="K485" s="24"/>
      <c r="L485" s="25"/>
    </row>
    <row r="486" spans="1:12" ht="14.25" customHeight="1">
      <c r="A486" s="59"/>
      <c r="B486" s="26"/>
      <c r="C486" s="27" t="s">
        <v>1554</v>
      </c>
      <c r="D486" s="28"/>
      <c r="E486" s="273"/>
      <c r="F486" s="79"/>
      <c r="G486" s="30"/>
      <c r="H486" s="69"/>
      <c r="I486" s="6"/>
      <c r="J486" s="69"/>
      <c r="K486" s="7"/>
      <c r="L486" s="131"/>
    </row>
    <row r="487" spans="1:12" ht="14.25" customHeight="1">
      <c r="A487" s="40"/>
      <c r="B487" s="8"/>
      <c r="C487" s="2" t="s">
        <v>1555</v>
      </c>
      <c r="D487" s="22"/>
      <c r="E487" s="2"/>
      <c r="F487" s="82"/>
      <c r="G487" s="23"/>
      <c r="H487" s="127"/>
      <c r="I487" s="15"/>
      <c r="J487" s="117"/>
      <c r="K487" s="24"/>
      <c r="L487" s="25"/>
    </row>
    <row r="488" spans="1:12" ht="14.25" customHeight="1">
      <c r="A488" s="59"/>
      <c r="B488" s="26"/>
      <c r="C488" s="27" t="s">
        <v>1526</v>
      </c>
      <c r="D488" s="28"/>
      <c r="E488" s="29" t="s">
        <v>1534</v>
      </c>
      <c r="F488" s="79">
        <v>1</v>
      </c>
      <c r="G488" s="30" t="s">
        <v>1522</v>
      </c>
      <c r="H488" s="69"/>
      <c r="I488" s="6"/>
      <c r="J488" s="69"/>
      <c r="K488" s="7"/>
      <c r="L488" s="131"/>
    </row>
    <row r="489" spans="1:12" ht="14.25" customHeight="1">
      <c r="A489" s="40"/>
      <c r="B489" s="8"/>
      <c r="C489" s="2" t="s">
        <v>1556</v>
      </c>
      <c r="D489" s="22"/>
      <c r="E489" s="2"/>
      <c r="F489" s="82"/>
      <c r="G489" s="23"/>
      <c r="H489" s="127"/>
      <c r="I489" s="15"/>
      <c r="J489" s="127"/>
      <c r="K489" s="18"/>
      <c r="L489" s="25"/>
    </row>
    <row r="490" spans="1:12" ht="14.25" customHeight="1">
      <c r="A490" s="59"/>
      <c r="B490" s="26"/>
      <c r="C490" s="27" t="s">
        <v>1557</v>
      </c>
      <c r="D490" s="28"/>
      <c r="E490" s="29" t="s">
        <v>1578</v>
      </c>
      <c r="F490" s="79">
        <v>1</v>
      </c>
      <c r="G490" s="30" t="s">
        <v>1522</v>
      </c>
      <c r="H490" s="69"/>
      <c r="I490" s="6"/>
      <c r="J490" s="69"/>
      <c r="K490" s="7"/>
      <c r="L490" s="134"/>
    </row>
    <row r="491" spans="1:12" ht="14.25" customHeight="1">
      <c r="A491" s="58"/>
      <c r="B491" s="20"/>
      <c r="C491" s="2" t="s">
        <v>1558</v>
      </c>
      <c r="D491" s="22"/>
      <c r="E491" s="2" t="s">
        <v>2495</v>
      </c>
      <c r="F491" s="82"/>
      <c r="G491" s="23"/>
      <c r="H491" s="127"/>
      <c r="I491" s="15"/>
      <c r="J491" s="127"/>
      <c r="K491" s="18"/>
      <c r="L491" s="19"/>
    </row>
    <row r="492" spans="1:12" ht="14.25" customHeight="1">
      <c r="A492" s="40"/>
      <c r="B492" s="8"/>
      <c r="C492" s="27" t="s">
        <v>1559</v>
      </c>
      <c r="D492" s="28"/>
      <c r="E492" s="29" t="s">
        <v>2496</v>
      </c>
      <c r="F492" s="79">
        <v>6</v>
      </c>
      <c r="G492" s="30" t="s">
        <v>1522</v>
      </c>
      <c r="H492" s="69"/>
      <c r="I492" s="6"/>
      <c r="J492" s="69"/>
      <c r="K492" s="7"/>
      <c r="L492" s="131"/>
    </row>
    <row r="493" spans="1:12" ht="14.25" customHeight="1">
      <c r="A493" s="58"/>
      <c r="B493" s="20"/>
      <c r="C493" s="2" t="s">
        <v>1560</v>
      </c>
      <c r="D493" s="22"/>
      <c r="E493" s="2" t="s">
        <v>2495</v>
      </c>
      <c r="F493" s="82"/>
      <c r="G493" s="23"/>
      <c r="H493" s="24"/>
      <c r="I493" s="15"/>
      <c r="J493" s="117"/>
      <c r="K493" s="24"/>
      <c r="L493" s="25"/>
    </row>
    <row r="494" spans="1:12" ht="14.25" customHeight="1">
      <c r="A494" s="59"/>
      <c r="B494" s="26"/>
      <c r="C494" s="27" t="s">
        <v>1561</v>
      </c>
      <c r="D494" s="28"/>
      <c r="E494" s="29" t="s">
        <v>1579</v>
      </c>
      <c r="F494" s="79">
        <v>2</v>
      </c>
      <c r="G494" s="30" t="s">
        <v>1522</v>
      </c>
      <c r="H494" s="7"/>
      <c r="I494" s="6"/>
      <c r="J494" s="69"/>
      <c r="K494" s="7"/>
      <c r="L494" s="131"/>
    </row>
    <row r="495" spans="1:12" ht="14.25" customHeight="1">
      <c r="A495" s="58"/>
      <c r="B495" s="20"/>
      <c r="C495" s="2" t="s">
        <v>1562</v>
      </c>
      <c r="D495" s="22"/>
      <c r="E495" s="2" t="s">
        <v>2495</v>
      </c>
      <c r="F495" s="82"/>
      <c r="G495" s="23"/>
      <c r="H495" s="24"/>
      <c r="I495" s="15"/>
      <c r="J495" s="117"/>
      <c r="K495" s="24"/>
      <c r="L495" s="25"/>
    </row>
    <row r="496" spans="1:12" ht="14.25" customHeight="1">
      <c r="A496" s="59"/>
      <c r="B496" s="26"/>
      <c r="C496" s="27" t="s">
        <v>1563</v>
      </c>
      <c r="D496" s="28"/>
      <c r="E496" s="29" t="s">
        <v>2497</v>
      </c>
      <c r="F496" s="79">
        <v>1</v>
      </c>
      <c r="G496" s="30" t="s">
        <v>1522</v>
      </c>
      <c r="H496" s="7"/>
      <c r="I496" s="6"/>
      <c r="J496" s="69"/>
      <c r="K496" s="7"/>
      <c r="L496" s="131"/>
    </row>
    <row r="497" spans="1:12" ht="14.25" customHeight="1">
      <c r="A497" s="58"/>
      <c r="B497" s="20"/>
      <c r="C497" s="2" t="s">
        <v>1564</v>
      </c>
      <c r="D497" s="22"/>
      <c r="E497" s="2" t="s">
        <v>2495</v>
      </c>
      <c r="F497" s="78"/>
      <c r="G497" s="23"/>
      <c r="H497" s="24"/>
      <c r="I497" s="15"/>
      <c r="J497" s="117"/>
      <c r="K497" s="24"/>
      <c r="L497" s="25"/>
    </row>
    <row r="498" spans="1:12" ht="14.25" customHeight="1">
      <c r="A498" s="59"/>
      <c r="B498" s="26"/>
      <c r="C498" s="27" t="s">
        <v>1565</v>
      </c>
      <c r="D498" s="28"/>
      <c r="E498" s="29" t="s">
        <v>1580</v>
      </c>
      <c r="F498" s="79">
        <v>2</v>
      </c>
      <c r="G498" s="30" t="s">
        <v>1522</v>
      </c>
      <c r="H498" s="7"/>
      <c r="I498" s="6"/>
      <c r="J498" s="69"/>
      <c r="K498" s="7"/>
      <c r="L498" s="134"/>
    </row>
    <row r="499" spans="1:12" ht="14.25" customHeight="1">
      <c r="A499" s="40"/>
      <c r="B499" s="8"/>
      <c r="C499" t="s">
        <v>3023</v>
      </c>
      <c r="D499" s="10"/>
      <c r="E499" t="s">
        <v>2495</v>
      </c>
      <c r="F499" s="77"/>
      <c r="G499" s="17"/>
      <c r="H499" s="18"/>
      <c r="I499" s="32"/>
      <c r="J499" s="127"/>
      <c r="K499" s="18"/>
      <c r="L499" s="19"/>
    </row>
    <row r="500" spans="1:12" ht="14.25" customHeight="1">
      <c r="A500" s="40"/>
      <c r="B500" s="8"/>
      <c r="C500" s="9" t="s">
        <v>3024</v>
      </c>
      <c r="D500" s="10"/>
      <c r="E500" t="s">
        <v>3025</v>
      </c>
      <c r="F500" s="77">
        <v>1</v>
      </c>
      <c r="G500" s="30" t="s">
        <v>183</v>
      </c>
      <c r="H500" s="548"/>
      <c r="I500" s="32"/>
      <c r="J500" s="127"/>
      <c r="K500" s="18"/>
      <c r="L500" s="131"/>
    </row>
    <row r="501" spans="1:12" ht="14.25" customHeight="1">
      <c r="A501" s="58"/>
      <c r="B501" s="20"/>
      <c r="C501" s="2" t="s">
        <v>1566</v>
      </c>
      <c r="D501" s="22"/>
      <c r="E501" s="2" t="s">
        <v>2495</v>
      </c>
      <c r="F501" s="82"/>
      <c r="G501" s="23"/>
      <c r="H501" s="15"/>
      <c r="I501" s="15"/>
      <c r="J501" s="117"/>
      <c r="K501" s="24"/>
      <c r="L501" s="25"/>
    </row>
    <row r="502" spans="1:12" ht="14.25" customHeight="1">
      <c r="A502" s="59"/>
      <c r="B502" s="26"/>
      <c r="C502" s="27" t="s">
        <v>1567</v>
      </c>
      <c r="D502" s="28"/>
      <c r="E502" s="29" t="s">
        <v>2498</v>
      </c>
      <c r="F502" s="79">
        <v>2</v>
      </c>
      <c r="G502" s="30" t="s">
        <v>1522</v>
      </c>
      <c r="H502" s="6"/>
      <c r="I502" s="6"/>
      <c r="J502" s="69"/>
      <c r="K502" s="7"/>
      <c r="L502" s="131"/>
    </row>
    <row r="503" spans="1:12" ht="14.25" customHeight="1">
      <c r="A503" s="58"/>
      <c r="B503" s="8"/>
      <c r="C503" s="2" t="s">
        <v>1568</v>
      </c>
      <c r="D503" s="22"/>
      <c r="E503" s="2"/>
      <c r="F503" s="82"/>
      <c r="G503" s="23"/>
      <c r="H503" s="127"/>
      <c r="I503" s="15"/>
      <c r="J503" s="117"/>
      <c r="K503" s="24"/>
      <c r="L503" s="25"/>
    </row>
    <row r="504" spans="1:12" ht="14.25" customHeight="1">
      <c r="A504" s="59"/>
      <c r="B504" s="26"/>
      <c r="C504" s="27" t="s">
        <v>1567</v>
      </c>
      <c r="D504" s="28"/>
      <c r="E504" s="273" t="s">
        <v>3533</v>
      </c>
      <c r="F504" s="79">
        <v>6</v>
      </c>
      <c r="G504" s="30" t="s">
        <v>1522</v>
      </c>
      <c r="H504" s="69"/>
      <c r="I504" s="6"/>
      <c r="J504" s="69"/>
      <c r="K504" s="7"/>
      <c r="L504" s="131"/>
    </row>
    <row r="505" spans="1:12" ht="14.25" customHeight="1">
      <c r="A505" s="306"/>
      <c r="B505" s="20"/>
      <c r="C505" s="2" t="s">
        <v>1569</v>
      </c>
      <c r="D505" s="22"/>
      <c r="E505" s="2"/>
      <c r="F505" s="82"/>
      <c r="G505" s="23"/>
      <c r="H505" s="117"/>
      <c r="I505" s="15"/>
      <c r="J505" s="117"/>
      <c r="K505" s="24"/>
      <c r="L505" s="25"/>
    </row>
    <row r="506" spans="1:12" ht="14.25" customHeight="1">
      <c r="A506" s="307"/>
      <c r="B506" s="26"/>
      <c r="C506" s="27" t="s">
        <v>1567</v>
      </c>
      <c r="D506" s="28"/>
      <c r="E506" s="28" t="s">
        <v>3534</v>
      </c>
      <c r="F506" s="79">
        <v>4</v>
      </c>
      <c r="G506" s="30" t="s">
        <v>1522</v>
      </c>
      <c r="H506" s="7"/>
      <c r="I506" s="6"/>
      <c r="J506" s="69"/>
      <c r="K506" s="7"/>
      <c r="L506" s="131"/>
    </row>
    <row r="507" spans="1:12" ht="14.25" customHeight="1">
      <c r="A507" s="40"/>
      <c r="B507" s="8"/>
      <c r="C507" s="2" t="s">
        <v>1570</v>
      </c>
      <c r="D507" s="22"/>
      <c r="E507" s="2" t="s">
        <v>2499</v>
      </c>
      <c r="F507" s="83"/>
      <c r="G507" s="23"/>
      <c r="H507" s="136"/>
      <c r="I507" s="15"/>
      <c r="J507" s="127"/>
      <c r="K507" s="24"/>
      <c r="L507" s="25"/>
    </row>
    <row r="508" spans="1:12" ht="14.25" customHeight="1">
      <c r="A508" s="40"/>
      <c r="B508" s="8"/>
      <c r="C508" s="305" t="s">
        <v>1571</v>
      </c>
      <c r="D508" s="10"/>
      <c r="E508" t="s">
        <v>3535</v>
      </c>
      <c r="F508" s="77">
        <v>6</v>
      </c>
      <c r="G508" s="30" t="s">
        <v>1522</v>
      </c>
      <c r="H508" s="18"/>
      <c r="I508" s="6"/>
      <c r="J508" s="18"/>
      <c r="K508" s="18"/>
      <c r="L508" s="131"/>
    </row>
    <row r="509" spans="1:12" ht="14.25" customHeight="1">
      <c r="A509" s="58"/>
      <c r="B509" s="20"/>
      <c r="C509" s="2" t="s">
        <v>1572</v>
      </c>
      <c r="D509" s="22"/>
      <c r="E509" s="2" t="s">
        <v>2499</v>
      </c>
      <c r="F509" s="82"/>
      <c r="G509" s="23"/>
      <c r="H509" s="132"/>
      <c r="I509" s="15"/>
      <c r="J509" s="117"/>
      <c r="K509" s="24"/>
      <c r="L509" s="25"/>
    </row>
    <row r="510" spans="1:12" ht="14.25" customHeight="1">
      <c r="A510" s="40"/>
      <c r="B510" s="8"/>
      <c r="C510" s="27" t="s">
        <v>1571</v>
      </c>
      <c r="D510" s="28"/>
      <c r="E510" s="29" t="s">
        <v>3536</v>
      </c>
      <c r="F510" s="79">
        <v>4</v>
      </c>
      <c r="G510" s="30" t="s">
        <v>1522</v>
      </c>
      <c r="H510" s="69"/>
      <c r="I510" s="6"/>
      <c r="J510" s="69"/>
      <c r="K510" s="7"/>
      <c r="L510" s="131"/>
    </row>
    <row r="511" spans="1:12" ht="14.25" customHeight="1">
      <c r="A511" s="58"/>
      <c r="B511" s="20"/>
      <c r="C511" s="2" t="s">
        <v>1573</v>
      </c>
      <c r="D511" s="22"/>
      <c r="E511" s="2"/>
      <c r="F511" s="82"/>
      <c r="G511" s="23"/>
      <c r="H511" s="132"/>
      <c r="I511" s="15"/>
      <c r="J511" s="117"/>
      <c r="K511" s="24"/>
      <c r="L511" s="25"/>
    </row>
    <row r="512" spans="1:12" ht="14.25" customHeight="1">
      <c r="A512" s="59"/>
      <c r="B512" s="26"/>
      <c r="C512" s="27" t="s">
        <v>1565</v>
      </c>
      <c r="D512" s="28"/>
      <c r="E512" s="273" t="s">
        <v>1581</v>
      </c>
      <c r="F512" s="79">
        <v>6</v>
      </c>
      <c r="G512" s="30" t="s">
        <v>1522</v>
      </c>
      <c r="H512" s="69"/>
      <c r="I512" s="6"/>
      <c r="J512" s="69"/>
      <c r="K512" s="7"/>
      <c r="L512" s="131"/>
    </row>
    <row r="513" spans="1:12" ht="14.25" customHeight="1">
      <c r="A513" s="40"/>
      <c r="B513" s="8"/>
      <c r="C513" s="2" t="s">
        <v>1574</v>
      </c>
      <c r="D513" s="22"/>
      <c r="E513" s="2" t="s">
        <v>2499</v>
      </c>
      <c r="F513" s="82"/>
      <c r="G513" s="23"/>
      <c r="H513" s="127"/>
      <c r="I513" s="15"/>
      <c r="J513" s="117"/>
      <c r="K513" s="24"/>
      <c r="L513" s="25"/>
    </row>
    <row r="514" spans="1:12" ht="14.25" customHeight="1">
      <c r="A514" s="59"/>
      <c r="B514" s="26"/>
      <c r="C514" s="27" t="s">
        <v>1563</v>
      </c>
      <c r="D514" s="28"/>
      <c r="E514" s="29" t="s">
        <v>2910</v>
      </c>
      <c r="F514" s="79">
        <v>12</v>
      </c>
      <c r="G514" s="30" t="s">
        <v>1522</v>
      </c>
      <c r="H514" s="69"/>
      <c r="I514" s="6"/>
      <c r="J514" s="69"/>
      <c r="K514" s="7"/>
      <c r="L514" s="131"/>
    </row>
    <row r="515" spans="1:12" ht="14.25" customHeight="1">
      <c r="A515" s="40"/>
      <c r="B515" s="8"/>
      <c r="C515" s="2" t="s">
        <v>1575</v>
      </c>
      <c r="D515" s="22"/>
      <c r="E515" s="2" t="s">
        <v>2495</v>
      </c>
      <c r="F515" s="82"/>
      <c r="G515" s="23"/>
      <c r="H515" s="127"/>
      <c r="I515" s="15"/>
      <c r="J515" s="127"/>
      <c r="K515" s="18"/>
      <c r="L515" s="25"/>
    </row>
    <row r="516" spans="1:12" ht="14.25" customHeight="1">
      <c r="A516" s="59"/>
      <c r="B516" s="26"/>
      <c r="C516" s="27" t="s">
        <v>1576</v>
      </c>
      <c r="D516" s="28"/>
      <c r="E516" s="29" t="s">
        <v>2500</v>
      </c>
      <c r="F516" s="79">
        <v>2</v>
      </c>
      <c r="G516" s="30" t="s">
        <v>1522</v>
      </c>
      <c r="H516" s="69"/>
      <c r="I516" s="6"/>
      <c r="J516" s="69"/>
      <c r="K516" s="7"/>
      <c r="L516" s="134"/>
    </row>
    <row r="517" spans="1:12" ht="14.25" customHeight="1">
      <c r="A517" s="58"/>
      <c r="B517" s="20"/>
      <c r="C517" s="2" t="s">
        <v>1577</v>
      </c>
      <c r="D517" s="22"/>
      <c r="E517" s="2" t="s">
        <v>2495</v>
      </c>
      <c r="F517" s="82"/>
      <c r="G517" s="23"/>
      <c r="H517" s="117"/>
      <c r="I517" s="15"/>
      <c r="J517" s="117"/>
      <c r="K517" s="24"/>
      <c r="L517" s="25"/>
    </row>
    <row r="518" spans="1:12" ht="14.25" customHeight="1" thickBot="1">
      <c r="A518" s="402"/>
      <c r="B518" s="446"/>
      <c r="C518" s="398" t="s">
        <v>1576</v>
      </c>
      <c r="D518" s="399"/>
      <c r="E518" s="400" t="s">
        <v>2501</v>
      </c>
      <c r="F518" s="447">
        <v>4</v>
      </c>
      <c r="G518" s="448" t="s">
        <v>1522</v>
      </c>
      <c r="H518" s="451"/>
      <c r="I518" s="450"/>
      <c r="J518" s="451"/>
      <c r="K518" s="401"/>
      <c r="L518" s="140"/>
    </row>
    <row r="519" spans="1:12" ht="14.25" customHeight="1">
      <c r="L519" s="18"/>
    </row>
    <row r="520" spans="1:12" ht="14.25" customHeight="1">
      <c r="J520" s="56" t="s">
        <v>3</v>
      </c>
      <c r="K520" s="765">
        <f>K480+1</f>
        <v>15</v>
      </c>
      <c r="L520" s="765"/>
    </row>
    <row r="522" spans="1:12" ht="14.25" customHeight="1" thickBot="1"/>
    <row r="523" spans="1:12" ht="14.25" customHeight="1">
      <c r="A523" s="34"/>
      <c r="B523" s="35"/>
      <c r="C523" s="11"/>
      <c r="D523" s="37"/>
      <c r="E523" s="11"/>
      <c r="F523" s="44"/>
      <c r="G523" s="44"/>
      <c r="H523" s="11"/>
      <c r="I523" s="44"/>
      <c r="J523" s="11"/>
      <c r="K523" s="11"/>
      <c r="L523" s="45"/>
    </row>
    <row r="524" spans="1:12" ht="14.25" customHeight="1" thickBot="1">
      <c r="A524" s="46"/>
      <c r="B524" s="47"/>
      <c r="C524" s="39" t="s">
        <v>5</v>
      </c>
      <c r="D524" s="48"/>
      <c r="E524" s="39" t="s">
        <v>6</v>
      </c>
      <c r="F524" s="49" t="s">
        <v>7</v>
      </c>
      <c r="G524" s="49" t="s">
        <v>4</v>
      </c>
      <c r="H524" s="39" t="s">
        <v>8</v>
      </c>
      <c r="I524" s="49" t="s">
        <v>1</v>
      </c>
      <c r="J524" s="770" t="s">
        <v>2</v>
      </c>
      <c r="K524" s="586"/>
      <c r="L524" s="587"/>
    </row>
    <row r="525" spans="1:12" ht="14.25" customHeight="1">
      <c r="A525" s="65"/>
      <c r="B525" s="35"/>
      <c r="C525" s="11" t="s">
        <v>1577</v>
      </c>
      <c r="D525" s="37"/>
      <c r="E525" s="11" t="s">
        <v>2495</v>
      </c>
      <c r="F525" s="278"/>
      <c r="G525" s="13"/>
      <c r="H525" s="14"/>
      <c r="I525" s="38"/>
      <c r="J525" s="241"/>
      <c r="K525" s="14"/>
      <c r="L525" s="16"/>
    </row>
    <row r="526" spans="1:12" ht="14.25" customHeight="1">
      <c r="A526" s="59"/>
      <c r="B526" s="26"/>
      <c r="C526" s="27" t="s">
        <v>2831</v>
      </c>
      <c r="D526" s="28"/>
      <c r="E526" s="29" t="s">
        <v>2832</v>
      </c>
      <c r="F526" s="79">
        <v>6</v>
      </c>
      <c r="G526" s="30" t="s">
        <v>183</v>
      </c>
      <c r="H526" s="7"/>
      <c r="I526" s="6"/>
      <c r="J526" s="69"/>
      <c r="K526" s="7"/>
      <c r="L526" s="134"/>
    </row>
    <row r="527" spans="1:12" ht="14.25" customHeight="1">
      <c r="A527" s="40"/>
      <c r="B527" s="8"/>
      <c r="C527" s="9"/>
      <c r="D527" s="10"/>
      <c r="F527" s="83"/>
      <c r="G527" s="68"/>
      <c r="H527" s="18"/>
      <c r="I527" s="32"/>
      <c r="J527" s="127"/>
      <c r="K527" s="18"/>
      <c r="L527" s="19"/>
    </row>
    <row r="528" spans="1:12" ht="14.25" customHeight="1">
      <c r="A528" s="59"/>
      <c r="B528" s="26"/>
      <c r="C528" s="27" t="s">
        <v>1582</v>
      </c>
      <c r="D528" s="28"/>
      <c r="E528" s="29"/>
      <c r="F528" s="79"/>
      <c r="G528" s="30"/>
      <c r="H528" s="7"/>
      <c r="I528" s="6"/>
      <c r="J528" s="69"/>
      <c r="K528" s="7"/>
      <c r="L528" s="131"/>
    </row>
    <row r="529" spans="1:12" ht="14.25" customHeight="1">
      <c r="A529" s="58"/>
      <c r="B529" s="20"/>
      <c r="C529" s="2" t="s">
        <v>1583</v>
      </c>
      <c r="D529" s="22"/>
      <c r="E529" s="2" t="s">
        <v>2860</v>
      </c>
      <c r="F529" s="82"/>
      <c r="G529" s="23"/>
      <c r="H529" s="127"/>
      <c r="I529" s="15"/>
      <c r="J529" s="127"/>
      <c r="K529" s="24"/>
      <c r="L529" s="25"/>
    </row>
    <row r="530" spans="1:12" ht="14.25" customHeight="1">
      <c r="A530" s="59"/>
      <c r="B530" s="26"/>
      <c r="C530" s="27" t="s">
        <v>1584</v>
      </c>
      <c r="D530" s="28"/>
      <c r="E530" s="29" t="s">
        <v>2861</v>
      </c>
      <c r="F530" s="79">
        <v>1</v>
      </c>
      <c r="G530" s="30" t="s">
        <v>1522</v>
      </c>
      <c r="H530" s="69"/>
      <c r="I530" s="6"/>
      <c r="J530" s="69"/>
      <c r="K530" s="7"/>
      <c r="L530" s="131"/>
    </row>
    <row r="531" spans="1:12" ht="14.25" customHeight="1">
      <c r="A531" s="40"/>
      <c r="B531" s="8"/>
      <c r="C531" s="2" t="s">
        <v>1585</v>
      </c>
      <c r="D531" s="10"/>
      <c r="F531" s="77"/>
      <c r="G531" s="23"/>
      <c r="H531" s="127"/>
      <c r="I531" s="15"/>
      <c r="J531" s="127"/>
      <c r="K531" s="18"/>
      <c r="L531" s="25"/>
    </row>
    <row r="532" spans="1:12" ht="14.25" customHeight="1">
      <c r="A532" s="40"/>
      <c r="B532" s="8"/>
      <c r="C532" s="9" t="s">
        <v>1584</v>
      </c>
      <c r="D532" s="10"/>
      <c r="E532" t="s">
        <v>1596</v>
      </c>
      <c r="F532" s="77">
        <v>2</v>
      </c>
      <c r="G532" s="30" t="s">
        <v>1522</v>
      </c>
      <c r="H532" s="69"/>
      <c r="I532" s="6"/>
      <c r="J532" s="69"/>
      <c r="K532" s="18"/>
      <c r="L532" s="131"/>
    </row>
    <row r="533" spans="1:12" ht="14.25" customHeight="1">
      <c r="A533" s="58"/>
      <c r="B533" s="20"/>
      <c r="C533" s="2" t="s">
        <v>1586</v>
      </c>
      <c r="D533" s="22"/>
      <c r="E533" s="2"/>
      <c r="F533" s="82"/>
      <c r="G533" s="23"/>
      <c r="H533" s="127"/>
      <c r="I533" s="15"/>
      <c r="J533" s="127"/>
      <c r="K533" s="24"/>
      <c r="L533" s="25"/>
    </row>
    <row r="534" spans="1:12" ht="14.25" customHeight="1">
      <c r="A534" s="59"/>
      <c r="B534" s="26"/>
      <c r="C534" s="27" t="s">
        <v>1528</v>
      </c>
      <c r="D534" s="28"/>
      <c r="E534" s="29" t="s">
        <v>1597</v>
      </c>
      <c r="F534" s="79">
        <v>2</v>
      </c>
      <c r="G534" s="30" t="s">
        <v>1522</v>
      </c>
      <c r="H534" s="69"/>
      <c r="I534" s="6"/>
      <c r="J534" s="69"/>
      <c r="K534" s="7"/>
      <c r="L534" s="131"/>
    </row>
    <row r="535" spans="1:12" ht="14.25" customHeight="1">
      <c r="A535" s="58"/>
      <c r="B535" s="8"/>
      <c r="C535" s="2" t="s">
        <v>1587</v>
      </c>
      <c r="D535" s="22"/>
      <c r="E535" s="2" t="s">
        <v>1598</v>
      </c>
      <c r="F535" s="82"/>
      <c r="G535" s="23"/>
      <c r="H535" s="127"/>
      <c r="I535" s="15"/>
      <c r="J535" s="127"/>
      <c r="K535" s="24"/>
      <c r="L535" s="25"/>
    </row>
    <row r="536" spans="1:12" ht="14.25" customHeight="1">
      <c r="A536" s="59"/>
      <c r="B536" s="26"/>
      <c r="C536" s="27" t="s">
        <v>1588</v>
      </c>
      <c r="D536" s="28"/>
      <c r="E536" s="273" t="s">
        <v>1599</v>
      </c>
      <c r="F536" s="79">
        <v>8</v>
      </c>
      <c r="G536" s="30" t="s">
        <v>1522</v>
      </c>
      <c r="H536" s="69"/>
      <c r="I536" s="6"/>
      <c r="J536" s="69"/>
      <c r="K536" s="7"/>
      <c r="L536" s="131"/>
    </row>
    <row r="537" spans="1:12" ht="14.25" customHeight="1">
      <c r="A537" s="306"/>
      <c r="B537" s="20"/>
      <c r="C537" s="2" t="s">
        <v>1589</v>
      </c>
      <c r="D537" s="22"/>
      <c r="E537" s="2"/>
      <c r="F537" s="82"/>
      <c r="G537" s="23"/>
      <c r="H537" s="127"/>
      <c r="I537" s="15"/>
      <c r="J537" s="127"/>
      <c r="K537" s="24"/>
      <c r="L537" s="25"/>
    </row>
    <row r="538" spans="1:12" ht="14.25" customHeight="1">
      <c r="A538" s="307"/>
      <c r="B538" s="26"/>
      <c r="C538" s="27" t="s">
        <v>1528</v>
      </c>
      <c r="D538" s="28"/>
      <c r="E538" s="28" t="s">
        <v>1600</v>
      </c>
      <c r="F538" s="79">
        <v>8</v>
      </c>
      <c r="G538" s="30" t="s">
        <v>1522</v>
      </c>
      <c r="H538" s="69"/>
      <c r="I538" s="6"/>
      <c r="J538" s="69"/>
      <c r="K538" s="7"/>
      <c r="L538" s="131"/>
    </row>
    <row r="539" spans="1:12" ht="14.25" customHeight="1">
      <c r="A539" s="58"/>
      <c r="B539" s="20"/>
      <c r="C539" s="2" t="s">
        <v>1591</v>
      </c>
      <c r="D539" s="22"/>
      <c r="E539" s="2"/>
      <c r="F539" s="82"/>
      <c r="G539" s="23"/>
      <c r="H539" s="127"/>
      <c r="I539" s="15"/>
      <c r="J539" s="127"/>
      <c r="K539" s="24"/>
      <c r="L539" s="25"/>
    </row>
    <row r="540" spans="1:12" ht="14.25" customHeight="1">
      <c r="A540" s="40"/>
      <c r="B540" s="8"/>
      <c r="C540" s="27" t="s">
        <v>1590</v>
      </c>
      <c r="D540" s="28"/>
      <c r="E540" s="29" t="s">
        <v>1534</v>
      </c>
      <c r="F540" s="79">
        <v>1</v>
      </c>
      <c r="G540" s="30" t="s">
        <v>1522</v>
      </c>
      <c r="H540" s="69"/>
      <c r="I540" s="6"/>
      <c r="J540" s="69"/>
      <c r="K540" s="7"/>
      <c r="L540" s="131"/>
    </row>
    <row r="541" spans="1:12" ht="14.25" customHeight="1">
      <c r="A541" s="58"/>
      <c r="B541" s="20"/>
      <c r="C541" s="2" t="s">
        <v>1592</v>
      </c>
      <c r="D541" s="22"/>
      <c r="E541" s="2"/>
      <c r="F541" s="82"/>
      <c r="G541" s="23"/>
      <c r="H541" s="127"/>
      <c r="I541" s="15"/>
      <c r="J541" s="127"/>
      <c r="K541" s="24"/>
      <c r="L541" s="25"/>
    </row>
    <row r="542" spans="1:12" ht="14.25" customHeight="1">
      <c r="A542" s="59"/>
      <c r="B542" s="26"/>
      <c r="C542" s="27" t="s">
        <v>1593</v>
      </c>
      <c r="D542" s="28"/>
      <c r="E542" s="273" t="s">
        <v>1601</v>
      </c>
      <c r="F542" s="79">
        <v>1</v>
      </c>
      <c r="G542" s="30" t="s">
        <v>1522</v>
      </c>
      <c r="H542" s="69"/>
      <c r="I542" s="6"/>
      <c r="J542" s="69"/>
      <c r="K542" s="7"/>
      <c r="L542" s="131"/>
    </row>
    <row r="543" spans="1:12" ht="14.25" customHeight="1">
      <c r="A543" s="40"/>
      <c r="B543" s="8"/>
      <c r="C543" s="2" t="s">
        <v>2862</v>
      </c>
      <c r="D543" s="22"/>
      <c r="E543" s="2"/>
      <c r="F543" s="82"/>
      <c r="G543" s="23"/>
      <c r="H543" s="127"/>
      <c r="I543" s="15"/>
      <c r="J543" s="127"/>
      <c r="K543" s="24"/>
      <c r="L543" s="25"/>
    </row>
    <row r="544" spans="1:12" ht="14.25" customHeight="1">
      <c r="A544" s="59"/>
      <c r="B544" s="26"/>
      <c r="C544" s="27" t="s">
        <v>1567</v>
      </c>
      <c r="D544" s="28"/>
      <c r="E544" s="29" t="s">
        <v>1602</v>
      </c>
      <c r="F544" s="79">
        <v>1</v>
      </c>
      <c r="G544" s="30" t="s">
        <v>1522</v>
      </c>
      <c r="H544" s="69"/>
      <c r="I544" s="6"/>
      <c r="J544" s="69"/>
      <c r="K544" s="7"/>
      <c r="L544" s="131"/>
    </row>
    <row r="545" spans="1:12" ht="14.25" customHeight="1">
      <c r="A545" s="40"/>
      <c r="B545" s="8"/>
      <c r="C545" s="2" t="s">
        <v>1594</v>
      </c>
      <c r="D545" s="22"/>
      <c r="E545" s="2"/>
      <c r="F545" s="82"/>
      <c r="G545" s="23"/>
      <c r="H545" s="127"/>
      <c r="I545" s="15"/>
      <c r="J545" s="127"/>
      <c r="K545" s="18"/>
      <c r="L545" s="25"/>
    </row>
    <row r="546" spans="1:12" ht="14.25" customHeight="1">
      <c r="A546" s="59"/>
      <c r="B546" s="26"/>
      <c r="C546" s="27" t="s">
        <v>1576</v>
      </c>
      <c r="D546" s="28"/>
      <c r="E546" s="29" t="s">
        <v>1603</v>
      </c>
      <c r="F546" s="79">
        <v>2</v>
      </c>
      <c r="G546" s="30" t="s">
        <v>1522</v>
      </c>
      <c r="H546" s="69"/>
      <c r="I546" s="6"/>
      <c r="J546" s="69"/>
      <c r="K546" s="7"/>
      <c r="L546" s="134"/>
    </row>
    <row r="547" spans="1:12" ht="14.25" customHeight="1">
      <c r="A547" s="58"/>
      <c r="B547" s="20"/>
      <c r="C547" s="2" t="s">
        <v>1595</v>
      </c>
      <c r="D547" s="22"/>
      <c r="E547" s="2"/>
      <c r="F547" s="82"/>
      <c r="G547" s="23"/>
      <c r="H547" s="127"/>
      <c r="I547" s="15"/>
      <c r="J547" s="127"/>
      <c r="K547" s="18"/>
      <c r="L547" s="19"/>
    </row>
    <row r="548" spans="1:12" ht="14.25" customHeight="1">
      <c r="A548" s="40"/>
      <c r="B548" s="8"/>
      <c r="C548" s="27" t="s">
        <v>3057</v>
      </c>
      <c r="D548" s="28"/>
      <c r="E548" s="29" t="s">
        <v>1604</v>
      </c>
      <c r="F548" s="79">
        <v>2</v>
      </c>
      <c r="G548" s="30" t="s">
        <v>1522</v>
      </c>
      <c r="H548" s="69"/>
      <c r="I548" s="6"/>
      <c r="J548" s="69"/>
      <c r="K548" s="7"/>
      <c r="L548" s="131"/>
    </row>
    <row r="549" spans="1:12" ht="14.25" customHeight="1">
      <c r="A549" s="58"/>
      <c r="B549" s="20"/>
      <c r="C549" s="21"/>
      <c r="D549" s="22"/>
      <c r="E549" s="2"/>
      <c r="F549" s="82"/>
      <c r="G549" s="114"/>
      <c r="H549" s="24"/>
      <c r="I549" s="15"/>
      <c r="J549" s="117"/>
      <c r="K549" s="24"/>
      <c r="L549" s="25"/>
    </row>
    <row r="550" spans="1:12" ht="14.25" customHeight="1">
      <c r="A550" s="59"/>
      <c r="B550" s="26"/>
      <c r="C550" s="27" t="s">
        <v>1605</v>
      </c>
      <c r="D550" s="28"/>
      <c r="E550" s="29"/>
      <c r="F550" s="79"/>
      <c r="G550" s="30"/>
      <c r="H550" s="7"/>
      <c r="I550" s="6"/>
      <c r="J550" s="69"/>
      <c r="K550" s="7"/>
      <c r="L550" s="131"/>
    </row>
    <row r="551" spans="1:12" ht="14.25" customHeight="1">
      <c r="A551" s="58"/>
      <c r="B551" s="20"/>
      <c r="C551" s="2" t="s">
        <v>1606</v>
      </c>
      <c r="D551" s="22"/>
      <c r="E551" s="2"/>
      <c r="F551" s="82"/>
      <c r="G551" s="114"/>
      <c r="H551" s="24"/>
      <c r="I551" s="15"/>
      <c r="J551" s="117"/>
      <c r="K551" s="24"/>
      <c r="L551" s="25"/>
    </row>
    <row r="552" spans="1:12" ht="14.25" customHeight="1">
      <c r="A552" s="59"/>
      <c r="B552" s="26"/>
      <c r="C552" s="27" t="s">
        <v>1607</v>
      </c>
      <c r="D552" s="28"/>
      <c r="E552" s="29" t="s">
        <v>1608</v>
      </c>
      <c r="F552" s="79">
        <v>1</v>
      </c>
      <c r="G552" s="30" t="s">
        <v>1522</v>
      </c>
      <c r="H552" s="7"/>
      <c r="I552" s="6"/>
      <c r="J552" s="69"/>
      <c r="K552" s="7"/>
      <c r="L552" s="131"/>
    </row>
    <row r="553" spans="1:12" ht="14.25" customHeight="1">
      <c r="A553" s="40"/>
      <c r="B553" s="8"/>
      <c r="C553" s="9"/>
      <c r="D553" s="10"/>
      <c r="F553" s="77"/>
      <c r="G553" s="17"/>
      <c r="H553" s="18"/>
      <c r="I553" s="32"/>
      <c r="J553" s="127"/>
      <c r="K553" s="18"/>
      <c r="L553" s="25"/>
    </row>
    <row r="554" spans="1:12" ht="14.25" customHeight="1">
      <c r="A554" s="40"/>
      <c r="B554" s="8"/>
      <c r="C554" s="9" t="s">
        <v>1609</v>
      </c>
      <c r="D554" s="10"/>
      <c r="F554" s="77"/>
      <c r="G554" s="17"/>
      <c r="H554" s="18"/>
      <c r="I554" s="32"/>
      <c r="J554" s="127"/>
      <c r="K554" s="18"/>
      <c r="L554" s="131"/>
    </row>
    <row r="555" spans="1:12" ht="14.25" customHeight="1">
      <c r="A555" s="58"/>
      <c r="B555" s="20"/>
      <c r="C555" s="2" t="s">
        <v>1610</v>
      </c>
      <c r="D555" s="22"/>
      <c r="E555" s="2" t="s">
        <v>1615</v>
      </c>
      <c r="F555" s="82"/>
      <c r="G555" s="114"/>
      <c r="H555" s="24"/>
      <c r="I555" s="15"/>
      <c r="J555" s="117"/>
      <c r="K555" s="24"/>
      <c r="L555" s="25"/>
    </row>
    <row r="556" spans="1:12" ht="14.25" customHeight="1">
      <c r="A556" s="59"/>
      <c r="B556" s="26"/>
      <c r="C556" s="27" t="s">
        <v>1611</v>
      </c>
      <c r="D556" s="28"/>
      <c r="E556" s="273" t="s">
        <v>1616</v>
      </c>
      <c r="F556" s="79">
        <v>1</v>
      </c>
      <c r="G556" s="30" t="s">
        <v>1522</v>
      </c>
      <c r="H556" s="7"/>
      <c r="I556" s="6"/>
      <c r="J556" s="69"/>
      <c r="K556" s="7"/>
      <c r="L556" s="131"/>
    </row>
    <row r="557" spans="1:12" ht="14.25" customHeight="1">
      <c r="A557" s="58"/>
      <c r="B557" s="20"/>
      <c r="C557" s="21"/>
      <c r="D557" s="22"/>
      <c r="E557" s="2" t="s">
        <v>1617</v>
      </c>
      <c r="F557" s="82"/>
      <c r="G557" s="114"/>
      <c r="H557" s="24"/>
      <c r="I557" s="15"/>
      <c r="J557" s="117"/>
      <c r="K557" s="24"/>
      <c r="L557" s="25"/>
    </row>
    <row r="558" spans="1:12" ht="14.25" customHeight="1" thickBot="1">
      <c r="A558" s="402"/>
      <c r="B558" s="446"/>
      <c r="C558" s="398"/>
      <c r="D558" s="399"/>
      <c r="E558" s="542"/>
      <c r="F558" s="447"/>
      <c r="G558" s="448"/>
      <c r="H558" s="545"/>
      <c r="I558" s="450"/>
      <c r="J558" s="451"/>
      <c r="K558" s="545"/>
      <c r="L558" s="140"/>
    </row>
    <row r="559" spans="1:12" ht="14.25" customHeight="1">
      <c r="L559" s="18"/>
    </row>
    <row r="560" spans="1:12" ht="14.25" customHeight="1">
      <c r="J560" s="56" t="s">
        <v>3</v>
      </c>
      <c r="K560" s="765">
        <f>K520+1</f>
        <v>16</v>
      </c>
      <c r="L560" s="765"/>
    </row>
    <row r="562" spans="1:12" ht="14.25" customHeight="1" thickBot="1"/>
    <row r="563" spans="1:12" ht="14.25" customHeight="1">
      <c r="A563" s="34"/>
      <c r="B563" s="35"/>
      <c r="C563" s="11"/>
      <c r="D563" s="37"/>
      <c r="E563" s="11"/>
      <c r="F563" s="44"/>
      <c r="G563" s="44"/>
      <c r="H563" s="11"/>
      <c r="I563" s="44"/>
      <c r="J563" s="11"/>
      <c r="K563" s="11"/>
      <c r="L563" s="45"/>
    </row>
    <row r="564" spans="1:12" ht="14.25" customHeight="1" thickBot="1">
      <c r="A564" s="46"/>
      <c r="B564" s="47"/>
      <c r="C564" s="39" t="s">
        <v>5</v>
      </c>
      <c r="D564" s="48"/>
      <c r="E564" s="39" t="s">
        <v>6</v>
      </c>
      <c r="F564" s="49" t="s">
        <v>7</v>
      </c>
      <c r="G564" s="49" t="s">
        <v>4</v>
      </c>
      <c r="H564" s="39" t="s">
        <v>8</v>
      </c>
      <c r="I564" s="49" t="s">
        <v>1</v>
      </c>
      <c r="J564" s="770" t="s">
        <v>2</v>
      </c>
      <c r="K564" s="586"/>
      <c r="L564" s="587"/>
    </row>
    <row r="565" spans="1:12" ht="14.25" customHeight="1">
      <c r="A565" s="505"/>
      <c r="B565" s="35"/>
      <c r="C565" s="11" t="s">
        <v>1612</v>
      </c>
      <c r="D565" s="37"/>
      <c r="E565" s="11" t="s">
        <v>1618</v>
      </c>
      <c r="F565" s="278"/>
      <c r="G565" s="408"/>
      <c r="H565" s="14"/>
      <c r="I565" s="38"/>
      <c r="J565" s="241"/>
      <c r="K565" s="14"/>
      <c r="L565" s="16"/>
    </row>
    <row r="566" spans="1:12" ht="14.25" customHeight="1">
      <c r="A566" s="307"/>
      <c r="B566" s="26"/>
      <c r="C566" s="27" t="s">
        <v>1611</v>
      </c>
      <c r="D566" s="28"/>
      <c r="E566" s="28" t="s">
        <v>1619</v>
      </c>
      <c r="F566" s="79">
        <v>1</v>
      </c>
      <c r="G566" s="30" t="s">
        <v>1522</v>
      </c>
      <c r="H566" s="7"/>
      <c r="I566" s="6"/>
      <c r="J566" s="69"/>
      <c r="K566" s="7"/>
      <c r="L566" s="134"/>
    </row>
    <row r="567" spans="1:12" ht="14.25" customHeight="1">
      <c r="A567" s="40"/>
      <c r="B567" s="8"/>
      <c r="C567" t="s">
        <v>1613</v>
      </c>
      <c r="D567" s="10"/>
      <c r="E567" t="s">
        <v>1620</v>
      </c>
      <c r="F567" s="83"/>
      <c r="G567" s="68"/>
      <c r="H567" s="18"/>
      <c r="I567" s="32"/>
      <c r="J567" s="127"/>
      <c r="K567" s="18"/>
      <c r="L567" s="19"/>
    </row>
    <row r="568" spans="1:12" ht="14.25" customHeight="1">
      <c r="A568" s="40"/>
      <c r="B568" s="8"/>
      <c r="C568" s="305" t="s">
        <v>1611</v>
      </c>
      <c r="D568" s="10"/>
      <c r="E568" t="s">
        <v>1621</v>
      </c>
      <c r="F568" s="79">
        <v>1</v>
      </c>
      <c r="G568" s="30" t="s">
        <v>1522</v>
      </c>
      <c r="H568" s="7"/>
      <c r="I568" s="6"/>
      <c r="J568" s="69"/>
      <c r="K568" s="18"/>
      <c r="L568" s="131"/>
    </row>
    <row r="569" spans="1:12" ht="14.25" customHeight="1">
      <c r="A569" s="58"/>
      <c r="B569" s="20"/>
      <c r="C569" s="2"/>
      <c r="D569" s="22"/>
      <c r="E569" s="2" t="s">
        <v>1622</v>
      </c>
      <c r="F569" s="82"/>
      <c r="G569" s="114"/>
      <c r="H569" s="24"/>
      <c r="I569" s="15"/>
      <c r="J569" s="117"/>
      <c r="K569" s="24"/>
      <c r="L569" s="25"/>
    </row>
    <row r="570" spans="1:12" ht="14.25" customHeight="1">
      <c r="A570" s="40"/>
      <c r="B570" s="8"/>
      <c r="C570" s="27"/>
      <c r="D570" s="28"/>
      <c r="E570" s="29"/>
      <c r="F570" s="79"/>
      <c r="G570" s="30"/>
      <c r="H570" s="7"/>
      <c r="I570" s="6"/>
      <c r="J570" s="69"/>
      <c r="K570" s="7"/>
      <c r="L570" s="131"/>
    </row>
    <row r="571" spans="1:12" ht="14.25" customHeight="1">
      <c r="A571" s="58"/>
      <c r="B571" s="20"/>
      <c r="C571" s="2" t="s">
        <v>1614</v>
      </c>
      <c r="D571" s="22"/>
      <c r="E571" s="2" t="s">
        <v>1623</v>
      </c>
      <c r="F571" s="82"/>
      <c r="G571" s="114"/>
      <c r="H571" s="24"/>
      <c r="I571" s="15"/>
      <c r="J571" s="117"/>
      <c r="K571" s="24"/>
      <c r="L571" s="25"/>
    </row>
    <row r="572" spans="1:12" ht="14.25" customHeight="1">
      <c r="A572" s="59"/>
      <c r="B572" s="26"/>
      <c r="C572" s="27" t="s">
        <v>1611</v>
      </c>
      <c r="D572" s="28"/>
      <c r="E572" s="273" t="s">
        <v>1624</v>
      </c>
      <c r="F572" s="79">
        <v>1</v>
      </c>
      <c r="G572" s="30" t="s">
        <v>1522</v>
      </c>
      <c r="H572" s="7"/>
      <c r="I572" s="6"/>
      <c r="J572" s="69"/>
      <c r="K572" s="7"/>
      <c r="L572" s="131"/>
    </row>
    <row r="573" spans="1:12" ht="14.25" customHeight="1">
      <c r="A573" s="40"/>
      <c r="B573" s="8"/>
      <c r="C573" s="21"/>
      <c r="D573" s="22"/>
      <c r="E573" s="2"/>
      <c r="F573" s="82"/>
      <c r="G573" s="114"/>
      <c r="H573" s="127"/>
      <c r="I573" s="15"/>
      <c r="J573" s="117"/>
      <c r="K573" s="24"/>
      <c r="L573" s="25"/>
    </row>
    <row r="574" spans="1:12" ht="14.25" customHeight="1">
      <c r="A574" s="59"/>
      <c r="B574" s="26"/>
      <c r="C574" s="27" t="s">
        <v>1625</v>
      </c>
      <c r="D574" s="28"/>
      <c r="E574" s="29"/>
      <c r="F574" s="79"/>
      <c r="G574" s="30"/>
      <c r="H574" s="69"/>
      <c r="I574" s="6"/>
      <c r="J574" s="69"/>
      <c r="K574" s="7"/>
      <c r="L574" s="131"/>
    </row>
    <row r="575" spans="1:12" ht="14.25" customHeight="1">
      <c r="A575" s="40"/>
      <c r="B575" s="8"/>
      <c r="C575" s="21"/>
      <c r="D575" s="22"/>
      <c r="E575" s="2"/>
      <c r="F575" s="82"/>
      <c r="G575" s="114"/>
      <c r="H575" s="127"/>
      <c r="I575" s="15"/>
      <c r="J575" s="127"/>
      <c r="K575" s="18"/>
      <c r="L575" s="25"/>
    </row>
    <row r="576" spans="1:12" ht="14.25" customHeight="1">
      <c r="A576" s="59"/>
      <c r="B576" s="26"/>
      <c r="C576" s="27" t="s">
        <v>1626</v>
      </c>
      <c r="D576" s="28"/>
      <c r="E576" s="29" t="s">
        <v>1635</v>
      </c>
      <c r="F576" s="79">
        <v>589</v>
      </c>
      <c r="G576" s="30" t="s">
        <v>303</v>
      </c>
      <c r="H576" s="69"/>
      <c r="I576" s="6"/>
      <c r="J576" s="69"/>
      <c r="K576" s="7"/>
      <c r="L576" s="134"/>
    </row>
    <row r="577" spans="1:12" ht="14.25" customHeight="1">
      <c r="A577" s="58"/>
      <c r="B577" s="20"/>
      <c r="C577" s="21"/>
      <c r="D577" s="22"/>
      <c r="E577" s="2"/>
      <c r="F577" s="82"/>
      <c r="G577" s="114"/>
      <c r="H577" s="24"/>
      <c r="I577" s="15"/>
      <c r="J577" s="117"/>
      <c r="K577" s="24"/>
      <c r="L577" s="25"/>
    </row>
    <row r="578" spans="1:12" ht="14.25" customHeight="1">
      <c r="A578" s="59"/>
      <c r="B578" s="26"/>
      <c r="C578" s="27" t="s">
        <v>1627</v>
      </c>
      <c r="D578" s="28"/>
      <c r="E578" s="29" t="s">
        <v>1636</v>
      </c>
      <c r="F578" s="79">
        <v>52.6</v>
      </c>
      <c r="G578" s="30" t="s">
        <v>303</v>
      </c>
      <c r="H578" s="7"/>
      <c r="I578" s="6"/>
      <c r="J578" s="69"/>
      <c r="K578" s="7"/>
      <c r="L578" s="131"/>
    </row>
    <row r="579" spans="1:12" ht="14.25" customHeight="1">
      <c r="A579" s="58"/>
      <c r="B579" s="20"/>
      <c r="C579" s="21"/>
      <c r="D579" s="22"/>
      <c r="E579" s="2"/>
      <c r="F579" s="82"/>
      <c r="G579" s="114"/>
      <c r="H579" s="24"/>
      <c r="I579" s="15"/>
      <c r="J579" s="117"/>
      <c r="K579" s="24"/>
      <c r="L579" s="25"/>
    </row>
    <row r="580" spans="1:12" ht="14.25" customHeight="1">
      <c r="A580" s="59"/>
      <c r="B580" s="26"/>
      <c r="C580" s="27" t="s">
        <v>1628</v>
      </c>
      <c r="D580" s="28"/>
      <c r="E580" s="29" t="s">
        <v>1637</v>
      </c>
      <c r="F580" s="79">
        <v>17</v>
      </c>
      <c r="G580" s="30" t="s">
        <v>303</v>
      </c>
      <c r="H580" s="7"/>
      <c r="I580" s="6"/>
      <c r="J580" s="69"/>
      <c r="K580" s="7"/>
      <c r="L580" s="131"/>
    </row>
    <row r="581" spans="1:12" ht="14.25" customHeight="1">
      <c r="A581" s="40"/>
      <c r="B581" s="8"/>
      <c r="C581" s="9"/>
      <c r="D581" s="10"/>
      <c r="F581" s="77"/>
      <c r="G581" s="17"/>
      <c r="H581" s="18"/>
      <c r="I581" s="32"/>
      <c r="J581" s="127"/>
      <c r="K581" s="18"/>
      <c r="L581" s="25"/>
    </row>
    <row r="582" spans="1:12" ht="14.25" customHeight="1">
      <c r="A582" s="355"/>
      <c r="B582" s="8"/>
      <c r="C582" s="9" t="s">
        <v>1629</v>
      </c>
      <c r="D582" s="10"/>
      <c r="E582" t="s">
        <v>1638</v>
      </c>
      <c r="F582" s="77">
        <v>2</v>
      </c>
      <c r="G582" s="17" t="s">
        <v>1645</v>
      </c>
      <c r="H582" s="18"/>
      <c r="I582" s="32"/>
      <c r="J582" s="421"/>
      <c r="K582" s="18"/>
      <c r="L582" s="131"/>
    </row>
    <row r="583" spans="1:12" ht="14.25" customHeight="1">
      <c r="A583" s="40"/>
      <c r="B583" s="20"/>
      <c r="C583" s="21"/>
      <c r="D583" s="22"/>
      <c r="E583" s="2"/>
      <c r="F583" s="82"/>
      <c r="G583" s="114"/>
      <c r="H583" s="15"/>
      <c r="I583" s="15"/>
      <c r="J583" s="117"/>
      <c r="K583" s="24"/>
      <c r="L583" s="25"/>
    </row>
    <row r="584" spans="1:12" ht="14.25" customHeight="1">
      <c r="A584" s="59"/>
      <c r="B584" s="26"/>
      <c r="C584" s="27" t="s">
        <v>2990</v>
      </c>
      <c r="D584" s="28"/>
      <c r="E584" s="29" t="s">
        <v>2991</v>
      </c>
      <c r="F584" s="79">
        <v>4.5</v>
      </c>
      <c r="G584" s="30" t="s">
        <v>785</v>
      </c>
      <c r="H584" s="6"/>
      <c r="I584" s="6"/>
      <c r="J584" s="69"/>
      <c r="K584" s="7"/>
      <c r="L584" s="131"/>
    </row>
    <row r="585" spans="1:12" ht="14.25" customHeight="1">
      <c r="A585" s="58"/>
      <c r="B585" s="8"/>
      <c r="C585" s="21"/>
      <c r="D585" s="22"/>
      <c r="E585" s="2"/>
      <c r="F585" s="82"/>
      <c r="G585" s="114"/>
      <c r="H585" s="127"/>
      <c r="I585" s="15"/>
      <c r="J585" s="117"/>
      <c r="K585" s="24"/>
      <c r="L585" s="25"/>
    </row>
    <row r="586" spans="1:12" ht="14.25" customHeight="1">
      <c r="A586" s="59"/>
      <c r="B586" s="26"/>
      <c r="C586" s="27" t="s">
        <v>3058</v>
      </c>
      <c r="D586" s="28"/>
      <c r="E586" s="273" t="s">
        <v>1639</v>
      </c>
      <c r="F586" s="79">
        <v>59.7</v>
      </c>
      <c r="G586" s="30" t="s">
        <v>785</v>
      </c>
      <c r="H586" s="69"/>
      <c r="I586" s="6"/>
      <c r="J586" s="69"/>
      <c r="K586" s="7"/>
      <c r="L586" s="131"/>
    </row>
    <row r="587" spans="1:12" ht="14.25" customHeight="1">
      <c r="A587" s="40"/>
      <c r="B587" s="8"/>
      <c r="C587" s="21"/>
      <c r="D587" s="22"/>
      <c r="E587" s="2"/>
      <c r="F587" s="82"/>
      <c r="G587" s="114"/>
      <c r="H587" s="127"/>
      <c r="I587" s="15"/>
      <c r="J587" s="117"/>
      <c r="K587" s="24"/>
      <c r="L587" s="25"/>
    </row>
    <row r="588" spans="1:12" ht="14.25" customHeight="1">
      <c r="A588" s="59"/>
      <c r="B588" s="26"/>
      <c r="C588" s="27" t="s">
        <v>1630</v>
      </c>
      <c r="D588" s="28"/>
      <c r="E588" s="29" t="s">
        <v>1640</v>
      </c>
      <c r="F588" s="79">
        <v>83.6</v>
      </c>
      <c r="G588" s="30" t="s">
        <v>785</v>
      </c>
      <c r="H588" s="69"/>
      <c r="I588" s="6"/>
      <c r="J588" s="69"/>
      <c r="K588" s="7"/>
      <c r="L588" s="131"/>
    </row>
    <row r="589" spans="1:12" ht="14.25" customHeight="1">
      <c r="A589" s="58"/>
      <c r="B589" s="20"/>
      <c r="C589" s="21"/>
      <c r="D589" s="22"/>
      <c r="E589" s="2"/>
      <c r="F589" s="82"/>
      <c r="G589" s="114"/>
      <c r="H589" s="127"/>
      <c r="I589" s="15"/>
      <c r="J589" s="127"/>
      <c r="K589" s="18"/>
      <c r="L589" s="25"/>
    </row>
    <row r="590" spans="1:12" ht="14.25" customHeight="1">
      <c r="A590" s="40"/>
      <c r="B590" s="8"/>
      <c r="C590" s="27" t="s">
        <v>1631</v>
      </c>
      <c r="D590" s="28"/>
      <c r="E590" s="29" t="s">
        <v>1641</v>
      </c>
      <c r="F590" s="79">
        <v>1353</v>
      </c>
      <c r="G590" s="30" t="s">
        <v>303</v>
      </c>
      <c r="H590" s="69"/>
      <c r="I590" s="6"/>
      <c r="J590" s="69"/>
      <c r="K590" s="7"/>
      <c r="L590" s="131"/>
    </row>
    <row r="591" spans="1:12" ht="14.25" customHeight="1">
      <c r="A591" s="58"/>
      <c r="B591" s="20"/>
      <c r="C591" s="21"/>
      <c r="D591" s="22"/>
      <c r="E591" s="2"/>
      <c r="F591" s="82"/>
      <c r="G591" s="114"/>
      <c r="H591" s="24"/>
      <c r="I591" s="15"/>
      <c r="J591" s="117"/>
      <c r="K591" s="24"/>
      <c r="L591" s="25"/>
    </row>
    <row r="592" spans="1:12" ht="14.25" customHeight="1">
      <c r="A592" s="59"/>
      <c r="B592" s="26"/>
      <c r="C592" s="27" t="s">
        <v>1632</v>
      </c>
      <c r="D592" s="28"/>
      <c r="E592" s="29" t="s">
        <v>1642</v>
      </c>
      <c r="F592" s="79">
        <v>2.2000000000000002</v>
      </c>
      <c r="G592" s="30" t="s">
        <v>785</v>
      </c>
      <c r="H592" s="7"/>
      <c r="I592" s="6"/>
      <c r="J592" s="69"/>
      <c r="K592" s="7"/>
      <c r="L592" s="131"/>
    </row>
    <row r="593" spans="1:12" ht="14.25" customHeight="1">
      <c r="A593" s="58"/>
      <c r="B593" s="20"/>
      <c r="C593" s="21"/>
      <c r="D593" s="22"/>
      <c r="E593" s="2"/>
      <c r="F593" s="82"/>
      <c r="G593" s="114"/>
      <c r="H593" s="24"/>
      <c r="I593" s="15"/>
      <c r="J593" s="117"/>
      <c r="K593" s="24"/>
      <c r="L593" s="25"/>
    </row>
    <row r="594" spans="1:12" ht="14.25" customHeight="1">
      <c r="A594" s="59"/>
      <c r="B594" s="26"/>
      <c r="C594" s="27" t="s">
        <v>1632</v>
      </c>
      <c r="D594" s="28"/>
      <c r="E594" s="29" t="s">
        <v>1643</v>
      </c>
      <c r="F594" s="79">
        <v>29</v>
      </c>
      <c r="G594" s="30" t="s">
        <v>785</v>
      </c>
      <c r="H594" s="7"/>
      <c r="I594" s="6"/>
      <c r="J594" s="69"/>
      <c r="K594" s="7"/>
      <c r="L594" s="131"/>
    </row>
    <row r="595" spans="1:12" ht="14.25" customHeight="1">
      <c r="A595" s="58"/>
      <c r="B595" s="20"/>
      <c r="C595" s="21"/>
      <c r="D595" s="22"/>
      <c r="E595" s="2"/>
      <c r="F595" s="78"/>
      <c r="G595" s="23"/>
      <c r="H595" s="24"/>
      <c r="I595" s="15"/>
      <c r="J595" s="117"/>
      <c r="K595" s="24"/>
      <c r="L595" s="25"/>
    </row>
    <row r="596" spans="1:12" ht="14.25" customHeight="1">
      <c r="A596" s="40"/>
      <c r="B596" s="8"/>
      <c r="C596" s="9" t="s">
        <v>1633</v>
      </c>
      <c r="D596" s="10"/>
      <c r="E596" t="s">
        <v>1644</v>
      </c>
      <c r="F596" s="77">
        <v>64.8</v>
      </c>
      <c r="G596" s="17" t="s">
        <v>785</v>
      </c>
      <c r="H596" s="18"/>
      <c r="I596" s="32"/>
      <c r="J596" s="127"/>
      <c r="K596" s="18"/>
      <c r="L596" s="131"/>
    </row>
    <row r="597" spans="1:12" ht="14.25" customHeight="1">
      <c r="A597" s="58"/>
      <c r="B597" s="20"/>
      <c r="C597" s="21"/>
      <c r="D597" s="22"/>
      <c r="E597" s="2"/>
      <c r="F597" s="82"/>
      <c r="G597" s="114"/>
      <c r="H597" s="15"/>
      <c r="I597" s="15"/>
      <c r="J597" s="117"/>
      <c r="K597" s="24"/>
      <c r="L597" s="25"/>
    </row>
    <row r="598" spans="1:12" ht="14.25" customHeight="1" thickBot="1">
      <c r="A598" s="402"/>
      <c r="B598" s="446"/>
      <c r="C598" s="398" t="s">
        <v>1634</v>
      </c>
      <c r="D598" s="399"/>
      <c r="E598" s="400" t="s">
        <v>1644</v>
      </c>
      <c r="F598" s="447">
        <v>56.4</v>
      </c>
      <c r="G598" s="448" t="s">
        <v>785</v>
      </c>
      <c r="H598" s="450"/>
      <c r="I598" s="450"/>
      <c r="J598" s="451"/>
      <c r="K598" s="401"/>
      <c r="L598" s="140"/>
    </row>
    <row r="599" spans="1:12" ht="14.25" customHeight="1">
      <c r="L599" s="18"/>
    </row>
    <row r="600" spans="1:12" ht="14.25" customHeight="1">
      <c r="J600" s="56" t="s">
        <v>3</v>
      </c>
      <c r="K600" s="765">
        <f>K560+1</f>
        <v>17</v>
      </c>
      <c r="L600" s="765"/>
    </row>
    <row r="602" spans="1:12" ht="14.25" customHeight="1" thickBot="1"/>
    <row r="603" spans="1:12" ht="14.25" customHeight="1">
      <c r="A603" s="34"/>
      <c r="B603" s="35"/>
      <c r="C603" s="11"/>
      <c r="D603" s="37"/>
      <c r="E603" s="11"/>
      <c r="F603" s="44"/>
      <c r="G603" s="44"/>
      <c r="H603" s="11"/>
      <c r="I603" s="44"/>
      <c r="J603" s="11"/>
      <c r="K603" s="11"/>
      <c r="L603" s="45"/>
    </row>
    <row r="604" spans="1:12" ht="14.25" customHeight="1" thickBot="1">
      <c r="A604" s="46"/>
      <c r="B604" s="47"/>
      <c r="C604" s="39" t="s">
        <v>5</v>
      </c>
      <c r="D604" s="48"/>
      <c r="E604" s="39" t="s">
        <v>6</v>
      </c>
      <c r="F604" s="49" t="s">
        <v>7</v>
      </c>
      <c r="G604" s="49" t="s">
        <v>4</v>
      </c>
      <c r="H604" s="39" t="s">
        <v>8</v>
      </c>
      <c r="I604" s="49" t="s">
        <v>1</v>
      </c>
      <c r="J604" s="770" t="s">
        <v>2</v>
      </c>
      <c r="K604" s="586"/>
      <c r="L604" s="587"/>
    </row>
    <row r="605" spans="1:12" ht="14.25" customHeight="1">
      <c r="A605" s="40"/>
      <c r="B605" s="8"/>
      <c r="C605" s="9" t="s">
        <v>1646</v>
      </c>
      <c r="D605" s="10"/>
      <c r="F605" s="83"/>
      <c r="G605" s="68"/>
      <c r="H605" s="127"/>
      <c r="I605" s="32"/>
      <c r="J605" s="127"/>
      <c r="K605" s="18"/>
      <c r="L605" s="19"/>
    </row>
    <row r="606" spans="1:12" ht="14.25" customHeight="1">
      <c r="A606" s="355"/>
      <c r="B606" s="26"/>
      <c r="C606" s="27" t="s">
        <v>1647</v>
      </c>
      <c r="D606" s="28"/>
      <c r="E606" s="273" t="s">
        <v>561</v>
      </c>
      <c r="F606" s="79">
        <v>11</v>
      </c>
      <c r="G606" s="30" t="s">
        <v>303</v>
      </c>
      <c r="H606" s="69"/>
      <c r="I606" s="6"/>
      <c r="J606" s="421"/>
      <c r="K606" s="7"/>
      <c r="L606" s="131"/>
    </row>
    <row r="607" spans="1:12" ht="14.25" customHeight="1">
      <c r="A607" s="58"/>
      <c r="B607" s="8"/>
      <c r="C607" s="21" t="s">
        <v>1646</v>
      </c>
      <c r="D607" s="22"/>
      <c r="E607" s="2"/>
      <c r="F607" s="82"/>
      <c r="G607" s="114"/>
      <c r="H607" s="127"/>
      <c r="I607" s="15"/>
      <c r="J607" s="422"/>
      <c r="K607" s="24"/>
      <c r="L607" s="25"/>
    </row>
    <row r="608" spans="1:12" ht="14.25" customHeight="1">
      <c r="A608" s="355"/>
      <c r="B608" s="26"/>
      <c r="C608" s="27" t="s">
        <v>1648</v>
      </c>
      <c r="D608" s="28"/>
      <c r="E608" s="29" t="s">
        <v>561</v>
      </c>
      <c r="F608" s="79">
        <v>33</v>
      </c>
      <c r="G608" s="30" t="s">
        <v>303</v>
      </c>
      <c r="H608" s="69"/>
      <c r="I608" s="6"/>
      <c r="J608" s="421"/>
      <c r="K608" s="7"/>
      <c r="L608" s="131"/>
    </row>
    <row r="609" spans="1:12" ht="14.25" customHeight="1">
      <c r="A609" s="58"/>
      <c r="B609" s="8"/>
      <c r="C609" s="21" t="s">
        <v>1649</v>
      </c>
      <c r="D609" s="22"/>
      <c r="E609" s="2"/>
      <c r="F609" s="82"/>
      <c r="G609" s="114"/>
      <c r="H609" s="127"/>
      <c r="I609" s="15"/>
      <c r="J609" s="423"/>
      <c r="K609" s="18"/>
      <c r="L609" s="25"/>
    </row>
    <row r="610" spans="1:12" ht="14.25" customHeight="1">
      <c r="A610" s="355"/>
      <c r="B610" s="26"/>
      <c r="C610" s="27" t="s">
        <v>1647</v>
      </c>
      <c r="D610" s="28"/>
      <c r="E610" s="29" t="s">
        <v>561</v>
      </c>
      <c r="F610" s="79">
        <v>37</v>
      </c>
      <c r="G610" s="30" t="s">
        <v>303</v>
      </c>
      <c r="H610" s="69"/>
      <c r="I610" s="6"/>
      <c r="J610" s="421"/>
      <c r="K610" s="7"/>
      <c r="L610" s="134"/>
    </row>
    <row r="611" spans="1:12" ht="14.25" customHeight="1">
      <c r="A611" s="58"/>
      <c r="B611" s="20"/>
      <c r="C611" s="21" t="s">
        <v>1649</v>
      </c>
      <c r="D611" s="22"/>
      <c r="E611" s="2"/>
      <c r="F611" s="82"/>
      <c r="G611" s="114"/>
      <c r="H611" s="127"/>
      <c r="I611" s="15"/>
      <c r="J611" s="423"/>
      <c r="K611" s="18"/>
      <c r="L611" s="19"/>
    </row>
    <row r="612" spans="1:12" ht="14.25" customHeight="1">
      <c r="A612" s="355"/>
      <c r="B612" s="8"/>
      <c r="C612" s="27" t="s">
        <v>1648</v>
      </c>
      <c r="D612" s="28"/>
      <c r="E612" s="29" t="s">
        <v>561</v>
      </c>
      <c r="F612" s="79">
        <v>129</v>
      </c>
      <c r="G612" s="30" t="s">
        <v>303</v>
      </c>
      <c r="H612" s="69"/>
      <c r="I612" s="6"/>
      <c r="J612" s="421"/>
      <c r="K612" s="7"/>
      <c r="L612" s="131"/>
    </row>
    <row r="613" spans="1:12" ht="14.25" customHeight="1">
      <c r="A613" s="58"/>
      <c r="B613" s="20"/>
      <c r="C613" s="21"/>
      <c r="D613" s="22"/>
      <c r="E613" s="2"/>
      <c r="F613" s="82"/>
      <c r="G613" s="114"/>
      <c r="H613" s="24"/>
      <c r="I613" s="15"/>
      <c r="J613" s="117"/>
      <c r="K613" s="24"/>
      <c r="L613" s="25"/>
    </row>
    <row r="614" spans="1:12" ht="14.25" customHeight="1">
      <c r="A614" s="59"/>
      <c r="B614" s="26"/>
      <c r="C614" s="27" t="s">
        <v>1652</v>
      </c>
      <c r="D614" s="28"/>
      <c r="E614" s="29"/>
      <c r="F614" s="79"/>
      <c r="G614" s="30"/>
      <c r="H614" s="7"/>
      <c r="I614" s="6"/>
      <c r="J614" s="69"/>
      <c r="K614" s="7"/>
      <c r="L614" s="131"/>
    </row>
    <row r="615" spans="1:12" ht="14.25" customHeight="1">
      <c r="A615" s="58"/>
      <c r="B615" s="20"/>
      <c r="C615" s="21"/>
      <c r="D615" s="22"/>
      <c r="E615" s="2"/>
      <c r="F615" s="82"/>
      <c r="G615" s="114"/>
      <c r="H615" s="24"/>
      <c r="I615" s="15"/>
      <c r="J615" s="117"/>
      <c r="K615" s="24"/>
      <c r="L615" s="25"/>
    </row>
    <row r="616" spans="1:12" ht="14.25" customHeight="1">
      <c r="A616" s="59"/>
      <c r="B616" s="26"/>
      <c r="C616" s="27" t="s">
        <v>1650</v>
      </c>
      <c r="D616" s="28"/>
      <c r="E616" s="29" t="s">
        <v>2124</v>
      </c>
      <c r="F616" s="79">
        <v>9.4</v>
      </c>
      <c r="G616" s="30" t="s">
        <v>785</v>
      </c>
      <c r="H616" s="7"/>
      <c r="I616" s="6"/>
      <c r="J616" s="69"/>
      <c r="K616" s="7"/>
      <c r="L616" s="131"/>
    </row>
    <row r="617" spans="1:12" ht="14.25" customHeight="1">
      <c r="A617" s="40"/>
      <c r="B617" s="8"/>
      <c r="C617" s="9"/>
      <c r="D617" s="10"/>
      <c r="F617" s="77"/>
      <c r="G617" s="17"/>
      <c r="H617" s="18"/>
      <c r="I617" s="32"/>
      <c r="J617" s="127"/>
      <c r="K617" s="18"/>
      <c r="L617" s="25"/>
    </row>
    <row r="618" spans="1:12" ht="14.25" customHeight="1">
      <c r="A618" s="40"/>
      <c r="B618" s="8"/>
      <c r="C618" s="9" t="s">
        <v>1655</v>
      </c>
      <c r="D618" s="10"/>
      <c r="E618" t="s">
        <v>1657</v>
      </c>
      <c r="F618" s="77">
        <v>9.4</v>
      </c>
      <c r="G618" s="17" t="s">
        <v>785</v>
      </c>
      <c r="H618" s="18"/>
      <c r="I618" s="32"/>
      <c r="J618" s="69"/>
      <c r="K618" s="18"/>
      <c r="L618" s="131"/>
    </row>
    <row r="619" spans="1:12" ht="14.25" customHeight="1">
      <c r="A619" s="58"/>
      <c r="B619" s="20"/>
      <c r="C619" s="21"/>
      <c r="D619" s="22"/>
      <c r="E619" s="2"/>
      <c r="F619" s="82"/>
      <c r="G619" s="114"/>
      <c r="H619" s="15"/>
      <c r="I619" s="15"/>
      <c r="J619" s="117"/>
      <c r="K619" s="24"/>
      <c r="L619" s="25"/>
    </row>
    <row r="620" spans="1:12" ht="14.25" customHeight="1">
      <c r="A620" s="59"/>
      <c r="B620" s="26"/>
      <c r="C620" s="27" t="s">
        <v>1651</v>
      </c>
      <c r="D620" s="28"/>
      <c r="E620" s="29" t="s">
        <v>1658</v>
      </c>
      <c r="F620" s="79">
        <v>9.4</v>
      </c>
      <c r="G620" s="30" t="s">
        <v>785</v>
      </c>
      <c r="H620" s="6"/>
      <c r="I620" s="6"/>
      <c r="J620" s="69"/>
      <c r="K620" s="7"/>
      <c r="L620" s="131"/>
    </row>
    <row r="621" spans="1:12" ht="14.25" customHeight="1">
      <c r="A621" s="58"/>
      <c r="B621" s="8"/>
      <c r="C621" s="21"/>
      <c r="D621" s="22"/>
      <c r="E621" s="2"/>
      <c r="F621" s="82"/>
      <c r="G621" s="114"/>
      <c r="H621" s="127"/>
      <c r="I621" s="15"/>
      <c r="J621" s="117"/>
      <c r="K621" s="24"/>
      <c r="L621" s="25"/>
    </row>
    <row r="622" spans="1:12" ht="14.25" customHeight="1">
      <c r="A622" s="59"/>
      <c r="B622" s="26"/>
      <c r="C622" s="27" t="s">
        <v>1653</v>
      </c>
      <c r="D622" s="28"/>
      <c r="E622" s="273"/>
      <c r="F622" s="79"/>
      <c r="G622" s="30"/>
      <c r="H622" s="69"/>
      <c r="I622" s="6"/>
      <c r="J622" s="69"/>
      <c r="K622" s="7"/>
      <c r="L622" s="131"/>
    </row>
    <row r="623" spans="1:12" ht="14.25" customHeight="1">
      <c r="A623" s="40"/>
      <c r="B623" s="8"/>
      <c r="C623" s="21"/>
      <c r="D623" s="22"/>
      <c r="E623" s="2"/>
      <c r="F623" s="82"/>
      <c r="G623" s="114"/>
      <c r="H623" s="127"/>
      <c r="I623" s="15"/>
      <c r="J623" s="117"/>
      <c r="K623" s="24"/>
      <c r="L623" s="25"/>
    </row>
    <row r="624" spans="1:12" ht="14.25" customHeight="1">
      <c r="A624" s="59"/>
      <c r="B624" s="26"/>
      <c r="C624" s="27" t="s">
        <v>1650</v>
      </c>
      <c r="D624" s="28"/>
      <c r="E624" s="29" t="s">
        <v>2124</v>
      </c>
      <c r="F624" s="79">
        <v>7.1</v>
      </c>
      <c r="G624" s="30" t="s">
        <v>785</v>
      </c>
      <c r="H624" s="69"/>
      <c r="I624" s="6"/>
      <c r="J624" s="69"/>
      <c r="K624" s="7"/>
      <c r="L624" s="131"/>
    </row>
    <row r="625" spans="1:12" ht="14.25" customHeight="1">
      <c r="A625" s="40"/>
      <c r="B625" s="8"/>
      <c r="C625" s="21"/>
      <c r="D625" s="22"/>
      <c r="E625" s="2"/>
      <c r="F625" s="82"/>
      <c r="G625" s="114"/>
      <c r="H625" s="127"/>
      <c r="I625" s="15"/>
      <c r="J625" s="127"/>
      <c r="K625" s="18"/>
      <c r="L625" s="25"/>
    </row>
    <row r="626" spans="1:12" ht="14.25" customHeight="1">
      <c r="A626" s="59"/>
      <c r="B626" s="26"/>
      <c r="C626" s="9" t="s">
        <v>1655</v>
      </c>
      <c r="D626" s="28"/>
      <c r="E626" s="29" t="s">
        <v>1657</v>
      </c>
      <c r="F626" s="79">
        <v>7.1</v>
      </c>
      <c r="G626" s="30" t="s">
        <v>785</v>
      </c>
      <c r="H626" s="69"/>
      <c r="I626" s="6"/>
      <c r="J626" s="69"/>
      <c r="K626" s="7"/>
      <c r="L626" s="134"/>
    </row>
    <row r="627" spans="1:12" ht="14.25" customHeight="1">
      <c r="A627" s="58"/>
      <c r="B627" s="20"/>
      <c r="C627" s="21"/>
      <c r="D627" s="22"/>
      <c r="E627" s="2"/>
      <c r="F627" s="82"/>
      <c r="G627" s="114"/>
      <c r="H627" s="127"/>
      <c r="I627" s="15"/>
      <c r="J627" s="127"/>
      <c r="K627" s="18"/>
      <c r="L627" s="19"/>
    </row>
    <row r="628" spans="1:12" ht="14.25" customHeight="1">
      <c r="A628" s="40"/>
      <c r="B628" s="8"/>
      <c r="C628" s="27" t="s">
        <v>1651</v>
      </c>
      <c r="D628" s="28"/>
      <c r="E628" s="29" t="s">
        <v>1659</v>
      </c>
      <c r="F628" s="79">
        <v>7.1</v>
      </c>
      <c r="G628" s="30" t="s">
        <v>785</v>
      </c>
      <c r="H628" s="69"/>
      <c r="I628" s="6"/>
      <c r="J628" s="69"/>
      <c r="K628" s="7"/>
      <c r="L628" s="131"/>
    </row>
    <row r="629" spans="1:12" ht="14.25" customHeight="1">
      <c r="A629" s="58"/>
      <c r="B629" s="20"/>
      <c r="C629" s="21" t="s">
        <v>1654</v>
      </c>
      <c r="D629" s="22"/>
      <c r="E629" s="2" t="s">
        <v>2125</v>
      </c>
      <c r="F629" s="82"/>
      <c r="G629" s="114"/>
      <c r="H629" s="24"/>
      <c r="I629" s="15"/>
      <c r="J629" s="117"/>
      <c r="K629" s="24"/>
      <c r="L629" s="25"/>
    </row>
    <row r="630" spans="1:12" ht="14.25" customHeight="1">
      <c r="A630" s="59"/>
      <c r="B630" s="26"/>
      <c r="C630" s="27" t="s">
        <v>1656</v>
      </c>
      <c r="D630" s="28"/>
      <c r="E630" s="29" t="s">
        <v>1660</v>
      </c>
      <c r="F630" s="79">
        <v>459</v>
      </c>
      <c r="G630" s="30" t="s">
        <v>303</v>
      </c>
      <c r="H630" s="7"/>
      <c r="I630" s="6"/>
      <c r="J630" s="69"/>
      <c r="K630" s="7"/>
      <c r="L630" s="131"/>
    </row>
    <row r="631" spans="1:12" ht="14.25" customHeight="1">
      <c r="A631" s="58"/>
      <c r="B631" s="20"/>
      <c r="C631" s="21"/>
      <c r="D631" s="22"/>
      <c r="E631" s="2"/>
      <c r="F631" s="82"/>
      <c r="G631" s="114"/>
      <c r="H631" s="24"/>
      <c r="I631" s="15"/>
      <c r="J631" s="117"/>
      <c r="K631" s="24"/>
      <c r="L631" s="25"/>
    </row>
    <row r="632" spans="1:12" ht="14.25" customHeight="1">
      <c r="A632" s="59"/>
      <c r="B632" s="26"/>
      <c r="C632" s="27" t="s">
        <v>1663</v>
      </c>
      <c r="D632" s="28"/>
      <c r="E632" s="29" t="s">
        <v>2126</v>
      </c>
      <c r="F632" s="79">
        <v>17.5</v>
      </c>
      <c r="G632" s="30" t="s">
        <v>785</v>
      </c>
      <c r="H632" s="7"/>
      <c r="I632" s="6"/>
      <c r="J632" s="69"/>
      <c r="K632" s="7"/>
      <c r="L632" s="131"/>
    </row>
    <row r="633" spans="1:12" ht="14.25" customHeight="1">
      <c r="A633" s="58"/>
      <c r="B633" s="20"/>
      <c r="C633" s="21"/>
      <c r="D633" s="22"/>
      <c r="E633" s="2"/>
      <c r="F633" s="78"/>
      <c r="G633" s="23"/>
      <c r="H633" s="24"/>
      <c r="I633" s="15"/>
      <c r="J633" s="117"/>
      <c r="K633" s="24"/>
      <c r="L633" s="25"/>
    </row>
    <row r="634" spans="1:12" ht="14.25" customHeight="1">
      <c r="A634" s="40"/>
      <c r="B634" s="8"/>
      <c r="C634" s="9" t="s">
        <v>1664</v>
      </c>
      <c r="D634" s="10"/>
      <c r="E634" t="s">
        <v>1662</v>
      </c>
      <c r="F634" s="79">
        <v>17.5</v>
      </c>
      <c r="G634" s="17" t="s">
        <v>785</v>
      </c>
      <c r="H634" s="18"/>
      <c r="I634" s="32"/>
      <c r="J634" s="69"/>
      <c r="K634" s="18"/>
      <c r="L634" s="131"/>
    </row>
    <row r="635" spans="1:12" ht="14.25" customHeight="1">
      <c r="A635" s="58"/>
      <c r="B635" s="20"/>
      <c r="C635" s="21"/>
      <c r="D635" s="22"/>
      <c r="E635" s="2" t="s">
        <v>2132</v>
      </c>
      <c r="F635" s="82"/>
      <c r="G635" s="114"/>
      <c r="H635" s="15"/>
      <c r="I635" s="15"/>
      <c r="J635" s="117"/>
      <c r="K635" s="24"/>
      <c r="L635" s="25"/>
    </row>
    <row r="636" spans="1:12" ht="14.25" customHeight="1">
      <c r="A636" s="40"/>
      <c r="B636" s="8"/>
      <c r="C636" s="9" t="s">
        <v>1656</v>
      </c>
      <c r="D636" s="10"/>
      <c r="E636" t="s">
        <v>1662</v>
      </c>
      <c r="F636" s="77">
        <v>34.6</v>
      </c>
      <c r="G636" s="17" t="s">
        <v>785</v>
      </c>
      <c r="H636" s="32"/>
      <c r="I636" s="32"/>
      <c r="J636" s="127"/>
      <c r="K636" s="18"/>
      <c r="L636" s="131"/>
    </row>
    <row r="637" spans="1:12" ht="14.25" customHeight="1">
      <c r="A637" s="58"/>
      <c r="B637" s="20"/>
      <c r="C637" s="21" t="s">
        <v>2127</v>
      </c>
      <c r="D637" s="22"/>
      <c r="E637" s="2"/>
      <c r="F637" s="82"/>
      <c r="G637" s="114"/>
      <c r="H637" s="117"/>
      <c r="I637" s="15"/>
      <c r="J637" s="117"/>
      <c r="K637" s="24"/>
      <c r="L637" s="25"/>
    </row>
    <row r="638" spans="1:12" ht="14.25" customHeight="1" thickBot="1">
      <c r="A638" s="402"/>
      <c r="B638" s="446"/>
      <c r="C638" s="398" t="s">
        <v>2128</v>
      </c>
      <c r="D638" s="399"/>
      <c r="E638" s="400" t="s">
        <v>2808</v>
      </c>
      <c r="F638" s="447">
        <v>17.600000000000001</v>
      </c>
      <c r="G638" s="448" t="s">
        <v>2130</v>
      </c>
      <c r="H638" s="451"/>
      <c r="I638" s="450"/>
      <c r="J638" s="451"/>
      <c r="K638" s="401"/>
      <c r="L638" s="140"/>
    </row>
    <row r="639" spans="1:12" ht="14.25" customHeight="1">
      <c r="L639" s="18"/>
    </row>
    <row r="640" spans="1:12" ht="14.25" customHeight="1">
      <c r="J640" s="56" t="s">
        <v>3</v>
      </c>
      <c r="K640" s="765">
        <f>K600+1</f>
        <v>18</v>
      </c>
      <c r="L640" s="765"/>
    </row>
    <row r="642" spans="1:12" ht="14.25" customHeight="1" thickBot="1"/>
    <row r="643" spans="1:12" ht="14.25" customHeight="1">
      <c r="A643" s="34"/>
      <c r="B643" s="35"/>
      <c r="C643" s="11"/>
      <c r="D643" s="37"/>
      <c r="E643" s="11"/>
      <c r="F643" s="44"/>
      <c r="G643" s="44"/>
      <c r="H643" s="11"/>
      <c r="I643" s="44"/>
      <c r="J643" s="11"/>
      <c r="K643" s="11"/>
      <c r="L643" s="45"/>
    </row>
    <row r="644" spans="1:12" ht="14.25" customHeight="1" thickBot="1">
      <c r="A644" s="46"/>
      <c r="B644" s="47"/>
      <c r="C644" s="39" t="s">
        <v>5</v>
      </c>
      <c r="D644" s="48"/>
      <c r="E644" s="39" t="s">
        <v>6</v>
      </c>
      <c r="F644" s="49" t="s">
        <v>7</v>
      </c>
      <c r="G644" s="49" t="s">
        <v>4</v>
      </c>
      <c r="H644" s="39" t="s">
        <v>8</v>
      </c>
      <c r="I644" s="49" t="s">
        <v>1</v>
      </c>
      <c r="J644" s="770" t="s">
        <v>2</v>
      </c>
      <c r="K644" s="586"/>
      <c r="L644" s="587"/>
    </row>
    <row r="645" spans="1:12" ht="14.25" customHeight="1">
      <c r="A645" s="40"/>
      <c r="B645" s="8"/>
      <c r="C645" s="9" t="s">
        <v>2127</v>
      </c>
      <c r="D645" s="10"/>
      <c r="F645" s="83"/>
      <c r="G645" s="68"/>
      <c r="H645" s="127"/>
      <c r="I645" s="32"/>
      <c r="J645" s="127"/>
      <c r="K645" s="18"/>
      <c r="L645" s="19"/>
    </row>
    <row r="646" spans="1:12" ht="14.25" customHeight="1">
      <c r="A646" s="59"/>
      <c r="B646" s="26"/>
      <c r="C646" s="27" t="s">
        <v>2129</v>
      </c>
      <c r="D646" s="28"/>
      <c r="E646" s="29" t="s">
        <v>2809</v>
      </c>
      <c r="F646" s="79">
        <v>17.600000000000001</v>
      </c>
      <c r="G646" s="30" t="s">
        <v>2094</v>
      </c>
      <c r="H646" s="69"/>
      <c r="I646" s="6"/>
      <c r="J646" s="127"/>
      <c r="K646" s="7"/>
      <c r="L646" s="134"/>
    </row>
    <row r="647" spans="1:12" ht="14.25" customHeight="1">
      <c r="A647" s="40"/>
      <c r="B647" s="8"/>
      <c r="C647" s="21" t="s">
        <v>2127</v>
      </c>
      <c r="D647" s="22"/>
      <c r="E647" s="2"/>
      <c r="F647" s="82"/>
      <c r="G647" s="114"/>
      <c r="H647" s="127"/>
      <c r="I647" s="15"/>
      <c r="J647" s="117"/>
      <c r="K647" s="24"/>
      <c r="L647" s="25"/>
    </row>
    <row r="648" spans="1:12" ht="14.25" customHeight="1">
      <c r="A648" s="59"/>
      <c r="B648" s="26"/>
      <c r="C648" s="27" t="s">
        <v>1665</v>
      </c>
      <c r="D648" s="28"/>
      <c r="E648" s="29" t="s">
        <v>2810</v>
      </c>
      <c r="F648" s="79">
        <v>17.600000000000001</v>
      </c>
      <c r="G648" s="30" t="s">
        <v>2131</v>
      </c>
      <c r="H648" s="69"/>
      <c r="I648" s="6"/>
      <c r="J648" s="69"/>
      <c r="K648" s="7"/>
      <c r="L648" s="131"/>
    </row>
    <row r="649" spans="1:12" ht="14.25" customHeight="1">
      <c r="A649" s="58"/>
      <c r="B649" s="8"/>
      <c r="C649" s="21"/>
      <c r="D649" s="22"/>
      <c r="E649" s="2" t="s">
        <v>2132</v>
      </c>
      <c r="F649" s="82"/>
      <c r="G649" s="114"/>
      <c r="H649" s="127"/>
      <c r="I649" s="15"/>
      <c r="J649" s="117"/>
      <c r="K649" s="24"/>
      <c r="L649" s="25"/>
    </row>
    <row r="650" spans="1:12" ht="14.25" customHeight="1">
      <c r="A650" s="59"/>
      <c r="B650" s="26"/>
      <c r="C650" s="27" t="s">
        <v>1661</v>
      </c>
      <c r="D650" s="28"/>
      <c r="E650" s="273" t="s">
        <v>1662</v>
      </c>
      <c r="F650" s="79">
        <v>14.4</v>
      </c>
      <c r="G650" s="30" t="s">
        <v>2834</v>
      </c>
      <c r="H650" s="69"/>
      <c r="I650" s="6"/>
      <c r="J650" s="69"/>
      <c r="K650" s="7"/>
      <c r="L650" s="131"/>
    </row>
    <row r="651" spans="1:12" ht="14.25" customHeight="1">
      <c r="A651" s="58"/>
      <c r="B651" s="8"/>
      <c r="C651" s="21"/>
      <c r="D651" s="22"/>
      <c r="E651" s="2" t="s">
        <v>2132</v>
      </c>
      <c r="F651" s="82"/>
      <c r="G651" s="114"/>
      <c r="H651" s="127"/>
      <c r="I651" s="15"/>
      <c r="J651" s="117"/>
      <c r="K651" s="24"/>
      <c r="L651" s="25"/>
    </row>
    <row r="652" spans="1:12" ht="14.25" customHeight="1">
      <c r="A652" s="59"/>
      <c r="B652" s="26"/>
      <c r="C652" s="27" t="s">
        <v>1661</v>
      </c>
      <c r="D652" s="28"/>
      <c r="E652" s="273" t="s">
        <v>2833</v>
      </c>
      <c r="F652" s="79">
        <v>26.7</v>
      </c>
      <c r="G652" s="30" t="s">
        <v>303</v>
      </c>
      <c r="H652" s="69"/>
      <c r="I652" s="6"/>
      <c r="J652" s="69"/>
      <c r="K652" s="7"/>
      <c r="L652" s="131"/>
    </row>
    <row r="653" spans="1:12" ht="14.25" customHeight="1">
      <c r="A653" s="40"/>
      <c r="B653" s="8"/>
      <c r="C653" s="21"/>
      <c r="D653" s="22"/>
      <c r="E653" s="2"/>
      <c r="F653" s="82"/>
      <c r="G653" s="114"/>
      <c r="H653" s="127"/>
      <c r="I653" s="15"/>
      <c r="J653" s="127"/>
      <c r="K653" s="18"/>
      <c r="L653" s="25"/>
    </row>
    <row r="654" spans="1:12" ht="14.25" customHeight="1">
      <c r="A654" s="59"/>
      <c r="B654" s="26"/>
      <c r="C654" s="27"/>
      <c r="D654" s="28"/>
      <c r="E654" s="29"/>
      <c r="F654" s="79"/>
      <c r="G654" s="30"/>
      <c r="H654" s="69"/>
      <c r="I654" s="6"/>
      <c r="J654" s="69"/>
      <c r="K654" s="7"/>
      <c r="L654" s="134"/>
    </row>
    <row r="655" spans="1:12" ht="14.25" customHeight="1">
      <c r="A655" s="40"/>
      <c r="B655" s="8"/>
      <c r="C655" s="21"/>
      <c r="D655" s="22"/>
      <c r="E655" s="2"/>
      <c r="F655" s="82"/>
      <c r="G655" s="114"/>
      <c r="H655" s="127"/>
      <c r="I655" s="15"/>
      <c r="J655" s="127"/>
      <c r="K655" s="18"/>
      <c r="L655" s="25"/>
    </row>
    <row r="656" spans="1:12" ht="14.25" customHeight="1">
      <c r="A656" s="59"/>
      <c r="B656" s="26"/>
      <c r="C656" s="27"/>
      <c r="D656" s="28"/>
      <c r="E656" s="29"/>
      <c r="F656" s="79"/>
      <c r="G656" s="30"/>
      <c r="H656" s="69"/>
      <c r="I656" s="6"/>
      <c r="J656" s="69"/>
      <c r="K656" s="7"/>
      <c r="L656" s="134"/>
    </row>
    <row r="657" spans="1:12" ht="14.25" customHeight="1">
      <c r="A657" s="58"/>
      <c r="B657" s="20"/>
      <c r="C657" s="21"/>
      <c r="D657" s="22"/>
      <c r="E657" s="2"/>
      <c r="F657" s="82"/>
      <c r="G657" s="114"/>
      <c r="H657" s="127"/>
      <c r="I657" s="15"/>
      <c r="J657" s="127"/>
      <c r="K657" s="18"/>
      <c r="L657" s="19"/>
    </row>
    <row r="658" spans="1:12" ht="14.25" customHeight="1">
      <c r="A658" s="59"/>
      <c r="B658" s="26"/>
      <c r="C658" s="27"/>
      <c r="D658" s="28"/>
      <c r="E658" s="29"/>
      <c r="F658" s="79"/>
      <c r="G658" s="30"/>
      <c r="H658" s="69"/>
      <c r="I658" s="6"/>
      <c r="J658" s="69"/>
      <c r="K658" s="7"/>
      <c r="L658" s="131"/>
    </row>
    <row r="659" spans="1:12" ht="14.25" customHeight="1">
      <c r="A659" s="58"/>
      <c r="B659" s="20"/>
      <c r="C659" s="21"/>
      <c r="D659" s="22"/>
      <c r="E659" s="2"/>
      <c r="F659" s="82"/>
      <c r="G659" s="114"/>
      <c r="H659" s="127"/>
      <c r="I659" s="15"/>
      <c r="J659" s="127"/>
      <c r="K659" s="18"/>
      <c r="L659" s="25"/>
    </row>
    <row r="660" spans="1:12" ht="14.25" customHeight="1">
      <c r="A660" s="59"/>
      <c r="B660" s="26"/>
      <c r="C660" s="27"/>
      <c r="D660" s="28"/>
      <c r="E660" s="29"/>
      <c r="F660" s="79"/>
      <c r="G660" s="30"/>
      <c r="H660" s="69"/>
      <c r="I660" s="6"/>
      <c r="J660" s="69"/>
      <c r="K660" s="7"/>
      <c r="L660" s="134"/>
    </row>
    <row r="661" spans="1:12" ht="14.25" customHeight="1">
      <c r="A661" s="58"/>
      <c r="B661" s="20"/>
      <c r="C661" s="21"/>
      <c r="D661" s="22"/>
      <c r="E661" s="2"/>
      <c r="F661" s="82"/>
      <c r="G661" s="114"/>
      <c r="H661" s="127"/>
      <c r="I661" s="15"/>
      <c r="J661" s="127"/>
      <c r="K661" s="18"/>
      <c r="L661" s="25"/>
    </row>
    <row r="662" spans="1:12" ht="14.25" customHeight="1">
      <c r="A662" s="59"/>
      <c r="B662" s="26"/>
      <c r="C662" s="27"/>
      <c r="D662" s="28"/>
      <c r="E662" s="29"/>
      <c r="F662" s="79"/>
      <c r="G662" s="30"/>
      <c r="H662" s="69"/>
      <c r="I662" s="6"/>
      <c r="J662" s="69"/>
      <c r="K662" s="7"/>
      <c r="L662" s="134"/>
    </row>
    <row r="663" spans="1:12" ht="14.25" customHeight="1">
      <c r="A663" s="58"/>
      <c r="B663" s="20"/>
      <c r="C663" s="21"/>
      <c r="D663" s="22"/>
      <c r="E663" s="2"/>
      <c r="F663" s="82"/>
      <c r="G663" s="114"/>
      <c r="H663" s="127"/>
      <c r="I663" s="15"/>
      <c r="J663" s="127"/>
      <c r="K663" s="18"/>
      <c r="L663" s="19"/>
    </row>
    <row r="664" spans="1:12" ht="14.25" customHeight="1">
      <c r="A664" s="40"/>
      <c r="B664" s="8"/>
      <c r="C664" s="27"/>
      <c r="D664" s="28"/>
      <c r="E664" s="29"/>
      <c r="F664" s="79"/>
      <c r="G664" s="30"/>
      <c r="H664" s="69"/>
      <c r="I664" s="6"/>
      <c r="J664" s="69"/>
      <c r="K664" s="7"/>
      <c r="L664" s="131"/>
    </row>
    <row r="665" spans="1:12" ht="14.25" customHeight="1">
      <c r="A665" s="58"/>
      <c r="B665" s="20"/>
      <c r="C665" s="21"/>
      <c r="D665" s="22"/>
      <c r="E665" s="2"/>
      <c r="F665" s="82"/>
      <c r="G665" s="114"/>
      <c r="H665" s="24"/>
      <c r="I665" s="15"/>
      <c r="J665" s="117"/>
      <c r="K665" s="24"/>
      <c r="L665" s="25"/>
    </row>
    <row r="666" spans="1:12" ht="14.25" customHeight="1">
      <c r="A666" s="59"/>
      <c r="B666" s="26"/>
      <c r="C666" s="27"/>
      <c r="D666" s="28"/>
      <c r="E666" s="29"/>
      <c r="F666" s="79"/>
      <c r="G666" s="30"/>
      <c r="H666" s="7"/>
      <c r="I666" s="6"/>
      <c r="J666" s="69"/>
      <c r="K666" s="7"/>
      <c r="L666" s="131"/>
    </row>
    <row r="667" spans="1:12" ht="14.25" customHeight="1">
      <c r="A667" s="58"/>
      <c r="B667" s="20"/>
      <c r="C667" s="21"/>
      <c r="D667" s="22"/>
      <c r="E667" s="2"/>
      <c r="F667" s="82"/>
      <c r="G667" s="114"/>
      <c r="H667" s="127"/>
      <c r="I667" s="15"/>
      <c r="J667" s="127"/>
      <c r="K667" s="18"/>
      <c r="L667" s="25"/>
    </row>
    <row r="668" spans="1:12" ht="14.25" customHeight="1">
      <c r="A668" s="40"/>
      <c r="B668" s="8"/>
      <c r="C668" s="27"/>
      <c r="D668" s="28"/>
      <c r="E668" s="29"/>
      <c r="F668" s="79"/>
      <c r="G668" s="30"/>
      <c r="H668" s="69"/>
      <c r="I668" s="6"/>
      <c r="J668" s="69"/>
      <c r="K668" s="7"/>
      <c r="L668" s="131"/>
    </row>
    <row r="669" spans="1:12" ht="14.25" customHeight="1">
      <c r="A669" s="58"/>
      <c r="B669" s="20"/>
      <c r="C669" s="21"/>
      <c r="D669" s="22"/>
      <c r="E669" s="2"/>
      <c r="F669" s="82"/>
      <c r="G669" s="114"/>
      <c r="H669" s="127"/>
      <c r="I669" s="15"/>
      <c r="J669" s="127"/>
      <c r="K669" s="18"/>
      <c r="L669" s="25"/>
    </row>
    <row r="670" spans="1:12" ht="14.25" customHeight="1">
      <c r="A670" s="40"/>
      <c r="B670" s="8"/>
      <c r="C670" s="27"/>
      <c r="D670" s="28"/>
      <c r="E670" s="29"/>
      <c r="F670" s="79"/>
      <c r="G670" s="30"/>
      <c r="H670" s="69"/>
      <c r="I670" s="6"/>
      <c r="J670" s="69"/>
      <c r="K670" s="7"/>
      <c r="L670" s="131"/>
    </row>
    <row r="671" spans="1:12" ht="14.25" customHeight="1">
      <c r="A671" s="58"/>
      <c r="B671" s="20"/>
      <c r="C671" s="21"/>
      <c r="D671" s="22"/>
      <c r="E671" s="2"/>
      <c r="F671" s="82"/>
      <c r="G671" s="114"/>
      <c r="H671" s="24"/>
      <c r="I671" s="15"/>
      <c r="J671" s="117"/>
      <c r="K671" s="24"/>
      <c r="L671" s="25"/>
    </row>
    <row r="672" spans="1:12" ht="14.25" customHeight="1">
      <c r="A672" s="59"/>
      <c r="B672" s="26"/>
      <c r="C672" s="27"/>
      <c r="D672" s="28"/>
      <c r="E672" s="29"/>
      <c r="F672" s="79"/>
      <c r="G672" s="30"/>
      <c r="H672" s="7"/>
      <c r="I672" s="6"/>
      <c r="J672" s="69"/>
      <c r="K672" s="7"/>
      <c r="L672" s="131"/>
    </row>
    <row r="673" spans="1:12" ht="14.25" customHeight="1">
      <c r="A673" s="40"/>
      <c r="B673" s="8"/>
      <c r="C673" s="2"/>
      <c r="D673" s="10"/>
      <c r="F673" s="78"/>
      <c r="G673" s="17"/>
      <c r="H673" s="127"/>
      <c r="I673" s="15"/>
      <c r="J673" s="117"/>
      <c r="K673" s="24"/>
      <c r="L673" s="25"/>
    </row>
    <row r="674" spans="1:12" ht="14.25" customHeight="1">
      <c r="A674" s="59"/>
      <c r="B674" s="26"/>
      <c r="C674" s="27"/>
      <c r="D674" s="28"/>
      <c r="E674" s="28"/>
      <c r="F674" s="79"/>
      <c r="G674" s="30"/>
      <c r="H674" s="7"/>
      <c r="I674" s="6"/>
      <c r="J674" s="301"/>
      <c r="K674" s="7"/>
      <c r="L674" s="134"/>
    </row>
    <row r="675" spans="1:12" ht="14.25" customHeight="1">
      <c r="A675" s="58"/>
      <c r="B675" s="20"/>
      <c r="C675" s="2"/>
      <c r="D675" s="22"/>
      <c r="E675" s="2"/>
      <c r="F675" s="78"/>
      <c r="G675" s="23"/>
      <c r="H675" s="24"/>
      <c r="I675" s="72"/>
      <c r="J675" s="117"/>
      <c r="K675" s="24"/>
      <c r="L675" s="25"/>
    </row>
    <row r="676" spans="1:12" ht="14.25" customHeight="1">
      <c r="A676" s="59"/>
      <c r="B676" s="26"/>
      <c r="C676" s="43" t="s">
        <v>203</v>
      </c>
      <c r="D676" s="28"/>
      <c r="E676" s="29"/>
      <c r="F676" s="79"/>
      <c r="G676" s="30"/>
      <c r="H676" s="7"/>
      <c r="I676" s="6"/>
      <c r="J676" s="69"/>
      <c r="K676" s="7"/>
      <c r="L676" s="134"/>
    </row>
    <row r="677" spans="1:12" ht="14.25" customHeight="1">
      <c r="A677" s="40"/>
      <c r="B677" s="20"/>
      <c r="C677" s="2"/>
      <c r="D677" s="22"/>
      <c r="E677" s="2"/>
      <c r="F677" s="82"/>
      <c r="G677" s="23"/>
      <c r="H677" s="117"/>
      <c r="I677" s="71"/>
      <c r="J677" s="117"/>
      <c r="K677" s="24"/>
      <c r="L677" s="25"/>
    </row>
    <row r="678" spans="1:12" ht="14.25" customHeight="1" thickBot="1">
      <c r="A678" s="60"/>
      <c r="B678" s="50"/>
      <c r="C678" s="51"/>
      <c r="D678" s="52"/>
      <c r="E678" s="53"/>
      <c r="F678" s="80"/>
      <c r="G678" s="55"/>
      <c r="H678" s="62"/>
      <c r="I678" s="125"/>
      <c r="J678" s="139"/>
      <c r="K678" s="62"/>
      <c r="L678" s="140"/>
    </row>
    <row r="680" spans="1:12" ht="14.25" customHeight="1">
      <c r="J680" s="56" t="s">
        <v>3</v>
      </c>
      <c r="K680" s="765">
        <f>K640+1</f>
        <v>19</v>
      </c>
      <c r="L680" s="765"/>
    </row>
    <row r="682" spans="1:12" ht="14.25" customHeight="1" thickBot="1"/>
    <row r="683" spans="1:12" ht="14.25" customHeight="1">
      <c r="A683" s="34"/>
      <c r="B683" s="35"/>
      <c r="C683" s="11"/>
      <c r="D683" s="37"/>
      <c r="E683" s="11"/>
      <c r="F683" s="44"/>
      <c r="G683" s="44"/>
      <c r="H683" s="11"/>
      <c r="I683" s="44"/>
      <c r="J683" s="11"/>
      <c r="K683" s="11"/>
      <c r="L683" s="45"/>
    </row>
    <row r="684" spans="1:12" ht="14.25" customHeight="1" thickBot="1">
      <c r="A684" s="46"/>
      <c r="B684" s="47"/>
      <c r="C684" s="39" t="s">
        <v>5</v>
      </c>
      <c r="D684" s="48"/>
      <c r="E684" s="39" t="s">
        <v>6</v>
      </c>
      <c r="F684" s="49" t="s">
        <v>7</v>
      </c>
      <c r="G684" s="49" t="s">
        <v>4</v>
      </c>
      <c r="H684" s="39" t="s">
        <v>8</v>
      </c>
      <c r="I684" s="49" t="s">
        <v>1</v>
      </c>
      <c r="J684" s="770" t="s">
        <v>2</v>
      </c>
      <c r="K684" s="586"/>
      <c r="L684" s="587"/>
    </row>
    <row r="685" spans="1:12" ht="14.25" customHeight="1">
      <c r="A685" s="58"/>
      <c r="B685" s="20"/>
      <c r="C685" s="2"/>
      <c r="D685" s="22"/>
      <c r="E685" s="2"/>
      <c r="F685" s="78"/>
      <c r="G685" s="23"/>
      <c r="H685" s="24"/>
      <c r="I685" s="15"/>
      <c r="J685" s="117"/>
      <c r="K685" s="24"/>
      <c r="L685" s="25"/>
    </row>
    <row r="686" spans="1:12" ht="14.25" customHeight="1">
      <c r="A686" s="59">
        <f>建築内訳中!$A$46</f>
        <v>5</v>
      </c>
      <c r="B686" s="26"/>
      <c r="C686" s="27" t="str">
        <f>建築内訳中!$C$46</f>
        <v>内装改修</v>
      </c>
      <c r="D686" s="28"/>
      <c r="E686" s="29" t="str">
        <f>建築内訳中!$E$46</f>
        <v>(1)撤去</v>
      </c>
      <c r="F686" s="79"/>
      <c r="G686" s="30"/>
      <c r="H686" s="7"/>
      <c r="I686" s="6"/>
      <c r="J686" s="69"/>
      <c r="K686" s="7"/>
      <c r="L686" s="131"/>
    </row>
    <row r="687" spans="1:12" ht="14.25" customHeight="1">
      <c r="A687" s="58"/>
      <c r="B687" s="20"/>
      <c r="C687" s="21"/>
      <c r="D687" s="22"/>
      <c r="E687" s="2"/>
      <c r="F687" s="78"/>
      <c r="G687" s="23"/>
      <c r="H687" s="24"/>
      <c r="I687" s="15"/>
      <c r="J687" s="117"/>
      <c r="K687" s="24"/>
      <c r="L687" s="25"/>
    </row>
    <row r="688" spans="1:12" ht="14.25" customHeight="1">
      <c r="A688" s="59"/>
      <c r="B688" s="26"/>
      <c r="C688" s="303"/>
      <c r="D688" s="28"/>
      <c r="E688" s="29"/>
      <c r="F688" s="79"/>
      <c r="G688" s="30"/>
      <c r="H688" s="7"/>
      <c r="I688" s="6"/>
      <c r="J688" s="69"/>
      <c r="K688" s="7"/>
      <c r="L688" s="131"/>
    </row>
    <row r="689" spans="1:12" ht="14.25" customHeight="1">
      <c r="A689" s="40"/>
      <c r="B689" s="20"/>
      <c r="C689" s="2"/>
      <c r="D689" s="22"/>
      <c r="E689" s="2"/>
      <c r="F689" s="78"/>
      <c r="G689" s="23"/>
      <c r="H689" s="24"/>
      <c r="I689" s="15"/>
      <c r="J689" s="117"/>
      <c r="K689" s="24"/>
      <c r="L689" s="25"/>
    </row>
    <row r="690" spans="1:12" ht="14.25" customHeight="1">
      <c r="A690" s="40"/>
      <c r="B690" s="26"/>
      <c r="C690" s="27" t="s">
        <v>1433</v>
      </c>
      <c r="D690" s="28"/>
      <c r="E690" s="29" t="s">
        <v>1490</v>
      </c>
      <c r="F690" s="79">
        <v>45.1</v>
      </c>
      <c r="G690" s="30" t="s">
        <v>1317</v>
      </c>
      <c r="H690" s="7"/>
      <c r="I690" s="6"/>
      <c r="J690" s="781"/>
      <c r="K690" s="782"/>
      <c r="L690" s="783"/>
    </row>
    <row r="691" spans="1:12" ht="14.25" customHeight="1">
      <c r="A691" s="58"/>
      <c r="B691" s="20"/>
      <c r="C691" s="2"/>
      <c r="D691" s="22"/>
      <c r="E691" s="2"/>
      <c r="F691" s="82"/>
      <c r="G691" s="114"/>
      <c r="H691" s="136"/>
      <c r="I691" s="15"/>
      <c r="J691" s="117"/>
      <c r="K691" s="24"/>
      <c r="L691" s="25"/>
    </row>
    <row r="692" spans="1:12" ht="14.25" customHeight="1">
      <c r="A692" s="59"/>
      <c r="B692" s="26"/>
      <c r="C692" s="27" t="s">
        <v>1479</v>
      </c>
      <c r="D692" s="28"/>
      <c r="E692" s="29"/>
      <c r="F692" s="79">
        <v>2.5</v>
      </c>
      <c r="G692" s="30" t="s">
        <v>1312</v>
      </c>
      <c r="H692" s="7"/>
      <c r="I692" s="6"/>
      <c r="J692" s="781"/>
      <c r="K692" s="782"/>
      <c r="L692" s="783"/>
    </row>
    <row r="693" spans="1:12" ht="14.25" customHeight="1">
      <c r="A693" s="40"/>
      <c r="B693" s="8"/>
      <c r="D693" s="22"/>
      <c r="E693" s="2"/>
      <c r="F693" s="82"/>
      <c r="G693" s="114"/>
      <c r="H693" s="136"/>
      <c r="I693" s="15"/>
      <c r="J693" s="117"/>
      <c r="K693" s="24"/>
      <c r="L693" s="25"/>
    </row>
    <row r="694" spans="1:12" ht="14.25" customHeight="1">
      <c r="A694" s="59"/>
      <c r="B694" s="26"/>
      <c r="C694" s="27" t="s">
        <v>1434</v>
      </c>
      <c r="D694" s="28"/>
      <c r="E694" s="29" t="s">
        <v>1313</v>
      </c>
      <c r="F694" s="79">
        <v>1.7</v>
      </c>
      <c r="G694" s="30" t="s">
        <v>1312</v>
      </c>
      <c r="H694" s="7"/>
      <c r="I694" s="6"/>
      <c r="J694" s="781"/>
      <c r="K694" s="782"/>
      <c r="L694" s="783"/>
    </row>
    <row r="695" spans="1:12" ht="14.25" customHeight="1">
      <c r="A695" s="40"/>
      <c r="B695" s="8"/>
      <c r="D695" s="10"/>
      <c r="F695" s="83"/>
      <c r="G695" s="114"/>
      <c r="H695" s="136"/>
      <c r="I695" s="15"/>
      <c r="J695" s="127"/>
      <c r="K695" s="18"/>
      <c r="L695" s="19"/>
    </row>
    <row r="696" spans="1:12" ht="14.25" customHeight="1">
      <c r="A696" s="40"/>
      <c r="B696" s="8"/>
      <c r="C696" s="27" t="s">
        <v>1314</v>
      </c>
      <c r="D696" s="28"/>
      <c r="E696" s="29" t="s">
        <v>1489</v>
      </c>
      <c r="F696" s="79">
        <v>971</v>
      </c>
      <c r="G696" s="30" t="s">
        <v>1312</v>
      </c>
      <c r="H696" s="7"/>
      <c r="I696" s="6"/>
      <c r="J696" s="781"/>
      <c r="K696" s="782"/>
      <c r="L696" s="783"/>
    </row>
    <row r="697" spans="1:12" ht="14.25" customHeight="1">
      <c r="A697" s="58"/>
      <c r="B697" s="20"/>
      <c r="D697" s="22"/>
      <c r="E697" s="2"/>
      <c r="F697" s="82"/>
      <c r="G697" s="114"/>
      <c r="H697" s="136"/>
      <c r="I697" s="15"/>
      <c r="J697" s="117"/>
      <c r="K697" s="24"/>
      <c r="L697" s="25"/>
    </row>
    <row r="698" spans="1:12" ht="14.25" customHeight="1">
      <c r="A698" s="59"/>
      <c r="B698" s="26"/>
      <c r="C698" s="27" t="s">
        <v>1480</v>
      </c>
      <c r="D698" s="28"/>
      <c r="E698" s="29"/>
      <c r="F698" s="79">
        <v>871</v>
      </c>
      <c r="G698" s="30" t="s">
        <v>1312</v>
      </c>
      <c r="H698" s="7"/>
      <c r="I698" s="6"/>
      <c r="J698" s="781"/>
      <c r="K698" s="782"/>
      <c r="L698" s="783"/>
    </row>
    <row r="699" spans="1:12" ht="14.25" customHeight="1">
      <c r="A699" s="40"/>
      <c r="B699" s="20"/>
      <c r="C699" s="2"/>
      <c r="D699" s="22"/>
      <c r="E699" s="2"/>
      <c r="F699" s="82"/>
      <c r="G699" s="114"/>
      <c r="H699" s="136"/>
      <c r="I699" s="15"/>
      <c r="J699" s="117"/>
      <c r="K699" s="24"/>
      <c r="L699" s="25"/>
    </row>
    <row r="700" spans="1:12" ht="14.25" customHeight="1">
      <c r="A700" s="40"/>
      <c r="B700" s="26"/>
      <c r="C700" s="27" t="s">
        <v>1315</v>
      </c>
      <c r="D700" s="28"/>
      <c r="E700" s="29" t="s">
        <v>1316</v>
      </c>
      <c r="F700" s="79">
        <v>871</v>
      </c>
      <c r="G700" s="30" t="s">
        <v>1312</v>
      </c>
      <c r="H700" s="7"/>
      <c r="I700" s="6"/>
      <c r="J700" s="781"/>
      <c r="K700" s="782"/>
      <c r="L700" s="783"/>
    </row>
    <row r="701" spans="1:12" ht="14.25" customHeight="1">
      <c r="A701" s="58"/>
      <c r="B701" s="8"/>
      <c r="C701" s="2"/>
      <c r="D701" s="10"/>
      <c r="F701" s="83"/>
      <c r="G701" s="23"/>
      <c r="H701" s="136"/>
      <c r="I701" s="15"/>
      <c r="J701" s="117"/>
      <c r="K701" s="24"/>
      <c r="L701" s="25"/>
    </row>
    <row r="702" spans="1:12" ht="14.25" customHeight="1">
      <c r="A702" s="59"/>
      <c r="B702" s="26"/>
      <c r="C702" s="27" t="s">
        <v>1481</v>
      </c>
      <c r="D702" s="28"/>
      <c r="E702" s="29" t="s">
        <v>1483</v>
      </c>
      <c r="F702" s="79">
        <v>0.2</v>
      </c>
      <c r="G702" s="30" t="s">
        <v>786</v>
      </c>
      <c r="H702" s="7"/>
      <c r="I702" s="6"/>
      <c r="J702" s="781"/>
      <c r="K702" s="782"/>
      <c r="L702" s="783"/>
    </row>
    <row r="703" spans="1:12" ht="14.25" customHeight="1">
      <c r="A703" s="40"/>
      <c r="B703" s="8"/>
      <c r="C703" s="2"/>
      <c r="D703" s="10"/>
      <c r="F703" s="77"/>
      <c r="G703" s="23"/>
      <c r="H703" s="136"/>
      <c r="I703" s="15"/>
      <c r="J703" s="117"/>
      <c r="K703" s="24"/>
      <c r="L703" s="25"/>
    </row>
    <row r="704" spans="1:12" ht="14.25" customHeight="1">
      <c r="A704" s="59"/>
      <c r="B704" s="26"/>
      <c r="C704" s="27" t="s">
        <v>1481</v>
      </c>
      <c r="D704" s="28"/>
      <c r="E704" s="28" t="s">
        <v>1482</v>
      </c>
      <c r="F704" s="79">
        <v>1.7</v>
      </c>
      <c r="G704" s="30" t="s">
        <v>1317</v>
      </c>
      <c r="H704" s="7"/>
      <c r="I704" s="6"/>
      <c r="J704" s="781"/>
      <c r="K704" s="782"/>
      <c r="L704" s="783"/>
    </row>
    <row r="705" spans="1:12" ht="14.25" customHeight="1">
      <c r="A705" s="58"/>
      <c r="B705" s="20"/>
      <c r="C705" s="2"/>
      <c r="D705" s="10"/>
      <c r="F705" s="78"/>
      <c r="G705" s="23"/>
      <c r="H705" s="127"/>
      <c r="I705" s="15"/>
      <c r="J705" s="117"/>
      <c r="K705" s="24"/>
      <c r="L705" s="25"/>
    </row>
    <row r="706" spans="1:12" ht="14.25" customHeight="1">
      <c r="A706" s="59"/>
      <c r="B706" s="26"/>
      <c r="C706" s="27" t="s">
        <v>1481</v>
      </c>
      <c r="D706" s="28"/>
      <c r="E706" s="28" t="s">
        <v>1484</v>
      </c>
      <c r="F706" s="79">
        <v>290</v>
      </c>
      <c r="G706" s="30" t="s">
        <v>1317</v>
      </c>
      <c r="H706" s="69"/>
      <c r="I706" s="6"/>
      <c r="J706" s="781"/>
      <c r="K706" s="782"/>
      <c r="L706" s="783"/>
    </row>
    <row r="707" spans="1:12" ht="14.25" customHeight="1">
      <c r="A707" s="40"/>
      <c r="B707" s="8"/>
      <c r="C707" s="2"/>
      <c r="D707" s="10"/>
      <c r="F707" s="77"/>
      <c r="G707" s="23"/>
      <c r="H707" s="127"/>
      <c r="I707" s="15"/>
      <c r="J707" s="127"/>
      <c r="K707" s="18"/>
      <c r="L707" s="19"/>
    </row>
    <row r="708" spans="1:12" ht="14.25" customHeight="1">
      <c r="A708" s="59"/>
      <c r="B708" s="26"/>
      <c r="C708" s="27" t="s">
        <v>1485</v>
      </c>
      <c r="D708" s="28"/>
      <c r="E708" s="28"/>
      <c r="F708" s="79">
        <v>120</v>
      </c>
      <c r="G708" s="30" t="s">
        <v>1317</v>
      </c>
      <c r="H708" s="69"/>
      <c r="I708" s="6"/>
      <c r="J708" s="778"/>
      <c r="K708" s="779"/>
      <c r="L708" s="780"/>
    </row>
    <row r="709" spans="1:12" ht="14.25" customHeight="1">
      <c r="A709" s="40"/>
      <c r="B709" s="8"/>
      <c r="D709" s="10"/>
      <c r="F709" s="83"/>
      <c r="G709" s="68"/>
      <c r="H709" s="127"/>
      <c r="I709" s="15"/>
      <c r="J709" s="18"/>
      <c r="K709" s="18"/>
      <c r="L709" s="19"/>
    </row>
    <row r="710" spans="1:12" ht="14.25" customHeight="1">
      <c r="A710" s="59"/>
      <c r="B710" s="26"/>
      <c r="C710" s="27" t="s">
        <v>1486</v>
      </c>
      <c r="D710" s="28"/>
      <c r="E710" s="29"/>
      <c r="F710" s="79">
        <v>49.4</v>
      </c>
      <c r="G710" s="30" t="s">
        <v>1312</v>
      </c>
      <c r="H710" s="69"/>
      <c r="I710" s="6"/>
      <c r="J710" s="778"/>
      <c r="K710" s="779"/>
      <c r="L710" s="780"/>
    </row>
    <row r="711" spans="1:12" ht="14.25" customHeight="1">
      <c r="A711" s="40"/>
      <c r="B711" s="8"/>
      <c r="D711" s="10"/>
      <c r="F711" s="77"/>
      <c r="G711" s="17"/>
      <c r="H711" s="127"/>
      <c r="I711" s="15"/>
      <c r="J711" s="127"/>
      <c r="K711" s="18"/>
      <c r="L711" s="19"/>
    </row>
    <row r="712" spans="1:12" ht="14.25" customHeight="1">
      <c r="A712" s="40"/>
      <c r="B712" s="8"/>
      <c r="C712" s="27" t="s">
        <v>1318</v>
      </c>
      <c r="D712" s="28"/>
      <c r="E712" s="29"/>
      <c r="F712" s="79">
        <v>49.4</v>
      </c>
      <c r="G712" s="30" t="s">
        <v>1312</v>
      </c>
      <c r="H712" s="69"/>
      <c r="I712" s="6"/>
      <c r="J712" s="781"/>
      <c r="K712" s="782"/>
      <c r="L712" s="783"/>
    </row>
    <row r="713" spans="1:12" ht="14.25" customHeight="1">
      <c r="A713" s="58"/>
      <c r="B713" s="20"/>
      <c r="C713" s="2"/>
      <c r="D713" s="22"/>
      <c r="E713" s="128"/>
      <c r="F713" s="82"/>
      <c r="G713" s="23"/>
      <c r="H713" s="127"/>
      <c r="I713" s="15"/>
      <c r="J713" s="117"/>
      <c r="K713" s="24"/>
      <c r="L713" s="25"/>
    </row>
    <row r="714" spans="1:12" ht="14.25" customHeight="1">
      <c r="A714" s="59"/>
      <c r="B714" s="26"/>
      <c r="C714" s="27" t="s">
        <v>1487</v>
      </c>
      <c r="D714" s="28"/>
      <c r="E714" s="29"/>
      <c r="F714" s="79">
        <v>49.4</v>
      </c>
      <c r="G714" s="30" t="s">
        <v>1312</v>
      </c>
      <c r="H714" s="69"/>
      <c r="I714" s="6"/>
      <c r="J714" s="781"/>
      <c r="K714" s="782"/>
      <c r="L714" s="783"/>
    </row>
    <row r="715" spans="1:12" ht="14.25" customHeight="1">
      <c r="A715" s="40"/>
      <c r="B715" s="8"/>
      <c r="C715" s="2"/>
      <c r="D715" s="10"/>
      <c r="F715" s="83"/>
      <c r="G715" s="17"/>
      <c r="H715" s="127"/>
      <c r="I715" s="15"/>
      <c r="J715" s="18"/>
      <c r="K715" s="18"/>
      <c r="L715" s="19"/>
    </row>
    <row r="716" spans="1:12" ht="14.25" customHeight="1">
      <c r="A716" s="40"/>
      <c r="B716" s="8"/>
      <c r="C716" s="27" t="s">
        <v>1319</v>
      </c>
      <c r="D716" s="10"/>
      <c r="E716" t="s">
        <v>1488</v>
      </c>
      <c r="F716" s="77">
        <v>70.400000000000006</v>
      </c>
      <c r="G716" s="30" t="s">
        <v>1317</v>
      </c>
      <c r="H716" s="69"/>
      <c r="I716" s="6"/>
      <c r="J716" s="778"/>
      <c r="K716" s="779"/>
      <c r="L716" s="780"/>
    </row>
    <row r="717" spans="1:12" ht="14.25" customHeight="1">
      <c r="A717" s="58"/>
      <c r="B717" s="20"/>
      <c r="C717" s="2"/>
      <c r="D717" s="22"/>
      <c r="E717" s="2"/>
      <c r="F717" s="78"/>
      <c r="G717" s="23"/>
      <c r="H717" s="24"/>
      <c r="I717" s="72"/>
      <c r="J717" s="117"/>
      <c r="K717" s="24"/>
      <c r="L717" s="25"/>
    </row>
    <row r="718" spans="1:12" ht="14.25" customHeight="1" thickBot="1">
      <c r="A718" s="60"/>
      <c r="B718" s="50"/>
      <c r="C718" s="51"/>
      <c r="D718" s="52"/>
      <c r="E718" s="53"/>
      <c r="F718" s="80"/>
      <c r="G718" s="55"/>
      <c r="H718" s="62"/>
      <c r="I718" s="125"/>
      <c r="J718" s="139"/>
      <c r="K718" s="62"/>
      <c r="L718" s="140"/>
    </row>
    <row r="720" spans="1:12" ht="14.25" customHeight="1">
      <c r="J720" s="56" t="s">
        <v>3</v>
      </c>
      <c r="K720" s="765">
        <f>K680+1</f>
        <v>20</v>
      </c>
      <c r="L720" s="765"/>
    </row>
    <row r="722" spans="1:12" ht="14.25" customHeight="1" thickBot="1"/>
    <row r="723" spans="1:12" ht="14.25" customHeight="1">
      <c r="A723" s="34"/>
      <c r="B723" s="35"/>
      <c r="C723" s="11"/>
      <c r="D723" s="37"/>
      <c r="E723" s="11"/>
      <c r="F723" s="44"/>
      <c r="G723" s="44"/>
      <c r="H723" s="11"/>
      <c r="I723" s="44"/>
      <c r="J723" s="11"/>
      <c r="K723" s="11"/>
      <c r="L723" s="45"/>
    </row>
    <row r="724" spans="1:12" ht="14.25" customHeight="1" thickBot="1">
      <c r="A724" s="46"/>
      <c r="B724" s="47"/>
      <c r="C724" s="39" t="s">
        <v>5</v>
      </c>
      <c r="D724" s="48"/>
      <c r="E724" s="39" t="s">
        <v>6</v>
      </c>
      <c r="F724" s="49" t="s">
        <v>7</v>
      </c>
      <c r="G724" s="49" t="s">
        <v>4</v>
      </c>
      <c r="H724" s="39" t="s">
        <v>8</v>
      </c>
      <c r="I724" s="49" t="s">
        <v>1</v>
      </c>
      <c r="J724" s="586" t="s">
        <v>2</v>
      </c>
      <c r="K724" s="586"/>
      <c r="L724" s="587"/>
    </row>
    <row r="725" spans="1:12" ht="14.25" customHeight="1">
      <c r="A725" s="65"/>
      <c r="B725" s="35"/>
      <c r="C725" s="11"/>
      <c r="D725" s="37"/>
      <c r="E725" s="11"/>
      <c r="F725" s="81"/>
      <c r="G725" s="13"/>
      <c r="H725" s="24"/>
      <c r="I725" s="15"/>
      <c r="J725" s="18"/>
      <c r="K725" s="18"/>
      <c r="L725" s="19"/>
    </row>
    <row r="726" spans="1:12" ht="14.25" customHeight="1">
      <c r="A726" s="40"/>
      <c r="B726" s="8"/>
      <c r="C726" s="27" t="s">
        <v>1320</v>
      </c>
      <c r="D726" s="10"/>
      <c r="E726" t="s">
        <v>1321</v>
      </c>
      <c r="F726" s="77">
        <v>70.400000000000006</v>
      </c>
      <c r="G726" s="17" t="s">
        <v>1317</v>
      </c>
      <c r="H726" s="7"/>
      <c r="I726" s="6"/>
      <c r="J726" s="778"/>
      <c r="K726" s="779"/>
      <c r="L726" s="780"/>
    </row>
    <row r="727" spans="1:12" ht="14.25" customHeight="1">
      <c r="A727" s="58"/>
      <c r="B727" s="20"/>
      <c r="C727" s="2"/>
      <c r="D727" s="22"/>
      <c r="E727" s="304"/>
      <c r="F727" s="78"/>
      <c r="G727" s="23"/>
      <c r="H727" s="127"/>
      <c r="I727" s="15"/>
      <c r="J727" s="18"/>
      <c r="K727" s="18"/>
      <c r="L727" s="19"/>
    </row>
    <row r="728" spans="1:12" ht="14.25" customHeight="1">
      <c r="A728" s="40"/>
      <c r="B728" s="8"/>
      <c r="C728" s="9" t="s">
        <v>1322</v>
      </c>
      <c r="D728" s="10"/>
      <c r="E728" s="280" t="s">
        <v>1323</v>
      </c>
      <c r="F728" s="77">
        <v>4</v>
      </c>
      <c r="G728" s="17" t="s">
        <v>1286</v>
      </c>
      <c r="H728" s="69"/>
      <c r="I728" s="6"/>
      <c r="J728" s="778"/>
      <c r="K728" s="779"/>
      <c r="L728" s="780"/>
    </row>
    <row r="729" spans="1:12" ht="14.25" customHeight="1">
      <c r="A729" s="58"/>
      <c r="B729" s="20"/>
      <c r="C729" s="2"/>
      <c r="D729" s="22"/>
      <c r="E729" s="2"/>
      <c r="F729" s="82"/>
      <c r="G729" s="114"/>
      <c r="H729" s="132"/>
      <c r="I729" s="71"/>
      <c r="J729" s="117"/>
      <c r="K729" s="24"/>
      <c r="L729" s="25"/>
    </row>
    <row r="730" spans="1:12" ht="14.25" customHeight="1">
      <c r="A730" s="59"/>
      <c r="B730" s="26"/>
      <c r="C730" s="27" t="s">
        <v>1435</v>
      </c>
      <c r="D730" s="28"/>
      <c r="E730" s="273" t="s">
        <v>1490</v>
      </c>
      <c r="F730" s="79">
        <v>243</v>
      </c>
      <c r="G730" s="30" t="s">
        <v>1317</v>
      </c>
      <c r="H730" s="7"/>
      <c r="I730" s="6"/>
      <c r="J730" s="781"/>
      <c r="K730" s="782"/>
      <c r="L730" s="783"/>
    </row>
    <row r="731" spans="1:12" ht="14.25" customHeight="1">
      <c r="A731" s="40"/>
      <c r="B731" s="8"/>
      <c r="D731" s="10"/>
      <c r="F731" s="83"/>
      <c r="G731" s="17"/>
      <c r="H731" s="133"/>
      <c r="I731" s="71"/>
      <c r="J731" s="127"/>
      <c r="K731" s="18"/>
      <c r="L731" s="19"/>
    </row>
    <row r="732" spans="1:12" ht="14.25" customHeight="1">
      <c r="A732" s="40"/>
      <c r="B732" s="8"/>
      <c r="C732" s="27" t="s">
        <v>1491</v>
      </c>
      <c r="D732" s="28"/>
      <c r="E732" s="29"/>
      <c r="F732" s="79">
        <v>59.4</v>
      </c>
      <c r="G732" s="30" t="s">
        <v>1312</v>
      </c>
      <c r="H732" s="7"/>
      <c r="I732" s="6"/>
      <c r="J732" s="781"/>
      <c r="K732" s="782"/>
      <c r="L732" s="783"/>
    </row>
    <row r="733" spans="1:12" ht="14.25" customHeight="1">
      <c r="A733" s="58"/>
      <c r="B733" s="20"/>
      <c r="C733" s="2"/>
      <c r="D733" s="22"/>
      <c r="E733" s="2"/>
      <c r="F733" s="82"/>
      <c r="G733" s="17"/>
      <c r="H733" s="136"/>
      <c r="I733" s="72"/>
      <c r="J733" s="117"/>
      <c r="K733" s="24"/>
      <c r="L733" s="25"/>
    </row>
    <row r="734" spans="1:12" ht="14.25" customHeight="1">
      <c r="A734" s="59"/>
      <c r="B734" s="26"/>
      <c r="C734" s="27" t="s">
        <v>1436</v>
      </c>
      <c r="D734" s="28"/>
      <c r="E734" s="29" t="s">
        <v>1313</v>
      </c>
      <c r="F734" s="79">
        <v>20.6</v>
      </c>
      <c r="G734" s="30" t="s">
        <v>1312</v>
      </c>
      <c r="H734" s="7"/>
      <c r="I734" s="6"/>
      <c r="J734" s="781"/>
      <c r="K734" s="782"/>
      <c r="L734" s="783"/>
    </row>
    <row r="735" spans="1:12" ht="14.25" customHeight="1">
      <c r="A735" s="40"/>
      <c r="B735" s="8"/>
      <c r="D735" s="22"/>
      <c r="E735" s="2"/>
      <c r="F735" s="82"/>
      <c r="G735" s="17"/>
      <c r="H735" s="132"/>
      <c r="I735" s="72"/>
      <c r="J735" s="117"/>
      <c r="K735" s="24"/>
      <c r="L735" s="25"/>
    </row>
    <row r="736" spans="1:12" ht="14.25" customHeight="1">
      <c r="A736" s="59"/>
      <c r="B736" s="26"/>
      <c r="C736" s="27" t="s">
        <v>1436</v>
      </c>
      <c r="D736" s="28"/>
      <c r="E736" s="273" t="s">
        <v>1324</v>
      </c>
      <c r="F736" s="79">
        <v>2.1</v>
      </c>
      <c r="G736" s="30" t="s">
        <v>1312</v>
      </c>
      <c r="H736" s="69"/>
      <c r="I736" s="6"/>
      <c r="J736" s="781"/>
      <c r="K736" s="782"/>
      <c r="L736" s="783"/>
    </row>
    <row r="737" spans="1:12" ht="14.25" customHeight="1">
      <c r="A737" s="58"/>
      <c r="B737" s="20"/>
      <c r="D737" s="22"/>
      <c r="E737" s="2"/>
      <c r="F737" s="82"/>
      <c r="G737" s="17"/>
      <c r="H737" s="132"/>
      <c r="I737" s="71"/>
      <c r="J737" s="117"/>
      <c r="K737" s="24"/>
      <c r="L737" s="25"/>
    </row>
    <row r="738" spans="1:12" ht="14.25" customHeight="1">
      <c r="A738" s="59"/>
      <c r="B738" s="26"/>
      <c r="C738" s="27" t="s">
        <v>1499</v>
      </c>
      <c r="D738" s="28"/>
      <c r="E738" s="29" t="s">
        <v>1500</v>
      </c>
      <c r="F738" s="79">
        <v>2.1</v>
      </c>
      <c r="G738" s="30" t="s">
        <v>1312</v>
      </c>
      <c r="H738" s="69"/>
      <c r="I738" s="6"/>
      <c r="J738" s="781"/>
      <c r="K738" s="782"/>
      <c r="L738" s="783"/>
    </row>
    <row r="739" spans="1:12" ht="14.25" customHeight="1">
      <c r="A739" s="40"/>
      <c r="B739" s="20"/>
      <c r="C739" s="2"/>
      <c r="D739" s="22"/>
      <c r="E739" s="2" t="s">
        <v>1492</v>
      </c>
      <c r="F739" s="82"/>
      <c r="G739" s="23"/>
      <c r="H739" s="132"/>
      <c r="I739" s="71"/>
      <c r="J739" s="18"/>
      <c r="K739" s="18"/>
      <c r="L739" s="19"/>
    </row>
    <row r="740" spans="1:12" ht="14.25" customHeight="1">
      <c r="A740" s="40"/>
      <c r="B740" s="26"/>
      <c r="C740" s="27" t="s">
        <v>1325</v>
      </c>
      <c r="D740" s="28"/>
      <c r="E740" s="29" t="s">
        <v>1326</v>
      </c>
      <c r="F740" s="79">
        <v>2</v>
      </c>
      <c r="G740" s="30" t="s">
        <v>1286</v>
      </c>
      <c r="H740" s="69"/>
      <c r="I740" s="6"/>
      <c r="J740" s="778"/>
      <c r="K740" s="779"/>
      <c r="L740" s="780"/>
    </row>
    <row r="741" spans="1:12" ht="14.25" customHeight="1">
      <c r="A741" s="58"/>
      <c r="B741" s="8"/>
      <c r="C741" s="2"/>
      <c r="D741" s="10"/>
      <c r="E741" s="2" t="s">
        <v>1492</v>
      </c>
      <c r="F741" s="83"/>
      <c r="G741" s="23"/>
      <c r="H741" s="132"/>
      <c r="I741" s="71"/>
      <c r="J741" s="18"/>
      <c r="K741" s="18"/>
      <c r="L741" s="19"/>
    </row>
    <row r="742" spans="1:12" ht="14.25" customHeight="1">
      <c r="A742" s="59"/>
      <c r="B742" s="26"/>
      <c r="C742" s="27" t="s">
        <v>1325</v>
      </c>
      <c r="D742" s="28"/>
      <c r="E742" s="29" t="s">
        <v>1327</v>
      </c>
      <c r="F742" s="79">
        <v>2</v>
      </c>
      <c r="G742" s="30" t="s">
        <v>1286</v>
      </c>
      <c r="H742" s="69"/>
      <c r="I742" s="6"/>
      <c r="J742" s="778"/>
      <c r="K742" s="779"/>
      <c r="L742" s="780"/>
    </row>
    <row r="743" spans="1:12" ht="14.25" customHeight="1">
      <c r="A743" s="40"/>
      <c r="B743" s="8"/>
      <c r="C743" s="2"/>
      <c r="D743" s="10"/>
      <c r="E743" s="2" t="s">
        <v>1492</v>
      </c>
      <c r="F743" s="77"/>
      <c r="G743" s="23"/>
      <c r="H743" s="132"/>
      <c r="I743" s="71"/>
      <c r="J743" s="18"/>
      <c r="K743" s="18"/>
      <c r="L743" s="19"/>
    </row>
    <row r="744" spans="1:12" ht="14.25" customHeight="1">
      <c r="A744" s="59"/>
      <c r="B744" s="26"/>
      <c r="C744" s="27" t="s">
        <v>1325</v>
      </c>
      <c r="D744" s="28"/>
      <c r="E744" s="29" t="s">
        <v>1328</v>
      </c>
      <c r="F744" s="79">
        <v>2</v>
      </c>
      <c r="G744" s="30" t="s">
        <v>1286</v>
      </c>
      <c r="H744" s="69"/>
      <c r="I744" s="6"/>
      <c r="J744" s="778"/>
      <c r="K744" s="779"/>
      <c r="L744" s="780"/>
    </row>
    <row r="745" spans="1:12" ht="14.25" customHeight="1">
      <c r="A745" s="58"/>
      <c r="B745" s="20"/>
      <c r="C745" s="2"/>
      <c r="D745" s="10"/>
      <c r="F745" s="78"/>
      <c r="G745" s="17"/>
      <c r="H745" s="127"/>
      <c r="I745" s="71"/>
      <c r="J745" s="117"/>
      <c r="K745" s="24"/>
      <c r="L745" s="25"/>
    </row>
    <row r="746" spans="1:12" ht="14.25" customHeight="1">
      <c r="A746" s="59"/>
      <c r="B746" s="26"/>
      <c r="C746" s="273" t="s">
        <v>1498</v>
      </c>
      <c r="D746" s="28"/>
      <c r="E746" s="28" t="s">
        <v>1493</v>
      </c>
      <c r="F746" s="79">
        <v>44.5</v>
      </c>
      <c r="G746" s="30" t="s">
        <v>1312</v>
      </c>
      <c r="H746" s="69"/>
      <c r="I746" s="6"/>
      <c r="J746" s="781"/>
      <c r="K746" s="782"/>
      <c r="L746" s="783"/>
    </row>
    <row r="747" spans="1:12" ht="14.25" customHeight="1">
      <c r="A747" s="40"/>
      <c r="B747" s="8"/>
      <c r="C747" s="2"/>
      <c r="D747" s="10"/>
      <c r="F747" s="77"/>
      <c r="G747" s="17"/>
      <c r="H747" s="127"/>
      <c r="I747" s="71"/>
      <c r="J747" s="127"/>
      <c r="K747" s="18"/>
      <c r="L747" s="19"/>
    </row>
    <row r="748" spans="1:12" ht="14.25" customHeight="1">
      <c r="A748" s="59"/>
      <c r="B748" s="26"/>
      <c r="C748" s="27" t="s">
        <v>1329</v>
      </c>
      <c r="D748" s="28"/>
      <c r="E748" s="28" t="s">
        <v>1330</v>
      </c>
      <c r="F748" s="79">
        <v>1007</v>
      </c>
      <c r="G748" s="30" t="s">
        <v>1312</v>
      </c>
      <c r="H748" s="69"/>
      <c r="I748" s="6"/>
      <c r="J748" s="781"/>
      <c r="K748" s="782"/>
      <c r="L748" s="783"/>
    </row>
    <row r="749" spans="1:12" ht="14.25" customHeight="1">
      <c r="A749" s="58"/>
      <c r="B749" s="20"/>
      <c r="C749" s="2"/>
      <c r="D749" s="10"/>
      <c r="F749" s="78"/>
      <c r="G749" s="17"/>
      <c r="H749" s="127"/>
      <c r="I749" s="71"/>
      <c r="J749" s="117"/>
      <c r="K749" s="24"/>
      <c r="L749" s="25"/>
    </row>
    <row r="750" spans="1:12" ht="14.25" customHeight="1">
      <c r="A750" s="40"/>
      <c r="B750" s="8"/>
      <c r="C750" s="27" t="s">
        <v>1331</v>
      </c>
      <c r="D750" s="28"/>
      <c r="E750" s="28" t="s">
        <v>1330</v>
      </c>
      <c r="F750" s="79">
        <v>287</v>
      </c>
      <c r="G750" s="30" t="s">
        <v>1312</v>
      </c>
      <c r="H750" s="69"/>
      <c r="I750" s="6"/>
      <c r="J750" s="781"/>
      <c r="K750" s="782"/>
      <c r="L750" s="783"/>
    </row>
    <row r="751" spans="1:12" ht="14.25" customHeight="1">
      <c r="A751" s="58"/>
      <c r="B751" s="20"/>
      <c r="C751" s="2"/>
      <c r="D751" s="22"/>
      <c r="E751" s="128"/>
      <c r="F751" s="82"/>
      <c r="G751" s="17"/>
      <c r="H751" s="127"/>
      <c r="I751" s="71"/>
      <c r="J751" s="18"/>
      <c r="K751" s="18"/>
      <c r="L751" s="19"/>
    </row>
    <row r="752" spans="1:12" ht="14.25" customHeight="1">
      <c r="A752" s="59"/>
      <c r="B752" s="26"/>
      <c r="C752" s="27" t="s">
        <v>1494</v>
      </c>
      <c r="D752" s="28"/>
      <c r="E752" s="29"/>
      <c r="F752" s="79">
        <v>20.100000000000001</v>
      </c>
      <c r="G752" s="30" t="s">
        <v>1312</v>
      </c>
      <c r="H752" s="69"/>
      <c r="I752" s="6"/>
      <c r="J752" s="778"/>
      <c r="K752" s="779"/>
      <c r="L752" s="780"/>
    </row>
    <row r="753" spans="1:12" ht="14.25" customHeight="1">
      <c r="A753" s="40"/>
      <c r="B753" s="8"/>
      <c r="C753" s="2"/>
      <c r="D753" s="10"/>
      <c r="F753" s="83"/>
      <c r="G753" s="17"/>
      <c r="H753" s="127"/>
      <c r="I753" s="71"/>
      <c r="J753" s="18"/>
      <c r="K753" s="18"/>
      <c r="L753" s="19"/>
    </row>
    <row r="754" spans="1:12" ht="14.25" customHeight="1">
      <c r="A754" s="40"/>
      <c r="B754" s="8"/>
      <c r="C754" s="9" t="s">
        <v>1495</v>
      </c>
      <c r="D754" s="10"/>
      <c r="F754" s="77">
        <v>20.100000000000001</v>
      </c>
      <c r="G754" s="30" t="s">
        <v>1312</v>
      </c>
      <c r="H754" s="69"/>
      <c r="I754" s="6"/>
      <c r="J754" s="778"/>
      <c r="K754" s="779"/>
      <c r="L754" s="780"/>
    </row>
    <row r="755" spans="1:12" ht="14.25" customHeight="1">
      <c r="A755" s="58"/>
      <c r="B755" s="20"/>
      <c r="C755" s="2"/>
      <c r="D755" s="22"/>
      <c r="E755" s="2"/>
      <c r="F755" s="78"/>
      <c r="G755" s="23"/>
      <c r="H755" s="24"/>
      <c r="I755" s="71"/>
      <c r="J755" s="117"/>
      <c r="K755" s="24"/>
      <c r="L755" s="25"/>
    </row>
    <row r="756" spans="1:12" ht="14.25" customHeight="1">
      <c r="A756" s="59"/>
      <c r="B756" s="26"/>
      <c r="C756" s="27" t="s">
        <v>1496</v>
      </c>
      <c r="D756" s="28"/>
      <c r="E756" s="29" t="s">
        <v>1497</v>
      </c>
      <c r="F756" s="79">
        <v>948</v>
      </c>
      <c r="G756" s="30" t="s">
        <v>1312</v>
      </c>
      <c r="H756" s="7"/>
      <c r="I756" s="6"/>
      <c r="J756" s="781"/>
      <c r="K756" s="782"/>
      <c r="L756" s="783"/>
    </row>
    <row r="757" spans="1:12" ht="14.25" customHeight="1">
      <c r="A757" s="40"/>
      <c r="B757" s="8"/>
      <c r="D757" s="10"/>
      <c r="F757" s="83"/>
      <c r="G757" s="68"/>
      <c r="H757" s="18"/>
      <c r="I757" s="71"/>
      <c r="J757" s="18"/>
      <c r="K757" s="18"/>
      <c r="L757" s="19"/>
    </row>
    <row r="758" spans="1:12" ht="14.25" customHeight="1" thickBot="1">
      <c r="A758" s="60"/>
      <c r="B758" s="50"/>
      <c r="C758" s="51"/>
      <c r="D758" s="52"/>
      <c r="E758" s="53"/>
      <c r="F758" s="80"/>
      <c r="G758" s="55"/>
      <c r="H758" s="62"/>
      <c r="I758" s="125"/>
      <c r="J758" s="62"/>
      <c r="K758" s="62"/>
      <c r="L758" s="119"/>
    </row>
    <row r="760" spans="1:12" ht="14.25" customHeight="1">
      <c r="J760" s="56" t="s">
        <v>3</v>
      </c>
      <c r="K760" s="765">
        <f>K720+1</f>
        <v>21</v>
      </c>
      <c r="L760" s="765"/>
    </row>
    <row r="762" spans="1:12" ht="14.25" customHeight="1" thickBot="1"/>
    <row r="763" spans="1:12" ht="14.25" customHeight="1">
      <c r="A763" s="34"/>
      <c r="B763" s="35"/>
      <c r="C763" s="11"/>
      <c r="D763" s="37"/>
      <c r="E763" s="11"/>
      <c r="F763" s="44"/>
      <c r="G763" s="44"/>
      <c r="H763" s="11"/>
      <c r="I763" s="44"/>
      <c r="J763" s="11"/>
      <c r="K763" s="11"/>
      <c r="L763" s="45"/>
    </row>
    <row r="764" spans="1:12" ht="14.25" customHeight="1" thickBot="1">
      <c r="A764" s="46"/>
      <c r="B764" s="47"/>
      <c r="C764" s="39" t="s">
        <v>5</v>
      </c>
      <c r="D764" s="48"/>
      <c r="E764" s="39" t="s">
        <v>6</v>
      </c>
      <c r="F764" s="49" t="s">
        <v>7</v>
      </c>
      <c r="G764" s="49" t="s">
        <v>4</v>
      </c>
      <c r="H764" s="39" t="s">
        <v>8</v>
      </c>
      <c r="I764" s="49" t="s">
        <v>1</v>
      </c>
      <c r="J764" s="586" t="s">
        <v>2</v>
      </c>
      <c r="K764" s="586"/>
      <c r="L764" s="587"/>
    </row>
    <row r="765" spans="1:12" ht="14.25" customHeight="1">
      <c r="A765" s="65"/>
      <c r="B765" s="35"/>
      <c r="C765" s="2"/>
      <c r="D765" s="22"/>
      <c r="E765" s="2"/>
      <c r="F765" s="81"/>
      <c r="G765" s="13"/>
      <c r="H765" s="14"/>
      <c r="I765" s="38"/>
      <c r="J765" s="14"/>
      <c r="K765" s="14"/>
      <c r="L765" s="16"/>
    </row>
    <row r="766" spans="1:12" ht="14.25" customHeight="1">
      <c r="A766" s="40"/>
      <c r="B766" s="26"/>
      <c r="C766" s="27" t="s">
        <v>1332</v>
      </c>
      <c r="D766" s="28"/>
      <c r="E766" s="29" t="s">
        <v>1501</v>
      </c>
      <c r="F766" s="77">
        <v>391</v>
      </c>
      <c r="G766" s="30" t="s">
        <v>1312</v>
      </c>
      <c r="H766" s="18"/>
      <c r="I766" s="6"/>
      <c r="J766" s="781"/>
      <c r="K766" s="782"/>
      <c r="L766" s="783"/>
    </row>
    <row r="767" spans="1:12" ht="14.25" customHeight="1">
      <c r="A767" s="58"/>
      <c r="B767" s="8"/>
      <c r="C767" s="21"/>
      <c r="D767" s="22"/>
      <c r="E767" s="2"/>
      <c r="F767" s="78"/>
      <c r="G767" s="23"/>
      <c r="H767" s="15"/>
      <c r="I767" s="15"/>
      <c r="J767" s="117"/>
      <c r="K767" s="24"/>
      <c r="L767" s="25"/>
    </row>
    <row r="768" spans="1:12" ht="14.25" customHeight="1">
      <c r="A768" s="59"/>
      <c r="B768" s="26"/>
      <c r="C768" s="27" t="s">
        <v>1502</v>
      </c>
      <c r="D768" s="28"/>
      <c r="E768" s="29"/>
      <c r="F768" s="79">
        <v>337</v>
      </c>
      <c r="G768" s="30" t="s">
        <v>1312</v>
      </c>
      <c r="H768" s="6"/>
      <c r="I768" s="6"/>
      <c r="J768" s="781"/>
      <c r="K768" s="782"/>
      <c r="L768" s="783"/>
    </row>
    <row r="769" spans="1:12" ht="14.25" customHeight="1">
      <c r="A769" s="40"/>
      <c r="B769" s="8"/>
      <c r="C769" s="21"/>
      <c r="D769" s="22"/>
      <c r="F769" s="83"/>
      <c r="G769" s="68"/>
      <c r="H769" s="15"/>
      <c r="I769" s="15"/>
      <c r="J769" s="18"/>
      <c r="K769" s="18"/>
      <c r="L769" s="19"/>
    </row>
    <row r="770" spans="1:12" ht="14.25" customHeight="1">
      <c r="A770" s="40"/>
      <c r="B770" s="8"/>
      <c r="C770" s="27" t="s">
        <v>1334</v>
      </c>
      <c r="D770" s="28"/>
      <c r="E770" s="29" t="s">
        <v>1335</v>
      </c>
      <c r="F770" s="79">
        <v>302</v>
      </c>
      <c r="G770" s="30" t="s">
        <v>1338</v>
      </c>
      <c r="H770" s="6"/>
      <c r="I770" s="6"/>
      <c r="J770" s="778"/>
      <c r="K770" s="779"/>
      <c r="L770" s="780"/>
    </row>
    <row r="771" spans="1:12" ht="14.25" customHeight="1">
      <c r="A771" s="58"/>
      <c r="B771" s="20"/>
      <c r="C771" s="21"/>
      <c r="D771" s="22"/>
      <c r="E771" s="2"/>
      <c r="F771" s="82"/>
      <c r="G771" s="68"/>
      <c r="H771" s="15"/>
      <c r="I771" s="15"/>
      <c r="J771" s="18"/>
      <c r="K771" s="18"/>
      <c r="L771" s="19"/>
    </row>
    <row r="772" spans="1:12" ht="14.25" customHeight="1">
      <c r="A772" s="59"/>
      <c r="B772" s="26"/>
      <c r="C772" s="27" t="s">
        <v>1333</v>
      </c>
      <c r="D772" s="28"/>
      <c r="E772" s="29" t="s">
        <v>1337</v>
      </c>
      <c r="F772" s="79">
        <v>81.8</v>
      </c>
      <c r="G772" s="30" t="s">
        <v>1338</v>
      </c>
      <c r="H772" s="6"/>
      <c r="I772" s="6"/>
      <c r="J772" s="778"/>
      <c r="K772" s="779"/>
      <c r="L772" s="780"/>
    </row>
    <row r="773" spans="1:12" ht="14.25" customHeight="1">
      <c r="A773" s="40"/>
      <c r="B773" s="8"/>
      <c r="C773" s="21"/>
      <c r="D773" s="22"/>
      <c r="E773" s="2"/>
      <c r="F773" s="83"/>
      <c r="G773" s="68"/>
      <c r="H773" s="15"/>
      <c r="I773" s="15"/>
      <c r="J773" s="18"/>
      <c r="K773" s="18"/>
      <c r="L773" s="19"/>
    </row>
    <row r="774" spans="1:12" ht="14.25" customHeight="1">
      <c r="A774" s="59"/>
      <c r="B774" s="26"/>
      <c r="C774" s="27" t="s">
        <v>1333</v>
      </c>
      <c r="D774" s="28"/>
      <c r="E774" s="29" t="s">
        <v>1336</v>
      </c>
      <c r="F774" s="79">
        <v>417</v>
      </c>
      <c r="G774" s="30" t="s">
        <v>1338</v>
      </c>
      <c r="H774" s="6"/>
      <c r="I774" s="6"/>
      <c r="J774" s="778"/>
      <c r="K774" s="779"/>
      <c r="L774" s="780"/>
    </row>
    <row r="775" spans="1:12" ht="14.25" customHeight="1">
      <c r="A775" s="40"/>
      <c r="B775" s="8"/>
      <c r="C775" s="21"/>
      <c r="D775" s="10"/>
      <c r="E775" s="2"/>
      <c r="F775" s="82"/>
      <c r="G775" s="114"/>
      <c r="H775" s="15"/>
      <c r="I775" s="15"/>
      <c r="J775" s="18"/>
      <c r="K775" s="18"/>
      <c r="L775" s="19"/>
    </row>
    <row r="776" spans="1:12" ht="14.25" customHeight="1">
      <c r="A776" s="40"/>
      <c r="B776" s="8"/>
      <c r="C776" s="27" t="s">
        <v>1503</v>
      </c>
      <c r="D776" s="28"/>
      <c r="E776" s="29" t="s">
        <v>1340</v>
      </c>
      <c r="F776" s="79">
        <v>1</v>
      </c>
      <c r="G776" s="30" t="s">
        <v>1286</v>
      </c>
      <c r="H776" s="6"/>
      <c r="I776" s="6"/>
      <c r="J776" s="778"/>
      <c r="K776" s="779"/>
      <c r="L776" s="780"/>
    </row>
    <row r="777" spans="1:12" ht="14.25" customHeight="1">
      <c r="A777" s="58"/>
      <c r="B777" s="20"/>
      <c r="C777" s="21"/>
      <c r="D777" s="22"/>
      <c r="F777" s="83"/>
      <c r="G777" s="68"/>
      <c r="H777" s="15"/>
      <c r="I777" s="15"/>
      <c r="J777" s="18"/>
      <c r="K777" s="18"/>
      <c r="L777" s="19"/>
    </row>
    <row r="778" spans="1:12" ht="14.25" customHeight="1">
      <c r="A778" s="59"/>
      <c r="B778" s="26"/>
      <c r="C778" s="27" t="s">
        <v>1504</v>
      </c>
      <c r="D778" s="28"/>
      <c r="E778" s="29" t="s">
        <v>1339</v>
      </c>
      <c r="F778" s="79">
        <v>1</v>
      </c>
      <c r="G778" s="30" t="s">
        <v>1286</v>
      </c>
      <c r="H778" s="6"/>
      <c r="I778" s="6"/>
      <c r="J778" s="778"/>
      <c r="K778" s="779"/>
      <c r="L778" s="780"/>
    </row>
    <row r="779" spans="1:12" ht="14.25" customHeight="1">
      <c r="A779" s="58"/>
      <c r="B779" s="20"/>
      <c r="C779" s="21"/>
      <c r="D779" s="22"/>
      <c r="E779" s="2"/>
      <c r="F779" s="82"/>
      <c r="G779" s="68"/>
      <c r="H779" s="15"/>
      <c r="I779" s="15"/>
      <c r="J779" s="117"/>
      <c r="K779" s="24"/>
      <c r="L779" s="25"/>
    </row>
    <row r="780" spans="1:12" ht="14.25" customHeight="1">
      <c r="A780" s="59"/>
      <c r="B780" s="26"/>
      <c r="C780" s="27" t="s">
        <v>1505</v>
      </c>
      <c r="D780" s="28"/>
      <c r="E780" s="29" t="s">
        <v>1506</v>
      </c>
      <c r="F780" s="79">
        <v>24.9</v>
      </c>
      <c r="G780" s="30" t="s">
        <v>1338</v>
      </c>
      <c r="H780" s="6"/>
      <c r="I780" s="6"/>
      <c r="J780" s="778"/>
      <c r="K780" s="779"/>
      <c r="L780" s="780"/>
    </row>
    <row r="781" spans="1:12" ht="14.25" customHeight="1">
      <c r="A781" s="40"/>
      <c r="B781" s="20"/>
      <c r="C781" s="348" t="s">
        <v>1507</v>
      </c>
      <c r="D781" s="22"/>
      <c r="F781" s="83"/>
      <c r="G781" s="68"/>
      <c r="H781" s="15"/>
      <c r="I781" s="15"/>
      <c r="J781" s="117"/>
      <c r="K781" s="24"/>
      <c r="L781" s="25"/>
    </row>
    <row r="782" spans="1:12" ht="14.25" customHeight="1">
      <c r="A782" s="40"/>
      <c r="B782" s="26"/>
      <c r="C782" s="27" t="s">
        <v>1508</v>
      </c>
      <c r="D782" s="28"/>
      <c r="E782" s="29" t="s">
        <v>2823</v>
      </c>
      <c r="F782" s="79">
        <v>1.2</v>
      </c>
      <c r="G782" s="30" t="s">
        <v>1341</v>
      </c>
      <c r="H782" s="6"/>
      <c r="I782" s="6"/>
      <c r="J782" s="781"/>
      <c r="K782" s="782"/>
      <c r="L782" s="783"/>
    </row>
    <row r="783" spans="1:12" ht="14.25" customHeight="1">
      <c r="A783" s="58"/>
      <c r="B783" s="8"/>
      <c r="C783" s="21"/>
      <c r="D783" s="22"/>
      <c r="E783" s="2"/>
      <c r="F783" s="82"/>
      <c r="G783" s="114"/>
      <c r="H783" s="15"/>
      <c r="I783" s="15"/>
      <c r="J783" s="117"/>
      <c r="K783" s="24"/>
      <c r="L783" s="25"/>
    </row>
    <row r="784" spans="1:12" ht="14.25" customHeight="1">
      <c r="A784" s="59"/>
      <c r="B784" s="26"/>
      <c r="C784" s="27" t="s">
        <v>1510</v>
      </c>
      <c r="D784" s="28"/>
      <c r="E784" s="29" t="s">
        <v>1313</v>
      </c>
      <c r="F784" s="79">
        <v>11.8</v>
      </c>
      <c r="G784" s="30" t="s">
        <v>1312</v>
      </c>
      <c r="H784" s="6"/>
      <c r="I784" s="6"/>
      <c r="J784" s="781"/>
      <c r="K784" s="782"/>
      <c r="L784" s="783"/>
    </row>
    <row r="785" spans="1:12" ht="14.25" customHeight="1">
      <c r="A785" s="40"/>
      <c r="B785" s="8"/>
      <c r="C785" s="21"/>
      <c r="D785" s="22"/>
      <c r="F785" s="83"/>
      <c r="G785" s="68"/>
      <c r="H785" s="15"/>
      <c r="I785" s="15"/>
      <c r="J785" s="117"/>
      <c r="K785" s="24"/>
      <c r="L785" s="25"/>
    </row>
    <row r="786" spans="1:12" ht="14.25" customHeight="1">
      <c r="A786" s="59"/>
      <c r="B786" s="26"/>
      <c r="C786" s="27" t="s">
        <v>1509</v>
      </c>
      <c r="D786" s="28"/>
      <c r="E786" s="29" t="s">
        <v>1342</v>
      </c>
      <c r="F786" s="79">
        <v>1</v>
      </c>
      <c r="G786" s="30" t="s">
        <v>1286</v>
      </c>
      <c r="H786" s="6"/>
      <c r="I786" s="6"/>
      <c r="J786" s="778"/>
      <c r="K786" s="779"/>
      <c r="L786" s="780"/>
    </row>
    <row r="787" spans="1:12" ht="14.25" customHeight="1">
      <c r="A787" s="58"/>
      <c r="B787" s="20"/>
      <c r="C787" s="21"/>
      <c r="D787" s="22"/>
      <c r="F787" s="83"/>
      <c r="G787" s="68"/>
      <c r="H787" s="15"/>
      <c r="I787" s="15"/>
      <c r="J787" s="117"/>
      <c r="K787" s="24"/>
      <c r="L787" s="25"/>
    </row>
    <row r="788" spans="1:12" ht="14.25" customHeight="1">
      <c r="A788" s="59"/>
      <c r="B788" s="26"/>
      <c r="C788" s="27" t="s">
        <v>1509</v>
      </c>
      <c r="D788" s="28"/>
      <c r="E788" s="29" t="s">
        <v>1343</v>
      </c>
      <c r="F788" s="79">
        <v>2</v>
      </c>
      <c r="G788" s="30" t="s">
        <v>1286</v>
      </c>
      <c r="H788" s="6"/>
      <c r="I788" s="6"/>
      <c r="J788" s="778"/>
      <c r="K788" s="779"/>
      <c r="L788" s="780"/>
    </row>
    <row r="789" spans="1:12" ht="14.25" customHeight="1">
      <c r="A789" s="40"/>
      <c r="B789" s="8"/>
      <c r="C789" s="21"/>
      <c r="D789" s="10"/>
      <c r="F789" s="83"/>
      <c r="G789" s="68"/>
      <c r="H789" s="15"/>
      <c r="I789" s="15"/>
      <c r="J789" s="117"/>
      <c r="K789" s="24"/>
      <c r="L789" s="25"/>
    </row>
    <row r="790" spans="1:12" ht="14.25" customHeight="1">
      <c r="A790" s="59"/>
      <c r="B790" s="26"/>
      <c r="C790" s="27" t="s">
        <v>1509</v>
      </c>
      <c r="D790" s="28"/>
      <c r="E790" s="29" t="s">
        <v>1344</v>
      </c>
      <c r="F790" s="79">
        <v>2</v>
      </c>
      <c r="G790" s="30" t="s">
        <v>1286</v>
      </c>
      <c r="H790" s="6"/>
      <c r="I790" s="6"/>
      <c r="J790" s="778"/>
      <c r="K790" s="779"/>
      <c r="L790" s="780"/>
    </row>
    <row r="791" spans="1:12" ht="14.25" customHeight="1">
      <c r="A791" s="58"/>
      <c r="B791" s="20"/>
      <c r="C791" s="21"/>
      <c r="D791" s="10"/>
      <c r="F791" s="77"/>
      <c r="G791" s="17"/>
      <c r="H791" s="72"/>
      <c r="I791" s="15"/>
      <c r="J791" s="117"/>
      <c r="K791" s="18"/>
      <c r="L791" s="19"/>
    </row>
    <row r="792" spans="1:12" ht="14.25" customHeight="1">
      <c r="A792" s="355"/>
      <c r="B792" s="8"/>
      <c r="C792" s="27" t="s">
        <v>1345</v>
      </c>
      <c r="D792" s="28"/>
      <c r="E792" s="29"/>
      <c r="F792" s="79">
        <v>13</v>
      </c>
      <c r="G792" s="30" t="s">
        <v>1286</v>
      </c>
      <c r="H792" s="6"/>
      <c r="I792" s="69"/>
      <c r="J792" s="421"/>
      <c r="K792" s="7"/>
      <c r="L792" s="131"/>
    </row>
    <row r="793" spans="1:12" ht="14.25" customHeight="1">
      <c r="A793" s="58"/>
      <c r="B793" s="20"/>
      <c r="C793" s="21"/>
      <c r="D793" s="10"/>
      <c r="F793" s="78"/>
      <c r="G793" s="17"/>
      <c r="H793" s="15"/>
      <c r="I793" s="15"/>
      <c r="J793" s="117"/>
      <c r="K793" s="24"/>
      <c r="L793" s="25"/>
    </row>
    <row r="794" spans="1:12" ht="14.25" customHeight="1">
      <c r="A794" s="59"/>
      <c r="B794" s="26"/>
      <c r="C794" s="27" t="s">
        <v>1346</v>
      </c>
      <c r="D794" s="28"/>
      <c r="E794" s="29" t="s">
        <v>1347</v>
      </c>
      <c r="F794" s="79">
        <v>4</v>
      </c>
      <c r="G794" s="30" t="s">
        <v>1349</v>
      </c>
      <c r="H794" s="6"/>
      <c r="I794" s="6"/>
      <c r="J794" s="778"/>
      <c r="K794" s="779"/>
      <c r="L794" s="780"/>
    </row>
    <row r="795" spans="1:12" ht="14.25" customHeight="1">
      <c r="A795" s="58"/>
      <c r="B795" s="20"/>
      <c r="C795" s="21"/>
      <c r="D795" s="10"/>
      <c r="F795" s="77"/>
      <c r="G795" s="17"/>
      <c r="H795" s="15"/>
      <c r="I795" s="15"/>
      <c r="J795" s="117"/>
      <c r="K795" s="24"/>
      <c r="L795" s="25"/>
    </row>
    <row r="796" spans="1:12" ht="14.25" customHeight="1">
      <c r="A796" s="40"/>
      <c r="B796" s="8"/>
      <c r="C796" s="27" t="s">
        <v>1346</v>
      </c>
      <c r="D796" s="28"/>
      <c r="E796" s="29" t="s">
        <v>1348</v>
      </c>
      <c r="F796" s="79">
        <v>2</v>
      </c>
      <c r="G796" s="30" t="s">
        <v>1349</v>
      </c>
      <c r="H796" s="6"/>
      <c r="I796" s="6"/>
      <c r="J796" s="778"/>
      <c r="K796" s="779"/>
      <c r="L796" s="780"/>
    </row>
    <row r="797" spans="1:12" ht="14.25" customHeight="1">
      <c r="A797" s="58"/>
      <c r="B797" s="20"/>
      <c r="C797" s="21"/>
      <c r="D797" s="10"/>
      <c r="F797" s="78"/>
      <c r="G797" s="17"/>
      <c r="H797" s="72"/>
      <c r="I797" s="72"/>
      <c r="J797" s="117"/>
      <c r="K797" s="24"/>
      <c r="L797" s="25"/>
    </row>
    <row r="798" spans="1:12" ht="14.25" customHeight="1" thickBot="1">
      <c r="A798" s="60"/>
      <c r="B798" s="50"/>
      <c r="C798" s="51"/>
      <c r="D798" s="52"/>
      <c r="E798" s="52"/>
      <c r="F798" s="80"/>
      <c r="G798" s="55"/>
      <c r="H798" s="125"/>
      <c r="I798" s="125"/>
      <c r="J798" s="139"/>
      <c r="K798" s="62"/>
      <c r="L798" s="140"/>
    </row>
    <row r="800" spans="1:12" ht="14.25" customHeight="1">
      <c r="J800" s="56" t="s">
        <v>3</v>
      </c>
      <c r="K800" s="765">
        <f>K760+1</f>
        <v>22</v>
      </c>
      <c r="L800" s="765"/>
    </row>
    <row r="802" spans="1:12" ht="14.25" customHeight="1" thickBot="1"/>
    <row r="803" spans="1:12" ht="14.25" customHeight="1">
      <c r="A803" s="34"/>
      <c r="B803" s="35"/>
      <c r="C803" s="11"/>
      <c r="D803" s="37"/>
      <c r="E803" s="11"/>
      <c r="F803" s="44"/>
      <c r="G803" s="44"/>
      <c r="H803" s="11"/>
      <c r="I803" s="44"/>
      <c r="J803" s="11"/>
      <c r="K803" s="11"/>
      <c r="L803" s="45"/>
    </row>
    <row r="804" spans="1:12" ht="14.25" customHeight="1" thickBot="1">
      <c r="A804" s="46"/>
      <c r="B804" s="47"/>
      <c r="C804" s="39" t="s">
        <v>5</v>
      </c>
      <c r="D804" s="48"/>
      <c r="E804" s="39" t="s">
        <v>6</v>
      </c>
      <c r="F804" s="49" t="s">
        <v>7</v>
      </c>
      <c r="G804" s="49" t="s">
        <v>4</v>
      </c>
      <c r="H804" s="39" t="s">
        <v>8</v>
      </c>
      <c r="I804" s="49" t="s">
        <v>1</v>
      </c>
      <c r="J804" s="586" t="s">
        <v>2</v>
      </c>
      <c r="K804" s="586"/>
      <c r="L804" s="587"/>
    </row>
    <row r="805" spans="1:12" ht="14.25" customHeight="1">
      <c r="A805" s="40"/>
      <c r="B805" s="8"/>
      <c r="C805" s="21"/>
      <c r="D805" s="10"/>
      <c r="F805" s="78"/>
      <c r="G805" s="68"/>
      <c r="H805" s="15"/>
      <c r="I805" s="72"/>
      <c r="J805" s="117"/>
      <c r="K805" s="24"/>
      <c r="L805" s="25"/>
    </row>
    <row r="806" spans="1:12" ht="14.25" customHeight="1">
      <c r="A806" s="59"/>
      <c r="B806" s="26"/>
      <c r="C806" s="27" t="s">
        <v>1511</v>
      </c>
      <c r="D806" s="28"/>
      <c r="E806" s="28" t="s">
        <v>1350</v>
      </c>
      <c r="F806" s="79">
        <v>4</v>
      </c>
      <c r="G806" s="30" t="s">
        <v>1286</v>
      </c>
      <c r="H806" s="6"/>
      <c r="I806" s="6"/>
      <c r="J806" s="778"/>
      <c r="K806" s="779"/>
      <c r="L806" s="780"/>
    </row>
    <row r="807" spans="1:12" ht="14.25" customHeight="1">
      <c r="A807" s="58"/>
      <c r="B807" s="20"/>
      <c r="C807" s="2"/>
      <c r="D807" s="22"/>
      <c r="E807" s="2"/>
      <c r="F807" s="78"/>
      <c r="G807" s="17"/>
      <c r="H807" s="15"/>
      <c r="I807" s="72"/>
      <c r="J807" s="117"/>
      <c r="K807" s="24"/>
      <c r="L807" s="25"/>
    </row>
    <row r="808" spans="1:12" ht="14.25" customHeight="1">
      <c r="A808" s="59"/>
      <c r="B808" s="26"/>
      <c r="C808" s="27" t="s">
        <v>1511</v>
      </c>
      <c r="D808" s="28"/>
      <c r="E808" s="28" t="s">
        <v>1351</v>
      </c>
      <c r="F808" s="79">
        <v>4</v>
      </c>
      <c r="G808" s="30" t="s">
        <v>1286</v>
      </c>
      <c r="H808" s="6"/>
      <c r="I808" s="6"/>
      <c r="J808" s="778"/>
      <c r="K808" s="779"/>
      <c r="L808" s="780"/>
    </row>
    <row r="809" spans="1:12" ht="14.25" customHeight="1">
      <c r="A809" s="40"/>
      <c r="B809" s="8"/>
      <c r="D809" s="10"/>
      <c r="F809" s="77"/>
      <c r="G809" s="17"/>
      <c r="H809" s="15"/>
      <c r="I809" s="72"/>
      <c r="J809" s="117"/>
      <c r="K809" s="24"/>
      <c r="L809" s="25"/>
    </row>
    <row r="810" spans="1:12" ht="14.25" customHeight="1">
      <c r="A810" s="40"/>
      <c r="B810" s="8"/>
      <c r="C810" s="9" t="s">
        <v>1512</v>
      </c>
      <c r="D810" s="10"/>
      <c r="E810" s="29" t="s">
        <v>1352</v>
      </c>
      <c r="F810" s="77">
        <v>6</v>
      </c>
      <c r="G810" s="17" t="s">
        <v>1349</v>
      </c>
      <c r="H810" s="6"/>
      <c r="I810" s="6"/>
      <c r="J810" s="778"/>
      <c r="K810" s="779"/>
      <c r="L810" s="780"/>
    </row>
    <row r="811" spans="1:12" ht="14.25" customHeight="1">
      <c r="A811" s="58"/>
      <c r="B811" s="20"/>
      <c r="C811" s="21"/>
      <c r="D811" s="22"/>
      <c r="E811" s="2"/>
      <c r="F811" s="78"/>
      <c r="G811" s="23"/>
      <c r="H811" s="15"/>
      <c r="I811" s="72"/>
      <c r="J811" s="117"/>
      <c r="K811" s="24"/>
      <c r="L811" s="25"/>
    </row>
    <row r="812" spans="1:12" ht="14.25" customHeight="1">
      <c r="A812" s="59"/>
      <c r="B812" s="26"/>
      <c r="C812" s="9" t="s">
        <v>1353</v>
      </c>
      <c r="D812" s="28"/>
      <c r="E812" s="29" t="s">
        <v>1354</v>
      </c>
      <c r="F812" s="79">
        <v>2</v>
      </c>
      <c r="G812" s="30" t="s">
        <v>1286</v>
      </c>
      <c r="H812" s="6"/>
      <c r="I812" s="6"/>
      <c r="J812" s="778"/>
      <c r="K812" s="779"/>
      <c r="L812" s="780"/>
    </row>
    <row r="813" spans="1:12" ht="14.25" customHeight="1">
      <c r="A813" s="40"/>
      <c r="B813" s="8"/>
      <c r="C813" s="21"/>
      <c r="D813" s="22"/>
      <c r="F813" s="83"/>
      <c r="G813" s="68"/>
      <c r="H813" s="15"/>
      <c r="I813" s="72"/>
      <c r="J813" s="117"/>
      <c r="K813" s="24"/>
      <c r="L813" s="25"/>
    </row>
    <row r="814" spans="1:12" ht="14.25" customHeight="1">
      <c r="A814" s="40"/>
      <c r="B814" s="8"/>
      <c r="C814" s="9" t="s">
        <v>1355</v>
      </c>
      <c r="D814" s="28"/>
      <c r="E814" s="29" t="s">
        <v>1356</v>
      </c>
      <c r="F814" s="79">
        <v>2</v>
      </c>
      <c r="G814" s="30" t="s">
        <v>1286</v>
      </c>
      <c r="H814" s="6"/>
      <c r="I814" s="6"/>
      <c r="J814" s="778"/>
      <c r="K814" s="779"/>
      <c r="L814" s="780"/>
    </row>
    <row r="815" spans="1:12" ht="14.25" customHeight="1">
      <c r="A815" s="58"/>
      <c r="B815" s="20"/>
      <c r="C815" s="21"/>
      <c r="D815" s="22"/>
      <c r="E815" s="2"/>
      <c r="F815" s="82"/>
      <c r="G815" s="68"/>
      <c r="H815" s="136"/>
      <c r="I815" s="72"/>
      <c r="J815" s="117"/>
      <c r="K815" s="24"/>
      <c r="L815" s="25"/>
    </row>
    <row r="816" spans="1:12" ht="14.25" customHeight="1">
      <c r="A816" s="59"/>
      <c r="B816" s="26"/>
      <c r="C816" s="9" t="s">
        <v>1357</v>
      </c>
      <c r="D816" s="28"/>
      <c r="E816" s="29" t="s">
        <v>1358</v>
      </c>
      <c r="F816" s="79">
        <v>1</v>
      </c>
      <c r="G816" s="30" t="s">
        <v>1286</v>
      </c>
      <c r="H816" s="368"/>
      <c r="I816" s="6"/>
      <c r="J816" s="778"/>
      <c r="K816" s="779"/>
      <c r="L816" s="780"/>
    </row>
    <row r="817" spans="1:12" ht="14.25" customHeight="1">
      <c r="A817" s="40"/>
      <c r="B817" s="8"/>
      <c r="C817" s="21"/>
      <c r="D817" s="22"/>
      <c r="F817" s="83"/>
      <c r="G817" s="68"/>
      <c r="H817" s="136"/>
      <c r="I817" s="72"/>
      <c r="J817" s="117"/>
      <c r="K817" s="24"/>
      <c r="L817" s="25"/>
    </row>
    <row r="818" spans="1:12" ht="14.25" customHeight="1">
      <c r="A818" s="59"/>
      <c r="B818" s="26"/>
      <c r="C818" s="9" t="s">
        <v>1513</v>
      </c>
      <c r="D818" s="28"/>
      <c r="E818" s="29" t="s">
        <v>1359</v>
      </c>
      <c r="F818" s="79">
        <v>1</v>
      </c>
      <c r="G818" s="30" t="s">
        <v>1286</v>
      </c>
      <c r="H818" s="368"/>
      <c r="I818" s="6"/>
      <c r="J818" s="778"/>
      <c r="K818" s="779"/>
      <c r="L818" s="780"/>
    </row>
    <row r="819" spans="1:12" ht="14.25" customHeight="1">
      <c r="A819" s="40"/>
      <c r="B819" s="8"/>
      <c r="C819" s="21" t="s">
        <v>1514</v>
      </c>
      <c r="D819" s="10"/>
      <c r="E819" s="2"/>
      <c r="F819" s="82"/>
      <c r="G819" s="68"/>
      <c r="H819" s="136"/>
      <c r="I819" s="72"/>
      <c r="J819" s="117"/>
      <c r="K819" s="24"/>
      <c r="L819" s="25"/>
    </row>
    <row r="820" spans="1:12" ht="14.25" customHeight="1">
      <c r="A820" s="40"/>
      <c r="B820" s="8"/>
      <c r="C820" s="9" t="s">
        <v>1515</v>
      </c>
      <c r="D820" s="28"/>
      <c r="E820" s="29"/>
      <c r="F820" s="79">
        <v>1</v>
      </c>
      <c r="G820" s="30" t="s">
        <v>1286</v>
      </c>
      <c r="H820" s="368"/>
      <c r="I820" s="6"/>
      <c r="J820" s="778"/>
      <c r="K820" s="779"/>
      <c r="L820" s="780"/>
    </row>
    <row r="821" spans="1:12" ht="14.25" customHeight="1">
      <c r="A821" s="58"/>
      <c r="B821" s="20"/>
      <c r="C821" s="21"/>
      <c r="D821" s="22"/>
      <c r="F821" s="83"/>
      <c r="G821" s="68"/>
      <c r="H821" s="136"/>
      <c r="I821" s="72"/>
      <c r="J821" s="117"/>
      <c r="K821" s="24"/>
      <c r="L821" s="25"/>
    </row>
    <row r="822" spans="1:12" ht="14.25" customHeight="1">
      <c r="A822" s="59"/>
      <c r="B822" s="26"/>
      <c r="C822" s="9" t="s">
        <v>1360</v>
      </c>
      <c r="D822" s="28"/>
      <c r="E822" s="29" t="s">
        <v>1361</v>
      </c>
      <c r="F822" s="79">
        <v>1</v>
      </c>
      <c r="G822" s="30" t="s">
        <v>1286</v>
      </c>
      <c r="H822" s="370"/>
      <c r="I822" s="6"/>
      <c r="J822" s="778"/>
      <c r="K822" s="779"/>
      <c r="L822" s="780"/>
    </row>
    <row r="823" spans="1:12" ht="14.25" customHeight="1">
      <c r="A823" s="58"/>
      <c r="B823" s="20"/>
      <c r="C823" s="21"/>
      <c r="D823" s="22"/>
      <c r="F823" s="82"/>
      <c r="G823" s="68"/>
      <c r="H823" s="136"/>
      <c r="I823" s="72"/>
      <c r="J823" s="117"/>
      <c r="K823" s="24"/>
      <c r="L823" s="25"/>
    </row>
    <row r="824" spans="1:12" ht="14.25" customHeight="1">
      <c r="A824" s="59"/>
      <c r="B824" s="26"/>
      <c r="C824" s="9" t="s">
        <v>1362</v>
      </c>
      <c r="D824" s="28"/>
      <c r="E824" s="29" t="s">
        <v>1363</v>
      </c>
      <c r="F824" s="79">
        <v>1</v>
      </c>
      <c r="G824" s="30" t="s">
        <v>1286</v>
      </c>
      <c r="H824" s="368"/>
      <c r="I824" s="6"/>
      <c r="J824" s="778"/>
      <c r="K824" s="779"/>
      <c r="L824" s="780"/>
    </row>
    <row r="825" spans="1:12" ht="14.25" customHeight="1">
      <c r="A825" s="40"/>
      <c r="B825" s="20"/>
      <c r="C825" s="21"/>
      <c r="D825" s="22"/>
      <c r="F825" s="83"/>
      <c r="G825" s="68"/>
      <c r="H825" s="136"/>
      <c r="I825" s="72"/>
      <c r="J825" s="117"/>
      <c r="K825" s="24"/>
      <c r="L825" s="25"/>
    </row>
    <row r="826" spans="1:12" ht="14.25" customHeight="1">
      <c r="A826" s="40"/>
      <c r="B826" s="26"/>
      <c r="C826" s="9" t="s">
        <v>1516</v>
      </c>
      <c r="D826" s="28"/>
      <c r="E826" s="29" t="s">
        <v>1518</v>
      </c>
      <c r="F826" s="79">
        <v>1</v>
      </c>
      <c r="G826" s="30" t="s">
        <v>1286</v>
      </c>
      <c r="H826" s="368"/>
      <c r="I826" s="6"/>
      <c r="J826" s="778"/>
      <c r="K826" s="779"/>
      <c r="L826" s="780"/>
    </row>
    <row r="827" spans="1:12" ht="14.25" customHeight="1">
      <c r="A827" s="58"/>
      <c r="B827" s="8"/>
      <c r="C827" s="21"/>
      <c r="D827" s="22"/>
      <c r="F827" s="83"/>
      <c r="G827" s="68"/>
      <c r="H827" s="136"/>
      <c r="I827" s="72"/>
      <c r="J827" s="117"/>
      <c r="K827" s="24"/>
      <c r="L827" s="25"/>
    </row>
    <row r="828" spans="1:12" ht="14.25" customHeight="1">
      <c r="A828" s="59"/>
      <c r="B828" s="26"/>
      <c r="C828" s="9" t="s">
        <v>1516</v>
      </c>
      <c r="D828" s="28"/>
      <c r="E828" s="29" t="s">
        <v>1519</v>
      </c>
      <c r="F828" s="79">
        <v>1</v>
      </c>
      <c r="G828" s="30" t="s">
        <v>1286</v>
      </c>
      <c r="H828" s="368"/>
      <c r="I828" s="6"/>
      <c r="J828" s="778"/>
      <c r="K828" s="779"/>
      <c r="L828" s="780"/>
    </row>
    <row r="829" spans="1:12" ht="14.25" customHeight="1">
      <c r="A829" s="40"/>
      <c r="B829" s="8"/>
      <c r="C829" s="21"/>
      <c r="D829" s="22"/>
      <c r="F829" s="77"/>
      <c r="G829" s="68"/>
      <c r="H829" s="15"/>
      <c r="I829" s="72"/>
      <c r="J829" s="117"/>
      <c r="K829" s="24"/>
      <c r="L829" s="25"/>
    </row>
    <row r="830" spans="1:12" ht="14.25" customHeight="1">
      <c r="A830" s="59"/>
      <c r="B830" s="26"/>
      <c r="C830" s="9" t="s">
        <v>1517</v>
      </c>
      <c r="D830" s="28"/>
      <c r="E830" s="29"/>
      <c r="F830" s="79">
        <v>2</v>
      </c>
      <c r="G830" s="30" t="s">
        <v>1286</v>
      </c>
      <c r="H830" s="6"/>
      <c r="I830" s="6"/>
      <c r="J830" s="778"/>
      <c r="K830" s="779"/>
      <c r="L830" s="780"/>
    </row>
    <row r="831" spans="1:12" ht="14.25" customHeight="1">
      <c r="A831" s="58"/>
      <c r="B831" s="20"/>
      <c r="C831" s="21"/>
      <c r="D831" s="22"/>
      <c r="F831" s="78"/>
      <c r="G831" s="68"/>
      <c r="H831" s="136"/>
      <c r="I831" s="72"/>
      <c r="J831" s="117"/>
      <c r="K831" s="24"/>
      <c r="L831" s="25"/>
    </row>
    <row r="832" spans="1:12" ht="14.25" customHeight="1">
      <c r="A832" s="59"/>
      <c r="B832" s="26"/>
      <c r="C832" s="9" t="s">
        <v>1364</v>
      </c>
      <c r="D832" s="28"/>
      <c r="E832" s="29"/>
      <c r="F832" s="79">
        <v>1</v>
      </c>
      <c r="G832" s="30" t="s">
        <v>1286</v>
      </c>
      <c r="H832" s="368"/>
      <c r="I832" s="6"/>
      <c r="J832" s="778"/>
      <c r="K832" s="779"/>
      <c r="L832" s="780"/>
    </row>
    <row r="833" spans="1:12" ht="14.25" customHeight="1">
      <c r="A833" s="40"/>
      <c r="B833" s="8"/>
      <c r="C833" s="21"/>
      <c r="D833" s="22"/>
      <c r="F833" s="78"/>
      <c r="G833" s="68"/>
      <c r="H833" s="136"/>
      <c r="I833" s="72"/>
      <c r="J833" s="302"/>
      <c r="K833" s="24"/>
      <c r="L833" s="25"/>
    </row>
    <row r="834" spans="1:12" ht="14.25" customHeight="1">
      <c r="A834" s="59"/>
      <c r="B834" s="26"/>
      <c r="C834" s="9" t="s">
        <v>1365</v>
      </c>
      <c r="D834" s="28"/>
      <c r="E834" s="29"/>
      <c r="F834" s="79">
        <v>1</v>
      </c>
      <c r="G834" s="30" t="s">
        <v>1286</v>
      </c>
      <c r="H834" s="368"/>
      <c r="I834" s="6"/>
      <c r="J834" s="778"/>
      <c r="K834" s="779"/>
      <c r="L834" s="780"/>
    </row>
    <row r="835" spans="1:12" ht="14.25" customHeight="1">
      <c r="A835" s="40"/>
      <c r="B835" s="8"/>
      <c r="C835" s="21"/>
      <c r="D835" s="22"/>
      <c r="F835" s="83"/>
      <c r="G835" s="68"/>
      <c r="H835" s="15"/>
      <c r="I835" s="72"/>
      <c r="J835" s="302"/>
      <c r="K835" s="24"/>
      <c r="L835" s="25"/>
    </row>
    <row r="836" spans="1:12" ht="14.25" customHeight="1">
      <c r="A836" s="59"/>
      <c r="B836" s="26"/>
      <c r="C836" s="27" t="s">
        <v>1366</v>
      </c>
      <c r="D836" s="28"/>
      <c r="E836" s="29"/>
      <c r="F836" s="79">
        <v>2</v>
      </c>
      <c r="G836" s="30" t="s">
        <v>1286</v>
      </c>
      <c r="H836" s="6"/>
      <c r="I836" s="6"/>
      <c r="J836" s="778"/>
      <c r="K836" s="779"/>
      <c r="L836" s="780"/>
    </row>
    <row r="837" spans="1:12" ht="14.25" customHeight="1">
      <c r="A837" s="40"/>
      <c r="B837" s="8"/>
      <c r="D837" s="10"/>
      <c r="F837" s="83"/>
      <c r="G837" s="68"/>
      <c r="H837" s="15"/>
      <c r="I837" s="72"/>
      <c r="J837" s="18"/>
      <c r="K837" s="18"/>
      <c r="L837" s="19"/>
    </row>
    <row r="838" spans="1:12" ht="14.25" customHeight="1" thickBot="1">
      <c r="A838" s="60"/>
      <c r="B838" s="50"/>
      <c r="C838" s="51" t="s">
        <v>1367</v>
      </c>
      <c r="D838" s="52"/>
      <c r="E838" s="53"/>
      <c r="F838" s="80">
        <v>2</v>
      </c>
      <c r="G838" s="55" t="s">
        <v>183</v>
      </c>
      <c r="H838" s="125"/>
      <c r="I838" s="125"/>
      <c r="J838" s="791"/>
      <c r="K838" s="792"/>
      <c r="L838" s="789"/>
    </row>
    <row r="840" spans="1:12" ht="14.25" customHeight="1">
      <c r="J840" s="56" t="s">
        <v>3</v>
      </c>
      <c r="K840" s="765">
        <f>K800+1</f>
        <v>23</v>
      </c>
      <c r="L840" s="765"/>
    </row>
    <row r="842" spans="1:12" ht="14.25" customHeight="1" thickBot="1"/>
    <row r="843" spans="1:12" ht="14.25" customHeight="1">
      <c r="A843" s="34"/>
      <c r="B843" s="35"/>
      <c r="C843" s="11"/>
      <c r="D843" s="37"/>
      <c r="E843" s="11"/>
      <c r="F843" s="44"/>
      <c r="G843" s="44"/>
      <c r="H843" s="11"/>
      <c r="I843" s="44"/>
      <c r="J843" s="11"/>
      <c r="K843" s="11"/>
      <c r="L843" s="45"/>
    </row>
    <row r="844" spans="1:12" ht="14.25" customHeight="1" thickBot="1">
      <c r="A844" s="46"/>
      <c r="B844" s="47"/>
      <c r="C844" s="39" t="s">
        <v>5</v>
      </c>
      <c r="D844" s="48"/>
      <c r="E844" s="39" t="s">
        <v>6</v>
      </c>
      <c r="F844" s="49" t="s">
        <v>7</v>
      </c>
      <c r="G844" s="49" t="s">
        <v>4</v>
      </c>
      <c r="H844" s="39" t="s">
        <v>8</v>
      </c>
      <c r="I844" s="49" t="s">
        <v>1</v>
      </c>
      <c r="J844" s="586" t="s">
        <v>2</v>
      </c>
      <c r="K844" s="586"/>
      <c r="L844" s="587"/>
    </row>
    <row r="845" spans="1:12" ht="14.25" customHeight="1">
      <c r="A845" s="65"/>
      <c r="B845" s="35"/>
      <c r="C845" s="11"/>
      <c r="D845" s="37"/>
      <c r="E845" s="11"/>
      <c r="F845" s="81"/>
      <c r="G845" s="68"/>
      <c r="H845" s="14"/>
      <c r="I845" s="38"/>
      <c r="J845" s="302"/>
      <c r="K845" s="24"/>
      <c r="L845" s="25"/>
    </row>
    <row r="846" spans="1:12" ht="14.25" customHeight="1">
      <c r="A846" s="59"/>
      <c r="B846" s="26"/>
      <c r="C846" s="27" t="s">
        <v>2830</v>
      </c>
      <c r="D846" s="28"/>
      <c r="E846" s="29" t="s">
        <v>2825</v>
      </c>
      <c r="F846" s="79">
        <v>1</v>
      </c>
      <c r="G846" s="30" t="s">
        <v>2826</v>
      </c>
      <c r="H846" s="18"/>
      <c r="I846" s="32"/>
      <c r="J846" s="778"/>
      <c r="K846" s="779"/>
      <c r="L846" s="780"/>
    </row>
    <row r="847" spans="1:12" ht="14.25" customHeight="1">
      <c r="A847" s="40"/>
      <c r="B847" s="8"/>
      <c r="D847" s="10"/>
      <c r="F847" s="77"/>
      <c r="G847" s="17"/>
      <c r="H847" s="24"/>
      <c r="I847" s="15"/>
      <c r="J847" s="117"/>
      <c r="K847" s="24"/>
      <c r="L847" s="25"/>
    </row>
    <row r="848" spans="1:12" ht="14.25" customHeight="1">
      <c r="A848" s="59"/>
      <c r="B848" s="26"/>
      <c r="C848" s="27"/>
      <c r="D848" s="28"/>
      <c r="E848" s="29"/>
      <c r="F848" s="79"/>
      <c r="G848" s="30"/>
      <c r="H848" s="7"/>
      <c r="I848" s="6"/>
      <c r="J848" s="69"/>
      <c r="K848" s="7"/>
      <c r="L848" s="131"/>
    </row>
    <row r="849" spans="1:12" ht="14.25" customHeight="1">
      <c r="A849" s="40"/>
      <c r="B849" s="8"/>
      <c r="D849" s="10"/>
      <c r="F849" s="77"/>
      <c r="G849" s="17"/>
      <c r="H849" s="117"/>
      <c r="I849" s="15"/>
      <c r="J849" s="117"/>
      <c r="K849" s="24"/>
      <c r="L849" s="25"/>
    </row>
    <row r="850" spans="1:12" ht="14.25" customHeight="1">
      <c r="A850" s="59"/>
      <c r="B850" s="26"/>
      <c r="C850" s="27"/>
      <c r="D850" s="28"/>
      <c r="E850" s="29"/>
      <c r="F850" s="79"/>
      <c r="G850" s="30"/>
      <c r="H850" s="7"/>
      <c r="I850" s="6"/>
      <c r="J850" s="69"/>
      <c r="K850" s="7"/>
      <c r="L850" s="131"/>
    </row>
    <row r="851" spans="1:12" ht="14.25" customHeight="1">
      <c r="A851" s="40"/>
      <c r="B851" s="8"/>
      <c r="D851" s="10"/>
      <c r="F851" s="77"/>
      <c r="G851" s="17"/>
      <c r="H851" s="136"/>
      <c r="I851" s="15"/>
      <c r="J851" s="127"/>
      <c r="K851" s="24"/>
      <c r="L851" s="25"/>
    </row>
    <row r="852" spans="1:12" ht="14.25" customHeight="1">
      <c r="A852" s="59"/>
      <c r="B852" s="26"/>
      <c r="C852" s="27"/>
      <c r="D852" s="28"/>
      <c r="E852" s="29"/>
      <c r="F852" s="79"/>
      <c r="G852" s="30"/>
      <c r="H852" s="7"/>
      <c r="I852" s="6"/>
      <c r="J852" s="69"/>
      <c r="K852" s="18"/>
      <c r="L852" s="131"/>
    </row>
    <row r="853" spans="1:12" ht="14.25" customHeight="1">
      <c r="A853" s="40"/>
      <c r="B853" s="8"/>
      <c r="D853" s="10"/>
      <c r="F853" s="77"/>
      <c r="G853" s="17"/>
      <c r="H853" s="133"/>
      <c r="I853" s="32"/>
      <c r="J853" s="127"/>
      <c r="K853" s="24"/>
      <c r="L853" s="25"/>
    </row>
    <row r="854" spans="1:12" ht="14.25" customHeight="1">
      <c r="A854" s="59"/>
      <c r="B854" s="26"/>
      <c r="C854" s="27"/>
      <c r="D854" s="28"/>
      <c r="E854" s="29"/>
      <c r="F854" s="79"/>
      <c r="G854" s="30"/>
      <c r="H854" s="18"/>
      <c r="I854" s="32"/>
      <c r="J854" s="18"/>
      <c r="K854" s="18"/>
      <c r="L854" s="131"/>
    </row>
    <row r="855" spans="1:12" ht="14.25" customHeight="1">
      <c r="A855" s="40"/>
      <c r="B855" s="8"/>
      <c r="D855" s="10"/>
      <c r="F855" s="77"/>
      <c r="G855" s="17"/>
      <c r="H855" s="132"/>
      <c r="I855" s="15"/>
      <c r="J855" s="117"/>
      <c r="K855" s="24"/>
      <c r="L855" s="25"/>
    </row>
    <row r="856" spans="1:12" ht="14.25" customHeight="1">
      <c r="A856" s="59"/>
      <c r="B856" s="26"/>
      <c r="C856" s="27"/>
      <c r="D856" s="28"/>
      <c r="E856" s="29"/>
      <c r="F856" s="79"/>
      <c r="G856" s="30"/>
      <c r="H856" s="69"/>
      <c r="I856" s="6"/>
      <c r="J856" s="69"/>
      <c r="K856" s="7"/>
      <c r="L856" s="131"/>
    </row>
    <row r="857" spans="1:12" ht="14.25" customHeight="1">
      <c r="A857" s="40"/>
      <c r="B857" s="8"/>
      <c r="D857" s="10"/>
      <c r="F857" s="77"/>
      <c r="G857" s="17"/>
      <c r="H857" s="132"/>
      <c r="I857" s="15"/>
      <c r="J857" s="117"/>
      <c r="K857" s="24"/>
      <c r="L857" s="25"/>
    </row>
    <row r="858" spans="1:12" ht="14.25" customHeight="1">
      <c r="A858" s="59"/>
      <c r="B858" s="26"/>
      <c r="C858" s="27"/>
      <c r="D858" s="28"/>
      <c r="E858" s="29"/>
      <c r="F858" s="79"/>
      <c r="G858" s="30"/>
      <c r="H858" s="69"/>
      <c r="I858" s="6"/>
      <c r="J858" s="69"/>
      <c r="K858" s="7"/>
      <c r="L858" s="131"/>
    </row>
    <row r="859" spans="1:12" ht="14.25" customHeight="1">
      <c r="A859" s="40"/>
      <c r="B859" s="8"/>
      <c r="D859" s="10"/>
      <c r="F859" s="77"/>
      <c r="G859" s="17"/>
      <c r="H859" s="127"/>
      <c r="I859" s="15"/>
      <c r="J859" s="117"/>
      <c r="K859" s="24"/>
      <c r="L859" s="25"/>
    </row>
    <row r="860" spans="1:12" ht="14.25" customHeight="1">
      <c r="A860" s="59"/>
      <c r="B860" s="26"/>
      <c r="C860" s="27"/>
      <c r="D860" s="28"/>
      <c r="E860" s="29"/>
      <c r="F860" s="79"/>
      <c r="G860" s="30"/>
      <c r="H860" s="69"/>
      <c r="I860" s="6"/>
      <c r="J860" s="69"/>
      <c r="K860" s="7"/>
      <c r="L860" s="131"/>
    </row>
    <row r="861" spans="1:12" ht="14.25" customHeight="1">
      <c r="A861" s="40"/>
      <c r="B861" s="8"/>
      <c r="D861" s="10"/>
      <c r="F861" s="77"/>
      <c r="G861" s="17"/>
      <c r="H861" s="127"/>
      <c r="I861" s="15"/>
      <c r="J861" s="117"/>
      <c r="K861" s="24"/>
      <c r="L861" s="25"/>
    </row>
    <row r="862" spans="1:12" ht="14.25" customHeight="1">
      <c r="A862" s="59"/>
      <c r="B862" s="26"/>
      <c r="C862" s="27"/>
      <c r="D862" s="28"/>
      <c r="E862" s="29"/>
      <c r="F862" s="79"/>
      <c r="G862" s="30"/>
      <c r="H862" s="69"/>
      <c r="I862" s="6"/>
      <c r="J862" s="69"/>
      <c r="K862" s="7"/>
      <c r="L862" s="134"/>
    </row>
    <row r="863" spans="1:12" ht="14.25" customHeight="1">
      <c r="A863" s="40"/>
      <c r="B863" s="8"/>
      <c r="D863" s="10"/>
      <c r="F863" s="77"/>
      <c r="G863" s="17"/>
      <c r="H863" s="127"/>
      <c r="I863" s="15"/>
      <c r="J863" s="127"/>
      <c r="K863" s="18"/>
      <c r="L863" s="19"/>
    </row>
    <row r="864" spans="1:12" ht="14.25" customHeight="1">
      <c r="A864" s="59"/>
      <c r="B864" s="26"/>
      <c r="C864" s="27"/>
      <c r="D864" s="28"/>
      <c r="E864" s="29"/>
      <c r="F864" s="79"/>
      <c r="G864" s="30"/>
      <c r="H864" s="69"/>
      <c r="I864" s="6"/>
      <c r="J864" s="69"/>
      <c r="K864" s="7"/>
      <c r="L864" s="134"/>
    </row>
    <row r="865" spans="1:12" ht="14.25" customHeight="1">
      <c r="A865" s="40"/>
      <c r="B865" s="8"/>
      <c r="D865" s="10"/>
      <c r="F865" s="77"/>
      <c r="G865" s="17"/>
      <c r="H865" s="127"/>
      <c r="I865" s="15"/>
      <c r="J865" s="127"/>
      <c r="K865" s="18"/>
      <c r="L865" s="19"/>
    </row>
    <row r="866" spans="1:12" ht="14.25" customHeight="1">
      <c r="A866" s="59"/>
      <c r="B866" s="26"/>
      <c r="C866" s="27"/>
      <c r="D866" s="28"/>
      <c r="E866" s="29"/>
      <c r="F866" s="79"/>
      <c r="G866" s="30"/>
      <c r="H866" s="69"/>
      <c r="I866" s="6"/>
      <c r="J866" s="69"/>
      <c r="K866" s="7"/>
      <c r="L866" s="131"/>
    </row>
    <row r="867" spans="1:12" ht="14.25" customHeight="1">
      <c r="A867" s="40"/>
      <c r="B867" s="8"/>
      <c r="D867" s="10"/>
      <c r="F867" s="77"/>
      <c r="G867" s="17"/>
      <c r="H867" s="24"/>
      <c r="I867" s="15"/>
      <c r="J867" s="117"/>
      <c r="K867" s="24"/>
      <c r="L867" s="25"/>
    </row>
    <row r="868" spans="1:12" ht="14.25" customHeight="1">
      <c r="A868" s="59"/>
      <c r="B868" s="26"/>
      <c r="C868" s="27"/>
      <c r="D868" s="28"/>
      <c r="E868" s="29"/>
      <c r="F868" s="79"/>
      <c r="G868" s="30"/>
      <c r="H868" s="7"/>
      <c r="I868" s="6"/>
      <c r="J868" s="69"/>
      <c r="K868" s="7"/>
      <c r="L868" s="131"/>
    </row>
    <row r="869" spans="1:12" ht="14.25" customHeight="1">
      <c r="A869" s="40"/>
      <c r="B869" s="8"/>
      <c r="D869" s="10"/>
      <c r="F869" s="77"/>
      <c r="G869" s="17"/>
      <c r="H869" s="18"/>
      <c r="I869" s="15"/>
      <c r="J869" s="117"/>
      <c r="K869" s="24"/>
      <c r="L869" s="25"/>
    </row>
    <row r="870" spans="1:12" ht="14.25" customHeight="1">
      <c r="A870" s="59"/>
      <c r="B870" s="26"/>
      <c r="C870" s="27"/>
      <c r="D870" s="28"/>
      <c r="E870" s="29"/>
      <c r="F870" s="79"/>
      <c r="G870" s="30"/>
      <c r="H870" s="18"/>
      <c r="I870" s="6"/>
      <c r="J870" s="69"/>
      <c r="K870" s="7"/>
      <c r="L870" s="131"/>
    </row>
    <row r="871" spans="1:12" ht="14.25" customHeight="1">
      <c r="A871" s="40"/>
      <c r="B871" s="8"/>
      <c r="D871" s="10"/>
      <c r="F871" s="77"/>
      <c r="G871" s="17"/>
      <c r="H871" s="15"/>
      <c r="I871" s="15"/>
      <c r="J871" s="117"/>
      <c r="K871" s="24"/>
      <c r="L871" s="25"/>
    </row>
    <row r="872" spans="1:12" ht="14.25" customHeight="1">
      <c r="A872" s="59"/>
      <c r="B872" s="26"/>
      <c r="C872" s="27"/>
      <c r="D872" s="28"/>
      <c r="E872" s="29"/>
      <c r="F872" s="79"/>
      <c r="G872" s="30"/>
      <c r="H872" s="6"/>
      <c r="I872" s="6"/>
      <c r="J872" s="69"/>
      <c r="K872" s="7"/>
      <c r="L872" s="131"/>
    </row>
    <row r="873" spans="1:12" ht="14.25" customHeight="1">
      <c r="A873" s="40"/>
      <c r="B873" s="8"/>
      <c r="D873" s="10"/>
      <c r="F873" s="77"/>
      <c r="G873" s="17"/>
      <c r="H873" s="127"/>
      <c r="I873" s="15"/>
      <c r="J873" s="117"/>
      <c r="K873" s="24"/>
      <c r="L873" s="25"/>
    </row>
    <row r="874" spans="1:12" ht="14.25" customHeight="1">
      <c r="A874" s="59"/>
      <c r="B874" s="26"/>
      <c r="C874" s="27"/>
      <c r="D874" s="28"/>
      <c r="E874" s="29"/>
      <c r="F874" s="79"/>
      <c r="G874" s="30"/>
      <c r="H874" s="69"/>
      <c r="I874" s="6"/>
      <c r="J874" s="69"/>
      <c r="K874" s="7"/>
      <c r="L874" s="131"/>
    </row>
    <row r="875" spans="1:12" ht="14.25" customHeight="1">
      <c r="A875" s="40"/>
      <c r="B875" s="8"/>
      <c r="D875" s="10"/>
      <c r="F875" s="77"/>
      <c r="G875" s="17"/>
      <c r="H875" s="127"/>
      <c r="I875" s="15"/>
      <c r="J875" s="117"/>
      <c r="K875" s="24"/>
      <c r="L875" s="25"/>
    </row>
    <row r="876" spans="1:12" ht="14.25" customHeight="1">
      <c r="A876" s="59"/>
      <c r="B876" s="26"/>
      <c r="C876" s="43" t="s">
        <v>203</v>
      </c>
      <c r="D876" s="28"/>
      <c r="E876" s="29"/>
      <c r="F876" s="79"/>
      <c r="G876" s="30"/>
      <c r="H876" s="69"/>
      <c r="I876" s="6"/>
      <c r="J876" s="69"/>
      <c r="K876" s="7"/>
      <c r="L876" s="134"/>
    </row>
    <row r="877" spans="1:12" ht="14.25" customHeight="1">
      <c r="A877" s="40"/>
      <c r="B877" s="8"/>
      <c r="D877" s="10"/>
      <c r="F877" s="77"/>
      <c r="G877" s="17"/>
      <c r="H877" s="117"/>
      <c r="I877" s="15"/>
      <c r="J877" s="117"/>
      <c r="K877" s="24"/>
      <c r="L877" s="25"/>
    </row>
    <row r="878" spans="1:12" ht="14.25" customHeight="1" thickBot="1">
      <c r="A878" s="60"/>
      <c r="B878" s="50"/>
      <c r="C878" s="51"/>
      <c r="D878" s="52"/>
      <c r="E878" s="53"/>
      <c r="F878" s="80"/>
      <c r="G878" s="55"/>
      <c r="H878" s="139"/>
      <c r="I878" s="125"/>
      <c r="J878" s="139"/>
      <c r="K878" s="62"/>
      <c r="L878" s="140"/>
    </row>
    <row r="880" spans="1:12" ht="14.25" customHeight="1">
      <c r="J880" s="56" t="s">
        <v>3</v>
      </c>
      <c r="K880" s="765">
        <f>K840+1</f>
        <v>24</v>
      </c>
      <c r="L880" s="765"/>
    </row>
    <row r="882" spans="1:12" ht="14.25" customHeight="1" thickBot="1"/>
    <row r="883" spans="1:12" ht="14.25" customHeight="1">
      <c r="A883" s="34"/>
      <c r="B883" s="35"/>
      <c r="C883" s="11"/>
      <c r="D883" s="37"/>
      <c r="E883" s="11"/>
      <c r="F883" s="44"/>
      <c r="G883" s="44"/>
      <c r="H883" s="11"/>
      <c r="I883" s="44"/>
      <c r="J883" s="11"/>
      <c r="K883" s="11"/>
      <c r="L883" s="45"/>
    </row>
    <row r="884" spans="1:12" ht="14.25" customHeight="1" thickBot="1">
      <c r="A884" s="46"/>
      <c r="B884" s="47"/>
      <c r="C884" s="39" t="s">
        <v>5</v>
      </c>
      <c r="D884" s="48"/>
      <c r="E884" s="39" t="s">
        <v>6</v>
      </c>
      <c r="F884" s="49" t="s">
        <v>7</v>
      </c>
      <c r="G884" s="49" t="s">
        <v>4</v>
      </c>
      <c r="H884" s="39" t="s">
        <v>8</v>
      </c>
      <c r="I884" s="49" t="s">
        <v>1</v>
      </c>
      <c r="J884" s="586" t="s">
        <v>2</v>
      </c>
      <c r="K884" s="586"/>
      <c r="L884" s="587"/>
    </row>
    <row r="885" spans="1:12" ht="14.25" customHeight="1">
      <c r="A885" s="65"/>
      <c r="B885" s="35"/>
      <c r="C885" s="11"/>
      <c r="D885" s="37"/>
      <c r="E885" s="11"/>
      <c r="F885" s="81"/>
      <c r="G885" s="68"/>
      <c r="H885" s="14"/>
      <c r="I885" s="38"/>
      <c r="J885" s="302"/>
      <c r="K885" s="24"/>
      <c r="L885" s="25"/>
    </row>
    <row r="886" spans="1:12" ht="14.25" customHeight="1">
      <c r="A886" s="59">
        <f>建築内訳中!$A$46</f>
        <v>5</v>
      </c>
      <c r="B886" s="26"/>
      <c r="C886" s="27" t="str">
        <f>建築内訳中!$C$46</f>
        <v>内装改修</v>
      </c>
      <c r="D886" s="28"/>
      <c r="E886" s="29" t="str">
        <f>建築内訳中!$E$48</f>
        <v>(2)改修</v>
      </c>
      <c r="F886" s="79"/>
      <c r="G886" s="30"/>
      <c r="H886" s="18"/>
      <c r="I886" s="32"/>
      <c r="J886" s="778"/>
      <c r="K886" s="779"/>
      <c r="L886" s="780"/>
    </row>
    <row r="887" spans="1:12" ht="14.25" customHeight="1">
      <c r="A887" s="40"/>
      <c r="B887" s="8"/>
      <c r="D887" s="10"/>
      <c r="F887" s="77"/>
      <c r="G887" s="17"/>
      <c r="H887" s="24"/>
      <c r="I887" s="15"/>
      <c r="J887" s="117"/>
      <c r="K887" s="24"/>
      <c r="L887" s="25"/>
    </row>
    <row r="888" spans="1:12" ht="14.25" customHeight="1">
      <c r="A888" s="59"/>
      <c r="B888" s="26"/>
      <c r="C888" s="27" t="s">
        <v>1740</v>
      </c>
      <c r="D888" s="28"/>
      <c r="E888" s="29"/>
      <c r="F888" s="79"/>
      <c r="G888" s="30"/>
      <c r="H888" s="7"/>
      <c r="I888" s="6"/>
      <c r="J888" s="69"/>
      <c r="K888" s="7"/>
      <c r="L888" s="131"/>
    </row>
    <row r="889" spans="1:12" ht="14.25" customHeight="1">
      <c r="A889" s="40"/>
      <c r="B889" s="8"/>
      <c r="D889" s="10"/>
      <c r="F889" s="77"/>
      <c r="G889" s="17"/>
      <c r="H889" s="117"/>
      <c r="I889" s="15"/>
      <c r="J889" s="117"/>
      <c r="K889" s="24"/>
      <c r="L889" s="25"/>
    </row>
    <row r="890" spans="1:12" ht="14.25" customHeight="1">
      <c r="A890" s="59"/>
      <c r="B890" s="26"/>
      <c r="C890" s="27" t="s">
        <v>1741</v>
      </c>
      <c r="D890" s="28"/>
      <c r="E890" s="29" t="s">
        <v>1759</v>
      </c>
      <c r="F890" s="79">
        <v>49.4</v>
      </c>
      <c r="G890" s="30" t="s">
        <v>785</v>
      </c>
      <c r="H890" s="7"/>
      <c r="I890" s="6"/>
      <c r="J890" s="69"/>
      <c r="K890" s="29"/>
      <c r="L890" s="353"/>
    </row>
    <row r="891" spans="1:12" ht="14.25" customHeight="1">
      <c r="A891" s="40"/>
      <c r="B891" s="8"/>
      <c r="D891" s="10"/>
      <c r="F891" s="77"/>
      <c r="G891" s="17"/>
      <c r="H891" s="136"/>
      <c r="I891" s="15"/>
      <c r="J891" s="127"/>
      <c r="K891" s="24"/>
      <c r="L891" s="25"/>
    </row>
    <row r="892" spans="1:12" ht="14.25" customHeight="1">
      <c r="A892" s="59"/>
      <c r="B892" s="26"/>
      <c r="C892" s="27" t="s">
        <v>1742</v>
      </c>
      <c r="D892" s="28"/>
      <c r="E892" s="29" t="s">
        <v>1759</v>
      </c>
      <c r="F892" s="79">
        <v>108</v>
      </c>
      <c r="G892" s="30" t="s">
        <v>785</v>
      </c>
      <c r="H892" s="7"/>
      <c r="I892" s="6"/>
      <c r="J892" s="69"/>
      <c r="K892" s="29"/>
      <c r="L892" s="353"/>
    </row>
    <row r="893" spans="1:12" ht="14.25" customHeight="1">
      <c r="A893" s="40"/>
      <c r="B893" s="8"/>
      <c r="D893" s="10"/>
      <c r="F893" s="77"/>
      <c r="G893" s="17"/>
      <c r="H893" s="133"/>
      <c r="I893" s="32"/>
      <c r="J893" s="127"/>
      <c r="K893" s="24"/>
      <c r="L893" s="25"/>
    </row>
    <row r="894" spans="1:12" ht="14.25" customHeight="1">
      <c r="A894" s="59"/>
      <c r="B894" s="26"/>
      <c r="C894" s="27" t="s">
        <v>1743</v>
      </c>
      <c r="D894" s="28"/>
      <c r="E894" s="29"/>
      <c r="F894" s="79">
        <v>467</v>
      </c>
      <c r="G894" s="30" t="s">
        <v>785</v>
      </c>
      <c r="H894" s="18"/>
      <c r="I894" s="32"/>
      <c r="J894" s="69"/>
      <c r="K894" s="29"/>
      <c r="L894" s="353"/>
    </row>
    <row r="895" spans="1:12" ht="14.25" customHeight="1">
      <c r="A895" s="40"/>
      <c r="B895" s="8"/>
      <c r="C895" t="s">
        <v>1744</v>
      </c>
      <c r="D895" s="10"/>
      <c r="E895" t="s">
        <v>3059</v>
      </c>
      <c r="F895" s="77"/>
      <c r="G895" s="17"/>
      <c r="H895" s="132"/>
      <c r="I895" s="15"/>
      <c r="J895" s="117"/>
      <c r="K895" s="24"/>
      <c r="L895" s="25"/>
    </row>
    <row r="896" spans="1:12" ht="14.25" customHeight="1">
      <c r="A896" s="59"/>
      <c r="B896" s="26"/>
      <c r="C896" s="27" t="s">
        <v>1745</v>
      </c>
      <c r="D896" s="28"/>
      <c r="E896" s="29" t="s">
        <v>1760</v>
      </c>
      <c r="F896" s="79">
        <v>877</v>
      </c>
      <c r="G896" s="30" t="s">
        <v>785</v>
      </c>
      <c r="H896" s="69"/>
      <c r="I896" s="6"/>
      <c r="J896" s="69"/>
      <c r="K896" s="29"/>
      <c r="L896" s="353"/>
    </row>
    <row r="897" spans="1:12" ht="14.25" customHeight="1">
      <c r="A897" s="40"/>
      <c r="B897" s="8"/>
      <c r="C897" t="s">
        <v>1744</v>
      </c>
      <c r="D897" s="10"/>
      <c r="F897" s="77"/>
      <c r="G897" s="17"/>
      <c r="H897" s="132"/>
      <c r="I897" s="15"/>
      <c r="J897" s="117"/>
      <c r="K897" s="24"/>
      <c r="L897" s="25"/>
    </row>
    <row r="898" spans="1:12" ht="14.25" customHeight="1">
      <c r="A898" s="59"/>
      <c r="B898" s="26"/>
      <c r="C898" s="27" t="s">
        <v>1746</v>
      </c>
      <c r="D898" s="28"/>
      <c r="E898" s="29"/>
      <c r="F898" s="79">
        <v>121</v>
      </c>
      <c r="G898" s="30" t="s">
        <v>303</v>
      </c>
      <c r="H898" s="69"/>
      <c r="I898" s="6"/>
      <c r="J898" s="69"/>
      <c r="K898" s="29"/>
      <c r="L898" s="353"/>
    </row>
    <row r="899" spans="1:12" ht="14.25" customHeight="1">
      <c r="A899" s="40"/>
      <c r="B899" s="8"/>
      <c r="D899" s="10"/>
      <c r="F899" s="77"/>
      <c r="G899" s="17"/>
      <c r="H899" s="127"/>
      <c r="I899" s="15"/>
      <c r="J899" s="117"/>
      <c r="K899" s="24"/>
      <c r="L899" s="25"/>
    </row>
    <row r="900" spans="1:12" ht="14.25" customHeight="1">
      <c r="A900" s="59"/>
      <c r="B900" s="26"/>
      <c r="C900" s="27" t="s">
        <v>1747</v>
      </c>
      <c r="D900" s="28"/>
      <c r="E900" s="29" t="s">
        <v>1761</v>
      </c>
      <c r="F900" s="79">
        <v>877</v>
      </c>
      <c r="G900" s="30" t="s">
        <v>785</v>
      </c>
      <c r="H900" s="69"/>
      <c r="I900" s="6"/>
      <c r="J900" s="69"/>
      <c r="K900" s="29"/>
      <c r="L900" s="353"/>
    </row>
    <row r="901" spans="1:12" ht="14.25" customHeight="1">
      <c r="A901" s="40"/>
      <c r="B901" s="8"/>
      <c r="C901" t="s">
        <v>1748</v>
      </c>
      <c r="D901" s="10"/>
      <c r="E901" t="s">
        <v>1762</v>
      </c>
      <c r="F901" s="77"/>
      <c r="G901" s="17"/>
      <c r="H901" s="127"/>
      <c r="I901" s="15"/>
      <c r="J901" s="117"/>
      <c r="K901" s="24"/>
      <c r="L901" s="25"/>
    </row>
    <row r="902" spans="1:12" ht="14.25" customHeight="1">
      <c r="A902" s="59"/>
      <c r="B902" s="26"/>
      <c r="C902" s="27" t="s">
        <v>1749</v>
      </c>
      <c r="D902" s="28"/>
      <c r="E902" s="29" t="s">
        <v>1763</v>
      </c>
      <c r="F902" s="79">
        <v>10.8</v>
      </c>
      <c r="G902" s="30" t="s">
        <v>785</v>
      </c>
      <c r="H902" s="69"/>
      <c r="I902" s="6"/>
      <c r="J902" s="69"/>
      <c r="K902" s="29"/>
      <c r="L902" s="353"/>
    </row>
    <row r="903" spans="1:12" ht="14.25" customHeight="1">
      <c r="A903" s="40"/>
      <c r="B903" s="8"/>
      <c r="C903" t="s">
        <v>1750</v>
      </c>
      <c r="D903" s="10"/>
      <c r="F903" s="77"/>
      <c r="G903" s="17"/>
      <c r="H903" s="127"/>
      <c r="I903" s="15"/>
      <c r="J903" s="127"/>
      <c r="K903" s="18"/>
      <c r="L903" s="25"/>
    </row>
    <row r="904" spans="1:12" ht="14.25" customHeight="1">
      <c r="A904" s="59"/>
      <c r="B904" s="26"/>
      <c r="C904" s="27" t="s">
        <v>1751</v>
      </c>
      <c r="D904" s="28"/>
      <c r="E904" s="29" t="s">
        <v>1764</v>
      </c>
      <c r="F904" s="79">
        <v>86.7</v>
      </c>
      <c r="G904" s="30" t="s">
        <v>785</v>
      </c>
      <c r="H904" s="69"/>
      <c r="I904" s="6"/>
      <c r="J904" s="69"/>
      <c r="K904" s="29"/>
      <c r="L904" s="353"/>
    </row>
    <row r="905" spans="1:12" ht="14.25" customHeight="1">
      <c r="A905" s="40"/>
      <c r="B905" s="8"/>
      <c r="C905" t="s">
        <v>1752</v>
      </c>
      <c r="D905" s="10"/>
      <c r="F905" s="77"/>
      <c r="G905" s="17"/>
      <c r="H905" s="127"/>
      <c r="I905" s="15"/>
      <c r="J905" s="127"/>
      <c r="K905" s="18"/>
      <c r="L905" s="25"/>
    </row>
    <row r="906" spans="1:12" ht="14.25" customHeight="1">
      <c r="A906" s="59"/>
      <c r="B906" s="26"/>
      <c r="C906" s="27" t="s">
        <v>1751</v>
      </c>
      <c r="D906" s="28"/>
      <c r="E906" s="29" t="s">
        <v>1765</v>
      </c>
      <c r="F906" s="79">
        <v>47.9</v>
      </c>
      <c r="G906" s="30" t="s">
        <v>785</v>
      </c>
      <c r="H906" s="69"/>
      <c r="I906" s="6"/>
      <c r="J906" s="69"/>
      <c r="K906" s="29"/>
      <c r="L906" s="353"/>
    </row>
    <row r="907" spans="1:12" ht="14.25" customHeight="1">
      <c r="A907" s="40"/>
      <c r="B907" s="8"/>
      <c r="C907" t="s">
        <v>1753</v>
      </c>
      <c r="D907" s="10"/>
      <c r="F907" s="77"/>
      <c r="G907" s="17"/>
      <c r="H907" s="24"/>
      <c r="I907" s="15"/>
      <c r="J907" s="117"/>
      <c r="K907" s="24"/>
      <c r="L907" s="25"/>
    </row>
    <row r="908" spans="1:12" ht="14.25" customHeight="1">
      <c r="A908" s="59"/>
      <c r="B908" s="26"/>
      <c r="C908" s="27" t="s">
        <v>1751</v>
      </c>
      <c r="D908" s="28"/>
      <c r="E908" s="29" t="s">
        <v>1765</v>
      </c>
      <c r="F908" s="79">
        <v>327</v>
      </c>
      <c r="G908" s="30" t="s">
        <v>785</v>
      </c>
      <c r="H908" s="7"/>
      <c r="I908" s="6"/>
      <c r="J908" s="69"/>
      <c r="K908" s="29"/>
      <c r="L908" s="353"/>
    </row>
    <row r="909" spans="1:12" ht="14.25" customHeight="1">
      <c r="A909" s="40"/>
      <c r="B909" s="8"/>
      <c r="C909" t="s">
        <v>1753</v>
      </c>
      <c r="D909" s="10"/>
      <c r="F909" s="77"/>
      <c r="G909" s="17"/>
      <c r="H909" s="18"/>
      <c r="I909" s="15"/>
      <c r="J909" s="117"/>
      <c r="K909" s="24"/>
      <c r="L909" s="25"/>
    </row>
    <row r="910" spans="1:12" ht="14.25" customHeight="1">
      <c r="A910" s="59"/>
      <c r="B910" s="26"/>
      <c r="C910" s="27" t="s">
        <v>1751</v>
      </c>
      <c r="D910" s="28"/>
      <c r="E910" s="29" t="s">
        <v>1766</v>
      </c>
      <c r="F910" s="79">
        <v>15.4</v>
      </c>
      <c r="G910" s="30" t="s">
        <v>785</v>
      </c>
      <c r="H910" s="18"/>
      <c r="I910" s="6"/>
      <c r="J910" s="69"/>
      <c r="K910" s="29"/>
      <c r="L910" s="353"/>
    </row>
    <row r="911" spans="1:12" ht="14.25" customHeight="1">
      <c r="A911" s="40"/>
      <c r="B911" s="8"/>
      <c r="C911" t="s">
        <v>1754</v>
      </c>
      <c r="D911" s="10"/>
      <c r="F911" s="77"/>
      <c r="G911" s="17"/>
      <c r="H911" s="15"/>
      <c r="I911" s="15"/>
      <c r="J911" s="117"/>
      <c r="K911" s="24"/>
      <c r="L911" s="25"/>
    </row>
    <row r="912" spans="1:12" ht="14.25" customHeight="1">
      <c r="A912" s="59"/>
      <c r="B912" s="26"/>
      <c r="C912" s="27" t="s">
        <v>1751</v>
      </c>
      <c r="D912" s="28"/>
      <c r="E912" s="29" t="s">
        <v>1767</v>
      </c>
      <c r="F912" s="79">
        <v>52.9</v>
      </c>
      <c r="G912" s="30" t="s">
        <v>785</v>
      </c>
      <c r="H912" s="6"/>
      <c r="I912" s="6"/>
      <c r="J912" s="69"/>
      <c r="K912" s="29"/>
      <c r="L912" s="353"/>
    </row>
    <row r="913" spans="1:12" ht="14.25" customHeight="1">
      <c r="A913" s="40"/>
      <c r="B913" s="8"/>
      <c r="D913" s="10"/>
      <c r="F913" s="77"/>
      <c r="G913" s="17"/>
      <c r="H913" s="117"/>
      <c r="I913" s="15"/>
      <c r="J913" s="117"/>
      <c r="K913" s="24"/>
      <c r="L913" s="25"/>
    </row>
    <row r="914" spans="1:12" ht="14.25" customHeight="1">
      <c r="A914" s="59"/>
      <c r="B914" s="26"/>
      <c r="C914" s="27" t="s">
        <v>1755</v>
      </c>
      <c r="D914" s="28"/>
      <c r="E914" s="29" t="s">
        <v>1765</v>
      </c>
      <c r="F914" s="79">
        <v>3.1</v>
      </c>
      <c r="G914" s="30" t="s">
        <v>785</v>
      </c>
      <c r="H914" s="7"/>
      <c r="I914" s="6"/>
      <c r="J914" s="69"/>
      <c r="K914" s="29"/>
      <c r="L914" s="353"/>
    </row>
    <row r="915" spans="1:12" ht="14.25" customHeight="1">
      <c r="A915" s="40"/>
      <c r="B915" s="8"/>
      <c r="D915" s="10"/>
      <c r="F915" s="77"/>
      <c r="G915" s="17"/>
      <c r="H915" s="136"/>
      <c r="I915" s="15"/>
      <c r="J915" s="127"/>
      <c r="K915" s="24"/>
      <c r="L915" s="25"/>
    </row>
    <row r="916" spans="1:12" ht="14.25" customHeight="1">
      <c r="A916" s="59"/>
      <c r="B916" s="26"/>
      <c r="C916" s="27" t="s">
        <v>1755</v>
      </c>
      <c r="D916" s="28"/>
      <c r="E916" s="29" t="s">
        <v>1768</v>
      </c>
      <c r="F916" s="79">
        <v>171</v>
      </c>
      <c r="G916" s="30" t="s">
        <v>785</v>
      </c>
      <c r="H916" s="7"/>
      <c r="I916" s="6"/>
      <c r="J916" s="69"/>
      <c r="K916" s="18"/>
      <c r="L916" s="131"/>
    </row>
    <row r="917" spans="1:12" ht="14.25" customHeight="1">
      <c r="A917" s="40"/>
      <c r="B917" s="8"/>
      <c r="D917" s="10"/>
      <c r="F917" s="77"/>
      <c r="G917" s="17"/>
      <c r="H917" s="117"/>
      <c r="I917" s="15"/>
      <c r="J917" s="117"/>
      <c r="K917" s="24"/>
      <c r="L917" s="25"/>
    </row>
    <row r="918" spans="1:12" ht="14.25" customHeight="1" thickBot="1">
      <c r="A918" s="60"/>
      <c r="B918" s="50"/>
      <c r="C918" s="51" t="s">
        <v>1756</v>
      </c>
      <c r="D918" s="52"/>
      <c r="E918" s="53"/>
      <c r="F918" s="80">
        <v>17</v>
      </c>
      <c r="G918" s="55" t="s">
        <v>1769</v>
      </c>
      <c r="H918" s="139"/>
      <c r="I918" s="125"/>
      <c r="J918" s="139"/>
      <c r="K918" s="62"/>
      <c r="L918" s="140"/>
    </row>
    <row r="920" spans="1:12" ht="14.25" customHeight="1">
      <c r="J920" s="56" t="s">
        <v>3</v>
      </c>
      <c r="K920" s="765">
        <f>K880+1</f>
        <v>25</v>
      </c>
      <c r="L920" s="765"/>
    </row>
    <row r="922" spans="1:12" ht="14.25" customHeight="1" thickBot="1"/>
    <row r="923" spans="1:12" ht="14.25" customHeight="1">
      <c r="A923" s="34"/>
      <c r="B923" s="35"/>
      <c r="C923" s="11"/>
      <c r="D923" s="37"/>
      <c r="E923" s="11"/>
      <c r="F923" s="44"/>
      <c r="G923" s="44"/>
      <c r="H923" s="11"/>
      <c r="I923" s="44"/>
      <c r="J923" s="11"/>
      <c r="K923" s="11"/>
      <c r="L923" s="45"/>
    </row>
    <row r="924" spans="1:12" ht="14.25" customHeight="1" thickBot="1">
      <c r="A924" s="46"/>
      <c r="B924" s="47"/>
      <c r="C924" s="39" t="s">
        <v>5</v>
      </c>
      <c r="D924" s="48"/>
      <c r="E924" s="39" t="s">
        <v>6</v>
      </c>
      <c r="F924" s="49" t="s">
        <v>7</v>
      </c>
      <c r="G924" s="49" t="s">
        <v>4</v>
      </c>
      <c r="H924" s="39" t="s">
        <v>8</v>
      </c>
      <c r="I924" s="49" t="s">
        <v>1</v>
      </c>
      <c r="J924" s="586" t="s">
        <v>2</v>
      </c>
      <c r="K924" s="586"/>
      <c r="L924" s="587"/>
    </row>
    <row r="925" spans="1:12" ht="14.25" customHeight="1">
      <c r="A925" s="40"/>
      <c r="B925" s="8"/>
      <c r="D925" s="10"/>
      <c r="F925" s="77"/>
      <c r="G925" s="17"/>
      <c r="H925" s="117"/>
      <c r="I925" s="15"/>
      <c r="J925" s="117"/>
      <c r="K925" s="24"/>
      <c r="L925" s="25"/>
    </row>
    <row r="926" spans="1:12" ht="14.25" customHeight="1">
      <c r="A926" s="59"/>
      <c r="B926" s="26"/>
      <c r="C926" s="27" t="s">
        <v>1758</v>
      </c>
      <c r="D926" s="28"/>
      <c r="E926" s="29"/>
      <c r="F926" s="79">
        <v>13</v>
      </c>
      <c r="G926" s="30" t="s">
        <v>1770</v>
      </c>
      <c r="H926" s="7"/>
      <c r="I926" s="6"/>
      <c r="J926" s="69"/>
      <c r="K926" s="7"/>
      <c r="L926" s="131"/>
    </row>
    <row r="927" spans="1:12" ht="14.25" customHeight="1">
      <c r="A927" s="40"/>
      <c r="B927" s="8"/>
      <c r="D927" s="10"/>
      <c r="F927" s="77"/>
      <c r="G927" s="17"/>
      <c r="H927" s="136"/>
      <c r="I927" s="15"/>
      <c r="J927" s="127"/>
      <c r="K927" s="24"/>
      <c r="L927" s="25"/>
    </row>
    <row r="928" spans="1:12" ht="14.25" customHeight="1">
      <c r="A928" s="59"/>
      <c r="B928" s="26"/>
      <c r="C928" s="27" t="s">
        <v>1773</v>
      </c>
      <c r="D928" s="28"/>
      <c r="E928" s="29"/>
      <c r="F928" s="79"/>
      <c r="G928" s="30"/>
      <c r="H928" s="7"/>
      <c r="I928" s="6"/>
      <c r="J928" s="69"/>
      <c r="K928" s="18"/>
      <c r="L928" s="131"/>
    </row>
    <row r="929" spans="1:12" ht="14.25" customHeight="1">
      <c r="A929" s="40"/>
      <c r="B929" s="8"/>
      <c r="D929" s="10"/>
      <c r="F929" s="77"/>
      <c r="G929" s="17"/>
      <c r="H929" s="133"/>
      <c r="I929" s="32"/>
      <c r="J929" s="127"/>
      <c r="K929" s="24"/>
      <c r="L929" s="25"/>
    </row>
    <row r="930" spans="1:12" ht="14.25" customHeight="1">
      <c r="A930" s="59"/>
      <c r="B930" s="26"/>
      <c r="C930" s="27" t="s">
        <v>1774</v>
      </c>
      <c r="D930" s="28"/>
      <c r="E930" s="29" t="s">
        <v>1777</v>
      </c>
      <c r="F930" s="79">
        <v>334</v>
      </c>
      <c r="G930" s="30" t="s">
        <v>1771</v>
      </c>
      <c r="H930" s="18"/>
      <c r="I930" s="32"/>
      <c r="J930" s="18"/>
      <c r="K930" s="18"/>
      <c r="L930" s="131"/>
    </row>
    <row r="931" spans="1:12" ht="14.25" customHeight="1">
      <c r="A931" s="40"/>
      <c r="B931" s="8"/>
      <c r="D931" s="10"/>
      <c r="F931" s="77"/>
      <c r="G931" s="17"/>
      <c r="H931" s="132"/>
      <c r="I931" s="15"/>
      <c r="J931" s="117"/>
      <c r="K931" s="24"/>
      <c r="L931" s="25"/>
    </row>
    <row r="932" spans="1:12" ht="14.25" customHeight="1">
      <c r="A932" s="59"/>
      <c r="B932" s="26"/>
      <c r="C932" s="27" t="s">
        <v>1774</v>
      </c>
      <c r="D932" s="28"/>
      <c r="E932" s="29" t="s">
        <v>1778</v>
      </c>
      <c r="F932" s="79">
        <v>12</v>
      </c>
      <c r="G932" s="30" t="s">
        <v>1780</v>
      </c>
      <c r="H932" s="69"/>
      <c r="I932" s="6"/>
      <c r="J932" s="69"/>
      <c r="K932" s="7"/>
      <c r="L932" s="131"/>
    </row>
    <row r="933" spans="1:12" ht="14.25" customHeight="1">
      <c r="A933" s="40"/>
      <c r="B933" s="8"/>
      <c r="D933" s="10"/>
      <c r="F933" s="77"/>
      <c r="G933" s="17"/>
      <c r="H933" s="132"/>
      <c r="I933" s="15"/>
      <c r="J933" s="117"/>
      <c r="K933" s="24"/>
      <c r="L933" s="25"/>
    </row>
    <row r="934" spans="1:12" ht="14.25" customHeight="1">
      <c r="A934" s="59"/>
      <c r="B934" s="26"/>
      <c r="C934" s="27" t="s">
        <v>1775</v>
      </c>
      <c r="D934" s="28"/>
      <c r="E934" s="29" t="s">
        <v>1777</v>
      </c>
      <c r="F934" s="79">
        <v>0.6</v>
      </c>
      <c r="G934" s="30" t="s">
        <v>786</v>
      </c>
      <c r="H934" s="69"/>
      <c r="I934" s="6"/>
      <c r="J934" s="69"/>
      <c r="K934" s="7"/>
      <c r="L934" s="131"/>
    </row>
    <row r="935" spans="1:12" ht="14.25" customHeight="1">
      <c r="A935" s="40"/>
      <c r="B935" s="8"/>
      <c r="D935" s="10"/>
      <c r="F935" s="77"/>
      <c r="G935" s="17"/>
      <c r="H935" s="127"/>
      <c r="I935" s="15"/>
      <c r="J935" s="117"/>
      <c r="K935" s="24"/>
      <c r="L935" s="25"/>
    </row>
    <row r="936" spans="1:12" ht="14.25" customHeight="1">
      <c r="A936" s="59"/>
      <c r="B936" s="26"/>
      <c r="C936" s="27" t="s">
        <v>1776</v>
      </c>
      <c r="D936" s="28"/>
      <c r="E936" s="29" t="s">
        <v>1779</v>
      </c>
      <c r="F936" s="79">
        <v>9</v>
      </c>
      <c r="G936" s="30" t="s">
        <v>1771</v>
      </c>
      <c r="H936" s="69"/>
      <c r="I936" s="6"/>
      <c r="J936" s="69"/>
      <c r="K936" s="7"/>
      <c r="L936" s="131"/>
    </row>
    <row r="937" spans="1:12" ht="14.25" customHeight="1">
      <c r="A937" s="40"/>
      <c r="B937" s="8"/>
      <c r="D937" s="10"/>
      <c r="F937" s="77"/>
      <c r="G937" s="17"/>
      <c r="H937" s="127"/>
      <c r="I937" s="15"/>
      <c r="J937" s="117"/>
      <c r="K937" s="24"/>
      <c r="L937" s="25"/>
    </row>
    <row r="938" spans="1:12" ht="14.25" customHeight="1">
      <c r="A938" s="59"/>
      <c r="B938" s="26"/>
      <c r="C938" s="27" t="s">
        <v>1781</v>
      </c>
      <c r="D938" s="28"/>
      <c r="E938" s="29"/>
      <c r="F938" s="79"/>
      <c r="G938" s="30"/>
      <c r="H938" s="69"/>
      <c r="I938" s="6"/>
      <c r="J938" s="69"/>
      <c r="K938" s="7"/>
      <c r="L938" s="134"/>
    </row>
    <row r="939" spans="1:12" ht="14.25" customHeight="1">
      <c r="A939" s="40"/>
      <c r="B939" s="8"/>
      <c r="C939" t="s">
        <v>1782</v>
      </c>
      <c r="D939" s="10"/>
      <c r="E939" s="280" t="s">
        <v>1785</v>
      </c>
      <c r="F939" s="77"/>
      <c r="G939" s="17"/>
      <c r="H939" s="127"/>
      <c r="I939" s="15"/>
      <c r="J939" s="423"/>
      <c r="K939" s="18"/>
      <c r="L939" s="19"/>
    </row>
    <row r="940" spans="1:12" ht="14.25" customHeight="1">
      <c r="A940" s="356"/>
      <c r="B940" s="26"/>
      <c r="C940" s="27" t="s">
        <v>1783</v>
      </c>
      <c r="D940" s="28"/>
      <c r="E940" s="273" t="s">
        <v>1786</v>
      </c>
      <c r="F940" s="79">
        <v>7.7</v>
      </c>
      <c r="G940" s="30" t="s">
        <v>1770</v>
      </c>
      <c r="H940" s="69"/>
      <c r="I940" s="6"/>
      <c r="J940" s="420"/>
      <c r="K940" s="7"/>
      <c r="L940" s="134"/>
    </row>
    <row r="941" spans="1:12" ht="14.25" customHeight="1">
      <c r="A941" s="40"/>
      <c r="B941" s="8"/>
      <c r="C941" t="s">
        <v>1782</v>
      </c>
      <c r="D941" s="10"/>
      <c r="E941" s="280" t="s">
        <v>1785</v>
      </c>
      <c r="F941" s="77"/>
      <c r="G941" s="17"/>
      <c r="H941" s="127"/>
      <c r="I941" s="15"/>
      <c r="J941" s="423"/>
      <c r="K941" s="18"/>
      <c r="L941" s="19"/>
    </row>
    <row r="942" spans="1:12" ht="14.25" customHeight="1">
      <c r="A942" s="356"/>
      <c r="B942" s="26"/>
      <c r="C942" s="27" t="s">
        <v>1783</v>
      </c>
      <c r="D942" s="28"/>
      <c r="E942" s="273" t="s">
        <v>1787</v>
      </c>
      <c r="F942" s="79">
        <v>5</v>
      </c>
      <c r="G942" s="30" t="s">
        <v>1770</v>
      </c>
      <c r="H942" s="69"/>
      <c r="I942" s="6"/>
      <c r="J942" s="420"/>
      <c r="K942" s="7"/>
      <c r="L942" s="131"/>
    </row>
    <row r="943" spans="1:12" ht="14.25" customHeight="1">
      <c r="A943" s="40"/>
      <c r="B943" s="8"/>
      <c r="C943" t="s">
        <v>1782</v>
      </c>
      <c r="D943" s="10"/>
      <c r="E943" s="280"/>
      <c r="F943" s="77"/>
      <c r="G943" s="17"/>
      <c r="H943" s="24"/>
      <c r="I943" s="15"/>
      <c r="J943" s="117"/>
      <c r="K943" s="24"/>
      <c r="L943" s="25"/>
    </row>
    <row r="944" spans="1:12" ht="14.25" customHeight="1">
      <c r="A944" s="59"/>
      <c r="B944" s="26"/>
      <c r="C944" s="27" t="s">
        <v>1784</v>
      </c>
      <c r="D944" s="28"/>
      <c r="E944" s="273" t="s">
        <v>1788</v>
      </c>
      <c r="F944" s="79">
        <v>10.9</v>
      </c>
      <c r="G944" s="30" t="s">
        <v>1769</v>
      </c>
      <c r="H944" s="7"/>
      <c r="I944" s="6"/>
      <c r="J944" s="69"/>
      <c r="K944" s="7"/>
      <c r="L944" s="131"/>
    </row>
    <row r="945" spans="1:12" ht="14.25" customHeight="1">
      <c r="A945" s="40"/>
      <c r="B945" s="8"/>
      <c r="D945" s="10"/>
      <c r="F945" s="77"/>
      <c r="G945" s="17"/>
      <c r="H945" s="18"/>
      <c r="I945" s="15"/>
      <c r="J945" s="117"/>
      <c r="K945" s="24"/>
      <c r="L945" s="25"/>
    </row>
    <row r="946" spans="1:12" ht="14.25" customHeight="1">
      <c r="A946" s="59"/>
      <c r="B946" s="26"/>
      <c r="C946" s="27" t="s">
        <v>1789</v>
      </c>
      <c r="D946" s="28"/>
      <c r="E946" s="29"/>
      <c r="F946" s="79"/>
      <c r="G946" s="30"/>
      <c r="H946" s="18"/>
      <c r="I946" s="6"/>
      <c r="J946" s="69"/>
      <c r="K946" s="7"/>
      <c r="L946" s="131"/>
    </row>
    <row r="947" spans="1:12" ht="14.25" customHeight="1">
      <c r="A947" s="40"/>
      <c r="B947" s="8"/>
      <c r="D947" s="10"/>
      <c r="F947" s="77"/>
      <c r="G947" s="17"/>
      <c r="H947" s="15"/>
      <c r="I947" s="15"/>
      <c r="J947" s="117"/>
      <c r="K947" s="24"/>
      <c r="L947" s="25"/>
    </row>
    <row r="948" spans="1:12" ht="14.25" customHeight="1">
      <c r="A948" s="356"/>
      <c r="B948" s="26"/>
      <c r="C948" s="27" t="s">
        <v>1790</v>
      </c>
      <c r="D948" s="28"/>
      <c r="E948" s="29" t="s">
        <v>1793</v>
      </c>
      <c r="F948" s="79">
        <v>0.6</v>
      </c>
      <c r="G948" s="30" t="s">
        <v>1769</v>
      </c>
      <c r="H948" s="6"/>
      <c r="I948" s="6"/>
      <c r="J948" s="420"/>
      <c r="K948" s="7"/>
      <c r="L948" s="131"/>
    </row>
    <row r="949" spans="1:12" ht="14.25" customHeight="1">
      <c r="A949" s="40"/>
      <c r="B949" s="8"/>
      <c r="C949" t="s">
        <v>1791</v>
      </c>
      <c r="D949" s="10"/>
      <c r="F949" s="77"/>
      <c r="G949" s="17"/>
      <c r="H949" s="117"/>
      <c r="I949" s="15"/>
      <c r="J949" s="117"/>
      <c r="K949" s="24"/>
      <c r="L949" s="25"/>
    </row>
    <row r="950" spans="1:12" ht="14.25" customHeight="1">
      <c r="A950" s="59"/>
      <c r="B950" s="26"/>
      <c r="C950" s="27" t="s">
        <v>1792</v>
      </c>
      <c r="D950" s="28"/>
      <c r="E950" s="29" t="s">
        <v>1794</v>
      </c>
      <c r="F950" s="79">
        <v>5.6</v>
      </c>
      <c r="G950" s="30" t="s">
        <v>1769</v>
      </c>
      <c r="H950" s="7"/>
      <c r="I950" s="6"/>
      <c r="J950" s="69"/>
      <c r="K950" s="7"/>
      <c r="L950" s="131"/>
    </row>
    <row r="951" spans="1:12" ht="14.25" customHeight="1">
      <c r="A951" s="40"/>
      <c r="B951" s="8"/>
      <c r="C951" t="s">
        <v>1791</v>
      </c>
      <c r="D951" s="10"/>
      <c r="F951" s="77"/>
      <c r="G951" s="17"/>
      <c r="H951" s="136"/>
      <c r="I951" s="15"/>
      <c r="J951" s="127"/>
      <c r="K951" s="24"/>
      <c r="L951" s="25"/>
    </row>
    <row r="952" spans="1:12" ht="14.25" customHeight="1">
      <c r="A952" s="59"/>
      <c r="B952" s="26"/>
      <c r="C952" s="27" t="s">
        <v>1792</v>
      </c>
      <c r="D952" s="28"/>
      <c r="E952" s="29" t="s">
        <v>1795</v>
      </c>
      <c r="F952" s="79">
        <v>8</v>
      </c>
      <c r="G952" s="30" t="s">
        <v>1770</v>
      </c>
      <c r="H952" s="7"/>
      <c r="I952" s="6"/>
      <c r="J952" s="69"/>
      <c r="K952" s="18"/>
      <c r="L952" s="131"/>
    </row>
    <row r="953" spans="1:12" ht="14.25" customHeight="1">
      <c r="A953" s="58"/>
      <c r="B953" s="20"/>
      <c r="C953" s="2"/>
      <c r="D953" s="22"/>
      <c r="E953" s="2"/>
      <c r="F953" s="78"/>
      <c r="G953" s="23"/>
      <c r="H953" s="117"/>
      <c r="I953" s="15"/>
      <c r="J953" s="117"/>
      <c r="K953" s="24"/>
      <c r="L953" s="25"/>
    </row>
    <row r="954" spans="1:12" ht="14.25" customHeight="1">
      <c r="A954" s="59"/>
      <c r="B954" s="26"/>
      <c r="C954" s="27" t="s">
        <v>1792</v>
      </c>
      <c r="D954" s="28"/>
      <c r="E954" s="29" t="s">
        <v>1794</v>
      </c>
      <c r="F954" s="79">
        <v>667</v>
      </c>
      <c r="G954" s="30" t="s">
        <v>1770</v>
      </c>
      <c r="H954" s="69"/>
      <c r="I954" s="6"/>
      <c r="J954" s="69"/>
      <c r="K954" s="7"/>
      <c r="L954" s="134"/>
    </row>
    <row r="955" spans="1:12" ht="14.25" customHeight="1">
      <c r="A955" s="40"/>
      <c r="B955" s="8"/>
      <c r="D955" s="10"/>
      <c r="F955" s="77"/>
      <c r="G955" s="17"/>
      <c r="H955" s="127"/>
      <c r="I955" s="32"/>
      <c r="J955" s="127"/>
      <c r="K955" s="18"/>
      <c r="L955" s="19"/>
    </row>
    <row r="956" spans="1:12" ht="14.25" customHeight="1">
      <c r="A956" s="59"/>
      <c r="B956" s="26"/>
      <c r="C956" s="27" t="s">
        <v>1792</v>
      </c>
      <c r="D956" s="28"/>
      <c r="E956" s="29" t="s">
        <v>1803</v>
      </c>
      <c r="F956" s="79">
        <v>11.9</v>
      </c>
      <c r="G956" s="30" t="s">
        <v>785</v>
      </c>
      <c r="H956" s="69"/>
      <c r="I956" s="6"/>
      <c r="J956" s="69"/>
      <c r="K956" s="7"/>
      <c r="L956" s="134"/>
    </row>
    <row r="957" spans="1:12" ht="14.25" customHeight="1">
      <c r="A957" s="396"/>
      <c r="B957" s="20"/>
      <c r="C957" s="2" t="s">
        <v>1802</v>
      </c>
      <c r="D957" s="22"/>
      <c r="E957" s="2"/>
      <c r="F957" s="78"/>
      <c r="G957" s="23"/>
      <c r="H957" s="117"/>
      <c r="I957" s="15"/>
      <c r="J957" s="117"/>
      <c r="K957" s="24"/>
      <c r="L957" s="25"/>
    </row>
    <row r="958" spans="1:12" ht="14.25" customHeight="1" thickBot="1">
      <c r="A958" s="397"/>
      <c r="B958" s="50"/>
      <c r="C958" s="398" t="s">
        <v>1800</v>
      </c>
      <c r="D958" s="399"/>
      <c r="E958" s="400" t="s">
        <v>1804</v>
      </c>
      <c r="F958" s="80">
        <v>13.6</v>
      </c>
      <c r="G958" s="55" t="s">
        <v>785</v>
      </c>
      <c r="H958" s="139"/>
      <c r="I958" s="125"/>
      <c r="J958" s="424"/>
      <c r="K958" s="401"/>
      <c r="L958" s="140"/>
    </row>
    <row r="960" spans="1:12" ht="14.25" customHeight="1">
      <c r="J960" s="56" t="s">
        <v>3</v>
      </c>
      <c r="K960" s="765">
        <f>K920+1</f>
        <v>26</v>
      </c>
      <c r="L960" s="765"/>
    </row>
    <row r="962" spans="1:12" ht="14.25" customHeight="1" thickBot="1"/>
    <row r="963" spans="1:12" ht="14.25" customHeight="1">
      <c r="A963" s="34"/>
      <c r="B963" s="35"/>
      <c r="C963" s="11"/>
      <c r="D963" s="37"/>
      <c r="E963" s="11"/>
      <c r="F963" s="44"/>
      <c r="G963" s="44"/>
      <c r="H963" s="11"/>
      <c r="I963" s="44"/>
      <c r="J963" s="11"/>
      <c r="K963" s="11"/>
      <c r="L963" s="45"/>
    </row>
    <row r="964" spans="1:12" ht="14.25" customHeight="1" thickBot="1">
      <c r="A964" s="46"/>
      <c r="B964" s="47"/>
      <c r="C964" s="39" t="s">
        <v>5</v>
      </c>
      <c r="D964" s="48"/>
      <c r="E964" s="39" t="s">
        <v>6</v>
      </c>
      <c r="F964" s="49" t="s">
        <v>7</v>
      </c>
      <c r="G964" s="49" t="s">
        <v>4</v>
      </c>
      <c r="H964" s="39" t="s">
        <v>8</v>
      </c>
      <c r="I964" s="49" t="s">
        <v>1</v>
      </c>
      <c r="J964" s="586" t="s">
        <v>2</v>
      </c>
      <c r="K964" s="586"/>
      <c r="L964" s="587"/>
    </row>
    <row r="965" spans="1:12" ht="14.25" customHeight="1">
      <c r="A965" s="40"/>
      <c r="B965" s="8"/>
      <c r="C965" t="s">
        <v>1802</v>
      </c>
      <c r="D965" s="10"/>
      <c r="F965" s="77"/>
      <c r="G965" s="17"/>
      <c r="H965" s="127"/>
      <c r="I965" s="15"/>
      <c r="J965" s="127"/>
      <c r="K965" s="18"/>
      <c r="L965" s="19"/>
    </row>
    <row r="966" spans="1:12" ht="14.25" customHeight="1">
      <c r="A966" s="59"/>
      <c r="B966" s="26"/>
      <c r="C966" s="27" t="s">
        <v>1801</v>
      </c>
      <c r="D966" s="28"/>
      <c r="E966" s="29" t="s">
        <v>1805</v>
      </c>
      <c r="F966" s="79">
        <v>13.6</v>
      </c>
      <c r="G966" s="30" t="s">
        <v>785</v>
      </c>
      <c r="H966" s="69"/>
      <c r="I966" s="6"/>
      <c r="J966" s="69"/>
      <c r="K966" s="7"/>
      <c r="L966" s="131"/>
    </row>
    <row r="967" spans="1:12" ht="14.25" customHeight="1">
      <c r="A967" s="40"/>
      <c r="B967" s="8"/>
      <c r="D967" s="10"/>
      <c r="F967" s="77"/>
      <c r="G967" s="17"/>
      <c r="H967" s="24"/>
      <c r="I967" s="15"/>
      <c r="J967" s="117"/>
      <c r="K967" s="24"/>
      <c r="L967" s="25"/>
    </row>
    <row r="968" spans="1:12" ht="14.25" customHeight="1">
      <c r="A968" s="59"/>
      <c r="B968" s="26"/>
      <c r="C968" s="27" t="s">
        <v>1796</v>
      </c>
      <c r="D968" s="28"/>
      <c r="E968" s="29" t="s">
        <v>1806</v>
      </c>
      <c r="F968" s="79">
        <v>5.6</v>
      </c>
      <c r="G968" s="30" t="s">
        <v>785</v>
      </c>
      <c r="H968" s="7"/>
      <c r="I968" s="6"/>
      <c r="J968" s="69"/>
      <c r="K968" s="7"/>
      <c r="L968" s="131"/>
    </row>
    <row r="969" spans="1:12" ht="14.25" customHeight="1">
      <c r="A969" s="343"/>
      <c r="B969" s="8"/>
      <c r="D969" s="10"/>
      <c r="E969" t="s">
        <v>1807</v>
      </c>
      <c r="F969" s="77"/>
      <c r="G969" s="17"/>
      <c r="H969" s="18"/>
      <c r="I969" s="15"/>
      <c r="J969" s="425"/>
      <c r="K969" s="24"/>
      <c r="L969" s="25"/>
    </row>
    <row r="970" spans="1:12" ht="14.25" customHeight="1">
      <c r="A970" s="356"/>
      <c r="B970" s="26"/>
      <c r="C970" s="27" t="s">
        <v>1797</v>
      </c>
      <c r="D970" s="28"/>
      <c r="E970" s="29" t="s">
        <v>1808</v>
      </c>
      <c r="F970" s="79">
        <v>352</v>
      </c>
      <c r="G970" s="30" t="s">
        <v>785</v>
      </c>
      <c r="H970" s="18"/>
      <c r="I970" s="6"/>
      <c r="J970" s="420"/>
      <c r="K970" s="7"/>
      <c r="L970" s="131"/>
    </row>
    <row r="971" spans="1:12" ht="14.25" customHeight="1">
      <c r="A971" s="343"/>
      <c r="B971" s="8"/>
      <c r="D971" s="10"/>
      <c r="E971" t="s">
        <v>1808</v>
      </c>
      <c r="F971" s="77"/>
      <c r="G971" s="17"/>
      <c r="H971" s="15"/>
      <c r="I971" s="15"/>
      <c r="J971" s="425"/>
      <c r="K971" s="24"/>
      <c r="L971" s="25"/>
    </row>
    <row r="972" spans="1:12" ht="14.25" customHeight="1">
      <c r="A972" s="356"/>
      <c r="B972" s="26"/>
      <c r="C972" s="27" t="s">
        <v>1797</v>
      </c>
      <c r="D972" s="28"/>
      <c r="E972" s="29" t="s">
        <v>1809</v>
      </c>
      <c r="F972" s="79">
        <v>6.9</v>
      </c>
      <c r="G972" s="30" t="s">
        <v>785</v>
      </c>
      <c r="H972" s="18"/>
      <c r="I972" s="6"/>
      <c r="J972" s="420"/>
      <c r="K972" s="7"/>
      <c r="L972" s="131"/>
    </row>
    <row r="973" spans="1:12" ht="14.25" customHeight="1">
      <c r="A973" s="343"/>
      <c r="B973" s="8"/>
      <c r="D973" s="10"/>
      <c r="E973" t="s">
        <v>1810</v>
      </c>
      <c r="F973" s="77"/>
      <c r="G973" s="17"/>
      <c r="H973" s="15"/>
      <c r="I973" s="15"/>
      <c r="J973" s="425"/>
      <c r="K973" s="24"/>
      <c r="L973" s="25"/>
    </row>
    <row r="974" spans="1:12" ht="14.25" customHeight="1">
      <c r="A974" s="356"/>
      <c r="B974" s="26"/>
      <c r="C974" s="27" t="s">
        <v>1797</v>
      </c>
      <c r="D974" s="28"/>
      <c r="E974" s="29" t="s">
        <v>1804</v>
      </c>
      <c r="F974" s="79">
        <v>41.7</v>
      </c>
      <c r="G974" s="30" t="s">
        <v>785</v>
      </c>
      <c r="H974" s="69"/>
      <c r="I974" s="6"/>
      <c r="J974" s="420"/>
      <c r="K974" s="7"/>
      <c r="L974" s="134"/>
    </row>
    <row r="975" spans="1:12" ht="14.25" customHeight="1">
      <c r="A975" s="343"/>
      <c r="B975" s="8"/>
      <c r="D975" s="10"/>
      <c r="E975" t="s">
        <v>1807</v>
      </c>
      <c r="F975" s="77"/>
      <c r="G975" s="17"/>
      <c r="H975" s="127"/>
      <c r="I975" s="15"/>
      <c r="J975" s="426"/>
      <c r="K975" s="18"/>
      <c r="L975" s="19"/>
    </row>
    <row r="976" spans="1:12" ht="14.25" customHeight="1">
      <c r="A976" s="356"/>
      <c r="B976" s="26"/>
      <c r="C976" s="27" t="s">
        <v>1797</v>
      </c>
      <c r="D976" s="28"/>
      <c r="E976" s="29" t="s">
        <v>1804</v>
      </c>
      <c r="F976" s="79">
        <v>6.3</v>
      </c>
      <c r="G976" s="30" t="s">
        <v>785</v>
      </c>
      <c r="H976" s="69"/>
      <c r="I976" s="6"/>
      <c r="J976" s="420"/>
      <c r="K976" s="7"/>
      <c r="L976" s="131"/>
    </row>
    <row r="977" spans="1:12" ht="14.25" customHeight="1">
      <c r="A977" s="343"/>
      <c r="B977" s="8"/>
      <c r="D977" s="10"/>
      <c r="E977" t="s">
        <v>1807</v>
      </c>
      <c r="F977" s="77"/>
      <c r="G977" s="17"/>
      <c r="H977" s="24"/>
      <c r="I977" s="15"/>
      <c r="J977" s="425"/>
      <c r="K977" s="24"/>
      <c r="L977" s="25"/>
    </row>
    <row r="978" spans="1:12" ht="14.25" customHeight="1">
      <c r="A978" s="356"/>
      <c r="B978" s="26"/>
      <c r="C978" s="27" t="s">
        <v>1798</v>
      </c>
      <c r="D978" s="28"/>
      <c r="E978" s="29" t="s">
        <v>1804</v>
      </c>
      <c r="F978" s="79">
        <v>26.5</v>
      </c>
      <c r="G978" s="30" t="s">
        <v>785</v>
      </c>
      <c r="H978" s="7"/>
      <c r="I978" s="6"/>
      <c r="J978" s="420"/>
      <c r="K978" s="7"/>
      <c r="L978" s="131"/>
    </row>
    <row r="979" spans="1:12" ht="14.25" customHeight="1">
      <c r="A979" s="343"/>
      <c r="B979" s="8"/>
      <c r="D979" s="10"/>
      <c r="E979" t="s">
        <v>1811</v>
      </c>
      <c r="F979" s="77"/>
      <c r="G979" s="17"/>
      <c r="H979" s="18"/>
      <c r="I979" s="15"/>
      <c r="J979" s="425"/>
      <c r="K979" s="24"/>
      <c r="L979" s="25"/>
    </row>
    <row r="980" spans="1:12" ht="14.25" customHeight="1">
      <c r="A980" s="356"/>
      <c r="B980" s="26"/>
      <c r="C980" s="27" t="s">
        <v>1799</v>
      </c>
      <c r="D980" s="28"/>
      <c r="E980" s="29" t="s">
        <v>1812</v>
      </c>
      <c r="F980" s="79">
        <v>6.3</v>
      </c>
      <c r="G980" s="30" t="s">
        <v>785</v>
      </c>
      <c r="H980" s="18"/>
      <c r="I980" s="6"/>
      <c r="J980" s="420"/>
      <c r="K980" s="7"/>
      <c r="L980" s="131"/>
    </row>
    <row r="981" spans="1:12" ht="14.25" customHeight="1">
      <c r="A981" s="343"/>
      <c r="B981" s="8"/>
      <c r="D981" s="10"/>
      <c r="E981" t="s">
        <v>1813</v>
      </c>
      <c r="F981" s="77"/>
      <c r="G981" s="17"/>
      <c r="H981" s="15"/>
      <c r="I981" s="15"/>
      <c r="J981" s="425"/>
      <c r="K981" s="24"/>
      <c r="L981" s="25"/>
    </row>
    <row r="982" spans="1:12" ht="14.25" customHeight="1">
      <c r="A982" s="356"/>
      <c r="B982" s="26"/>
      <c r="C982" s="27" t="s">
        <v>1799</v>
      </c>
      <c r="D982" s="28"/>
      <c r="E982" s="273" t="s">
        <v>1786</v>
      </c>
      <c r="F982" s="79">
        <v>1.7</v>
      </c>
      <c r="G982" s="30" t="s">
        <v>785</v>
      </c>
      <c r="H982" s="69"/>
      <c r="I982" s="6"/>
      <c r="J982" s="420"/>
      <c r="K982" s="7"/>
      <c r="L982" s="134"/>
    </row>
    <row r="983" spans="1:12" ht="14.25" customHeight="1">
      <c r="A983" s="40"/>
      <c r="B983" s="8"/>
      <c r="D983" s="10"/>
      <c r="E983" t="s">
        <v>1810</v>
      </c>
      <c r="F983" s="77"/>
      <c r="G983" s="17"/>
      <c r="H983" s="24"/>
      <c r="I983" s="15"/>
      <c r="J983" s="117"/>
      <c r="K983" s="24"/>
      <c r="L983" s="25"/>
    </row>
    <row r="984" spans="1:12" ht="14.25" customHeight="1">
      <c r="A984" s="59"/>
      <c r="B984" s="26"/>
      <c r="C984" s="27" t="s">
        <v>1814</v>
      </c>
      <c r="D984" s="28"/>
      <c r="E984" s="29" t="s">
        <v>1818</v>
      </c>
      <c r="F984" s="79">
        <v>135</v>
      </c>
      <c r="G984" s="30" t="s">
        <v>785</v>
      </c>
      <c r="H984" s="7"/>
      <c r="I984" s="6"/>
      <c r="J984" s="69"/>
      <c r="K984" s="7"/>
      <c r="L984" s="131"/>
    </row>
    <row r="985" spans="1:12" ht="14.25" customHeight="1">
      <c r="A985" s="40"/>
      <c r="B985" s="8"/>
      <c r="D985" s="10"/>
      <c r="E985" t="s">
        <v>1819</v>
      </c>
      <c r="F985" s="77"/>
      <c r="G985" s="17"/>
      <c r="H985" s="18"/>
      <c r="I985" s="15"/>
      <c r="J985" s="117"/>
      <c r="K985" s="24"/>
      <c r="L985" s="25"/>
    </row>
    <row r="986" spans="1:12" ht="14.25" customHeight="1">
      <c r="A986" s="59"/>
      <c r="B986" s="26"/>
      <c r="C986" s="27" t="s">
        <v>1814</v>
      </c>
      <c r="D986" s="28"/>
      <c r="E986" s="29" t="s">
        <v>1818</v>
      </c>
      <c r="F986" s="79">
        <v>25.8</v>
      </c>
      <c r="G986" s="30" t="s">
        <v>1825</v>
      </c>
      <c r="H986" s="18"/>
      <c r="I986" s="6"/>
      <c r="J986" s="69"/>
      <c r="K986" s="7"/>
      <c r="L986" s="131"/>
    </row>
    <row r="987" spans="1:12" ht="14.25" customHeight="1">
      <c r="A987" s="40"/>
      <c r="B987" s="8"/>
      <c r="D987" s="10"/>
      <c r="E987" t="s">
        <v>1820</v>
      </c>
      <c r="F987" s="77"/>
      <c r="G987" s="17"/>
      <c r="H987" s="15"/>
      <c r="I987" s="15"/>
      <c r="J987" s="117"/>
      <c r="K987" s="24"/>
      <c r="L987" s="25"/>
    </row>
    <row r="988" spans="1:12" ht="14.25" customHeight="1">
      <c r="A988" s="59"/>
      <c r="B988" s="26"/>
      <c r="C988" s="27" t="s">
        <v>2529</v>
      </c>
      <c r="D988" s="28"/>
      <c r="E988" s="29" t="s">
        <v>1821</v>
      </c>
      <c r="F988" s="79">
        <v>5</v>
      </c>
      <c r="G988" s="30" t="s">
        <v>1770</v>
      </c>
      <c r="H988" s="6"/>
      <c r="I988" s="6"/>
      <c r="J988" s="69"/>
      <c r="K988" s="7"/>
      <c r="L988" s="131"/>
    </row>
    <row r="989" spans="1:12" ht="14.25" customHeight="1">
      <c r="A989" s="40"/>
      <c r="B989" s="8"/>
      <c r="D989" s="10"/>
      <c r="E989" t="s">
        <v>1822</v>
      </c>
      <c r="F989" s="77"/>
      <c r="G989" s="17"/>
      <c r="H989" s="127"/>
      <c r="I989" s="15"/>
      <c r="J989" s="117"/>
      <c r="K989" s="24"/>
      <c r="L989" s="25"/>
    </row>
    <row r="990" spans="1:12" ht="14.25" customHeight="1">
      <c r="A990" s="59"/>
      <c r="B990" s="26"/>
      <c r="C990" s="27" t="s">
        <v>1815</v>
      </c>
      <c r="D990" s="28"/>
      <c r="E990" s="29" t="s">
        <v>1823</v>
      </c>
      <c r="F990" s="79">
        <v>327</v>
      </c>
      <c r="G990" s="30" t="s">
        <v>1770</v>
      </c>
      <c r="H990" s="69"/>
      <c r="I990" s="6"/>
      <c r="J990" s="69"/>
      <c r="K990" s="7"/>
      <c r="L990" s="131"/>
    </row>
    <row r="991" spans="1:12" ht="14.25" customHeight="1">
      <c r="A991" s="40"/>
      <c r="B991" s="8"/>
      <c r="D991" s="10"/>
      <c r="E991" t="s">
        <v>1822</v>
      </c>
      <c r="F991" s="77"/>
      <c r="G991" s="17"/>
      <c r="H991" s="136"/>
      <c r="I991" s="15"/>
      <c r="J991" s="127"/>
      <c r="K991" s="24"/>
      <c r="L991" s="25"/>
    </row>
    <row r="992" spans="1:12" ht="14.25" customHeight="1">
      <c r="A992" s="59"/>
      <c r="B992" s="26"/>
      <c r="C992" s="27" t="s">
        <v>1816</v>
      </c>
      <c r="D992" s="28"/>
      <c r="E992" s="29" t="s">
        <v>1824</v>
      </c>
      <c r="F992" s="79">
        <v>37.299999999999997</v>
      </c>
      <c r="G992" s="30" t="s">
        <v>1770</v>
      </c>
      <c r="H992" s="7"/>
      <c r="I992" s="6"/>
      <c r="J992" s="69"/>
      <c r="K992" s="18"/>
      <c r="L992" s="131"/>
    </row>
    <row r="993" spans="1:12" ht="14.25" customHeight="1">
      <c r="A993" s="58"/>
      <c r="B993" s="20"/>
      <c r="C993" s="2"/>
      <c r="D993" s="22"/>
      <c r="E993" s="2"/>
      <c r="F993" s="78"/>
      <c r="G993" s="23"/>
      <c r="H993" s="117"/>
      <c r="I993" s="15"/>
      <c r="J993" s="117"/>
      <c r="K993" s="24"/>
      <c r="L993" s="25"/>
    </row>
    <row r="994" spans="1:12" ht="14.25" customHeight="1">
      <c r="A994" s="59"/>
      <c r="B994" s="26"/>
      <c r="C994" s="27" t="s">
        <v>1817</v>
      </c>
      <c r="D994" s="28"/>
      <c r="E994" s="29" t="s">
        <v>1819</v>
      </c>
      <c r="F994" s="79">
        <v>46.4</v>
      </c>
      <c r="G994" s="30" t="s">
        <v>1770</v>
      </c>
      <c r="H994" s="69"/>
      <c r="I994" s="6"/>
      <c r="J994" s="69"/>
      <c r="K994" s="7"/>
      <c r="L994" s="134"/>
    </row>
    <row r="995" spans="1:12" ht="14.25" customHeight="1">
      <c r="A995" s="40"/>
      <c r="B995" s="8"/>
      <c r="D995" s="10"/>
      <c r="E995" t="s">
        <v>1810</v>
      </c>
      <c r="F995" s="77"/>
      <c r="G995" s="17"/>
      <c r="H995" s="127"/>
      <c r="I995" s="32"/>
      <c r="J995" s="127"/>
      <c r="K995" s="18"/>
      <c r="L995" s="19"/>
    </row>
    <row r="996" spans="1:12" ht="14.25" customHeight="1">
      <c r="A996" s="59"/>
      <c r="B996" s="26"/>
      <c r="C996" s="27" t="s">
        <v>1826</v>
      </c>
      <c r="D996" s="28"/>
      <c r="E996" s="29" t="s">
        <v>1832</v>
      </c>
      <c r="F996" s="79">
        <v>23.3</v>
      </c>
      <c r="G996" s="30" t="s">
        <v>1770</v>
      </c>
      <c r="H996" s="69"/>
      <c r="I996" s="6"/>
      <c r="J996" s="69"/>
      <c r="K996" s="7"/>
      <c r="L996" s="134"/>
    </row>
    <row r="997" spans="1:12" ht="14.25" customHeight="1">
      <c r="A997" s="58"/>
      <c r="B997" s="20"/>
      <c r="C997" s="2"/>
      <c r="D997" s="22"/>
      <c r="E997" s="2"/>
      <c r="F997" s="78"/>
      <c r="G997" s="23"/>
      <c r="H997" s="117"/>
      <c r="I997" s="15"/>
      <c r="J997" s="117"/>
      <c r="K997" s="24"/>
      <c r="L997" s="25"/>
    </row>
    <row r="998" spans="1:12" ht="14.25" customHeight="1" thickBot="1">
      <c r="A998" s="402"/>
      <c r="B998" s="50"/>
      <c r="C998" s="398" t="s">
        <v>1827</v>
      </c>
      <c r="D998" s="399"/>
      <c r="E998" s="400" t="s">
        <v>1833</v>
      </c>
      <c r="F998" s="80">
        <v>27</v>
      </c>
      <c r="G998" s="55" t="s">
        <v>1770</v>
      </c>
      <c r="H998" s="139"/>
      <c r="I998" s="125"/>
      <c r="J998" s="139"/>
      <c r="K998" s="401"/>
      <c r="L998" s="140"/>
    </row>
    <row r="1000" spans="1:12" ht="14.25" customHeight="1">
      <c r="J1000" s="56" t="s">
        <v>3</v>
      </c>
      <c r="K1000" s="765">
        <f>K960+1</f>
        <v>27</v>
      </c>
      <c r="L1000" s="765"/>
    </row>
    <row r="1002" spans="1:12" ht="14.25" customHeight="1" thickBot="1"/>
    <row r="1003" spans="1:12" ht="14.25" customHeight="1">
      <c r="A1003" s="34"/>
      <c r="B1003" s="35"/>
      <c r="C1003" s="11"/>
      <c r="D1003" s="37"/>
      <c r="E1003" s="11"/>
      <c r="F1003" s="44"/>
      <c r="G1003" s="44"/>
      <c r="H1003" s="11"/>
      <c r="I1003" s="44"/>
      <c r="J1003" s="11"/>
      <c r="K1003" s="11"/>
      <c r="L1003" s="45"/>
    </row>
    <row r="1004" spans="1:12" ht="14.25" customHeight="1" thickBot="1">
      <c r="A1004" s="46"/>
      <c r="B1004" s="47"/>
      <c r="C1004" s="39" t="s">
        <v>5</v>
      </c>
      <c r="D1004" s="48"/>
      <c r="E1004" s="39" t="s">
        <v>6</v>
      </c>
      <c r="F1004" s="49" t="s">
        <v>7</v>
      </c>
      <c r="G1004" s="49" t="s">
        <v>4</v>
      </c>
      <c r="H1004" s="39" t="s">
        <v>8</v>
      </c>
      <c r="I1004" s="49" t="s">
        <v>1</v>
      </c>
      <c r="J1004" s="586" t="s">
        <v>2</v>
      </c>
      <c r="K1004" s="586"/>
      <c r="L1004" s="587"/>
    </row>
    <row r="1005" spans="1:12" ht="14.25" customHeight="1">
      <c r="A1005" s="40"/>
      <c r="B1005" s="8"/>
      <c r="C1005" t="s">
        <v>1828</v>
      </c>
      <c r="D1005" s="10"/>
      <c r="E1005" t="s">
        <v>1834</v>
      </c>
      <c r="F1005" s="77"/>
      <c r="G1005" s="17"/>
      <c r="H1005" s="127"/>
      <c r="I1005" s="15"/>
      <c r="J1005" s="127"/>
      <c r="K1005" s="18"/>
      <c r="L1005" s="19"/>
    </row>
    <row r="1006" spans="1:12" ht="14.25" customHeight="1">
      <c r="A1006" s="59"/>
      <c r="B1006" s="26"/>
      <c r="C1006" s="27" t="s">
        <v>1829</v>
      </c>
      <c r="D1006" s="28"/>
      <c r="E1006" s="29" t="s">
        <v>1835</v>
      </c>
      <c r="F1006" s="79">
        <v>11</v>
      </c>
      <c r="G1006" s="30" t="s">
        <v>1837</v>
      </c>
      <c r="H1006" s="69"/>
      <c r="I1006" s="6"/>
      <c r="J1006" s="69"/>
      <c r="K1006" s="7"/>
      <c r="L1006" s="131"/>
    </row>
    <row r="1007" spans="1:12" ht="14.25" customHeight="1">
      <c r="A1007" s="40"/>
      <c r="B1007" s="8"/>
      <c r="D1007" s="10"/>
      <c r="F1007" s="77"/>
      <c r="G1007" s="17"/>
      <c r="H1007" s="24"/>
      <c r="I1007" s="15"/>
      <c r="J1007" s="117"/>
      <c r="K1007" s="24"/>
      <c r="L1007" s="25"/>
    </row>
    <row r="1008" spans="1:12" ht="14.25" customHeight="1">
      <c r="A1008" s="59"/>
      <c r="B1008" s="26"/>
      <c r="C1008" s="27" t="s">
        <v>1830</v>
      </c>
      <c r="D1008" s="28"/>
      <c r="E1008" s="29" t="s">
        <v>2133</v>
      </c>
      <c r="F1008" s="79">
        <v>6.1</v>
      </c>
      <c r="G1008" s="30" t="s">
        <v>1836</v>
      </c>
      <c r="H1008" s="7"/>
      <c r="I1008" s="6"/>
      <c r="J1008" s="69"/>
      <c r="K1008" s="7"/>
      <c r="L1008" s="131"/>
    </row>
    <row r="1009" spans="1:12" ht="14.25" customHeight="1">
      <c r="A1009" s="40"/>
      <c r="B1009" s="8"/>
      <c r="D1009" s="10"/>
      <c r="F1009" s="77"/>
      <c r="G1009" s="17"/>
      <c r="H1009" s="18"/>
      <c r="I1009" s="15"/>
      <c r="J1009" s="117"/>
      <c r="K1009" s="24"/>
      <c r="L1009" s="25"/>
    </row>
    <row r="1010" spans="1:12" ht="14.25" customHeight="1">
      <c r="A1010" s="59"/>
      <c r="B1010" s="26"/>
      <c r="C1010" s="27" t="s">
        <v>1831</v>
      </c>
      <c r="D1010" s="28"/>
      <c r="E1010" s="29" t="s">
        <v>2133</v>
      </c>
      <c r="F1010" s="79">
        <v>6.1</v>
      </c>
      <c r="G1010" s="30" t="s">
        <v>1770</v>
      </c>
      <c r="H1010" s="18"/>
      <c r="I1010" s="6"/>
      <c r="J1010" s="69"/>
      <c r="K1010" s="7"/>
      <c r="L1010" s="131"/>
    </row>
    <row r="1011" spans="1:12" ht="14.25" customHeight="1">
      <c r="A1011" s="40"/>
      <c r="B1011" s="8"/>
      <c r="D1011" s="10"/>
      <c r="F1011" s="77"/>
      <c r="G1011" s="17"/>
      <c r="H1011" s="15"/>
      <c r="I1011" s="15"/>
      <c r="J1011" s="117"/>
      <c r="K1011" s="24"/>
      <c r="L1011" s="25"/>
    </row>
    <row r="1012" spans="1:12" ht="14.25" customHeight="1">
      <c r="A1012" s="59"/>
      <c r="B1012" s="26"/>
      <c r="C1012" s="27" t="s">
        <v>1838</v>
      </c>
      <c r="D1012" s="28"/>
      <c r="E1012" s="29"/>
      <c r="F1012" s="79"/>
      <c r="G1012" s="30"/>
      <c r="H1012" s="18"/>
      <c r="I1012" s="6"/>
      <c r="J1012" s="69"/>
      <c r="K1012" s="7"/>
      <c r="L1012" s="131"/>
    </row>
    <row r="1013" spans="1:12" ht="14.25" customHeight="1">
      <c r="A1013" s="40"/>
      <c r="B1013" s="8"/>
      <c r="D1013" s="10"/>
      <c r="F1013" s="77"/>
      <c r="G1013" s="17"/>
      <c r="H1013" s="15"/>
      <c r="I1013" s="15"/>
      <c r="J1013" s="117"/>
      <c r="K1013" s="24"/>
      <c r="L1013" s="25"/>
    </row>
    <row r="1014" spans="1:12" ht="14.25" customHeight="1">
      <c r="A1014" s="59"/>
      <c r="B1014" s="26"/>
      <c r="C1014" s="27" t="s">
        <v>1839</v>
      </c>
      <c r="D1014" s="28"/>
      <c r="E1014" s="29" t="s">
        <v>1845</v>
      </c>
      <c r="F1014" s="79">
        <v>69.400000000000006</v>
      </c>
      <c r="G1014" s="30" t="s">
        <v>785</v>
      </c>
      <c r="H1014" s="69"/>
      <c r="I1014" s="6"/>
      <c r="J1014" s="69"/>
      <c r="K1014" s="7"/>
      <c r="L1014" s="134"/>
    </row>
    <row r="1015" spans="1:12" ht="14.25" customHeight="1">
      <c r="A1015" s="40"/>
      <c r="B1015" s="8"/>
      <c r="D1015" s="10"/>
      <c r="F1015" s="77"/>
      <c r="G1015" s="17"/>
      <c r="H1015" s="127"/>
      <c r="I1015" s="15"/>
      <c r="J1015" s="127"/>
      <c r="K1015" s="18"/>
      <c r="L1015" s="19"/>
    </row>
    <row r="1016" spans="1:12" ht="14.25" customHeight="1">
      <c r="A1016" s="59"/>
      <c r="B1016" s="26"/>
      <c r="C1016" s="27" t="s">
        <v>1839</v>
      </c>
      <c r="D1016" s="28"/>
      <c r="E1016" s="29" t="s">
        <v>1846</v>
      </c>
      <c r="F1016" s="79">
        <v>39</v>
      </c>
      <c r="G1016" s="30" t="s">
        <v>785</v>
      </c>
      <c r="H1016" s="69"/>
      <c r="I1016" s="6"/>
      <c r="J1016" s="69"/>
      <c r="K1016" s="7"/>
      <c r="L1016" s="131"/>
    </row>
    <row r="1017" spans="1:12" ht="14.25" customHeight="1">
      <c r="A1017" s="40"/>
      <c r="B1017" s="8"/>
      <c r="D1017" s="10"/>
      <c r="F1017" s="77"/>
      <c r="G1017" s="17"/>
      <c r="H1017" s="24"/>
      <c r="I1017" s="15"/>
      <c r="J1017" s="117"/>
      <c r="K1017" s="24"/>
      <c r="L1017" s="25"/>
    </row>
    <row r="1018" spans="1:12" ht="14.25" customHeight="1">
      <c r="A1018" s="59"/>
      <c r="B1018" s="26"/>
      <c r="C1018" s="27" t="s">
        <v>1839</v>
      </c>
      <c r="D1018" s="28"/>
      <c r="E1018" s="29" t="s">
        <v>1847</v>
      </c>
      <c r="F1018" s="79">
        <v>33.5</v>
      </c>
      <c r="G1018" s="30" t="s">
        <v>785</v>
      </c>
      <c r="H1018" s="7"/>
      <c r="I1018" s="6"/>
      <c r="J1018" s="69"/>
      <c r="K1018" s="7"/>
      <c r="L1018" s="131"/>
    </row>
    <row r="1019" spans="1:12" ht="14.25" customHeight="1">
      <c r="A1019" s="40"/>
      <c r="B1019" s="8"/>
      <c r="C1019" t="s">
        <v>2869</v>
      </c>
      <c r="D1019" s="10"/>
      <c r="F1019" s="77"/>
      <c r="G1019" s="17"/>
      <c r="H1019" s="24"/>
      <c r="I1019" s="15"/>
      <c r="J1019" s="117"/>
      <c r="K1019" s="24"/>
      <c r="L1019" s="25"/>
    </row>
    <row r="1020" spans="1:12" ht="14.25" customHeight="1">
      <c r="A1020" s="59"/>
      <c r="B1020" s="26"/>
      <c r="C1020" s="27" t="s">
        <v>1839</v>
      </c>
      <c r="D1020" s="28"/>
      <c r="E1020" s="29" t="s">
        <v>2868</v>
      </c>
      <c r="F1020" s="79">
        <v>30.7</v>
      </c>
      <c r="G1020" s="30" t="s">
        <v>785</v>
      </c>
      <c r="H1020" s="7"/>
      <c r="I1020" s="6"/>
      <c r="J1020" s="69"/>
      <c r="K1020" s="7"/>
      <c r="L1020" s="131"/>
    </row>
    <row r="1021" spans="1:12" ht="14.25" customHeight="1">
      <c r="A1021" s="40"/>
      <c r="B1021" s="8"/>
      <c r="D1021" s="10"/>
      <c r="E1021" t="s">
        <v>1848</v>
      </c>
      <c r="F1021" s="77"/>
      <c r="G1021" s="17"/>
      <c r="H1021" s="18"/>
      <c r="I1021" s="15"/>
      <c r="J1021" s="117"/>
      <c r="K1021" s="24"/>
      <c r="L1021" s="25"/>
    </row>
    <row r="1022" spans="1:12" ht="14.25" customHeight="1">
      <c r="A1022" s="59"/>
      <c r="B1022" s="26"/>
      <c r="C1022" s="27" t="s">
        <v>1840</v>
      </c>
      <c r="D1022" s="28"/>
      <c r="E1022" s="29" t="s">
        <v>1849</v>
      </c>
      <c r="F1022" s="79">
        <v>1</v>
      </c>
      <c r="G1022" s="30" t="s">
        <v>2502</v>
      </c>
      <c r="H1022" s="18"/>
      <c r="I1022" s="6"/>
      <c r="J1022" s="69"/>
      <c r="K1022" s="7"/>
      <c r="L1022" s="131"/>
    </row>
    <row r="1023" spans="1:12" ht="14.25" customHeight="1">
      <c r="A1023" s="343"/>
      <c r="B1023" s="8"/>
      <c r="D1023" s="10"/>
      <c r="E1023" t="s">
        <v>1807</v>
      </c>
      <c r="F1023" s="77"/>
      <c r="G1023" s="17"/>
      <c r="H1023" s="15"/>
      <c r="I1023" s="15"/>
      <c r="J1023" s="117"/>
      <c r="K1023" s="24"/>
      <c r="L1023" s="25"/>
    </row>
    <row r="1024" spans="1:12" ht="14.25" customHeight="1">
      <c r="A1024" s="356"/>
      <c r="B1024" s="26"/>
      <c r="C1024" s="27" t="s">
        <v>1841</v>
      </c>
      <c r="D1024" s="28"/>
      <c r="E1024" s="29" t="s">
        <v>1850</v>
      </c>
      <c r="F1024" s="79">
        <v>33.5</v>
      </c>
      <c r="G1024" s="30" t="s">
        <v>785</v>
      </c>
      <c r="H1024" s="69"/>
      <c r="I1024" s="6"/>
      <c r="J1024" s="420"/>
      <c r="K1024" s="7"/>
      <c r="L1024" s="134"/>
    </row>
    <row r="1025" spans="1:12" ht="14.25" customHeight="1">
      <c r="A1025" s="40"/>
      <c r="B1025" s="8"/>
      <c r="D1025" s="10"/>
      <c r="E1025" t="s">
        <v>1807</v>
      </c>
      <c r="F1025" s="77"/>
      <c r="G1025" s="17"/>
      <c r="H1025" s="24"/>
      <c r="I1025" s="15"/>
      <c r="J1025" s="117"/>
      <c r="K1025" s="24"/>
      <c r="L1025" s="25"/>
    </row>
    <row r="1026" spans="1:12" ht="14.25" customHeight="1">
      <c r="A1026" s="59"/>
      <c r="B1026" s="26"/>
      <c r="C1026" s="27" t="s">
        <v>1841</v>
      </c>
      <c r="D1026" s="28"/>
      <c r="E1026" s="29" t="s">
        <v>1851</v>
      </c>
      <c r="F1026" s="79">
        <v>0.8</v>
      </c>
      <c r="G1026" s="30" t="s">
        <v>785</v>
      </c>
      <c r="H1026" s="7"/>
      <c r="I1026" s="6"/>
      <c r="J1026" s="69"/>
      <c r="K1026" s="7"/>
      <c r="L1026" s="131"/>
    </row>
    <row r="1027" spans="1:12" ht="14.25" customHeight="1">
      <c r="A1027" s="40"/>
      <c r="B1027" s="8"/>
      <c r="D1027" s="10"/>
      <c r="E1027" t="s">
        <v>1807</v>
      </c>
      <c r="F1027" s="77"/>
      <c r="G1027" s="17"/>
      <c r="H1027" s="18"/>
      <c r="I1027" s="15"/>
      <c r="J1027" s="117"/>
      <c r="K1027" s="24"/>
      <c r="L1027" s="25"/>
    </row>
    <row r="1028" spans="1:12" ht="14.25" customHeight="1">
      <c r="A1028" s="59"/>
      <c r="B1028" s="26"/>
      <c r="C1028" s="27" t="s">
        <v>1842</v>
      </c>
      <c r="D1028" s="28"/>
      <c r="E1028" s="29" t="s">
        <v>1852</v>
      </c>
      <c r="F1028" s="79">
        <v>33.5</v>
      </c>
      <c r="G1028" s="30" t="s">
        <v>785</v>
      </c>
      <c r="H1028" s="18"/>
      <c r="I1028" s="6"/>
      <c r="J1028" s="69"/>
      <c r="K1028" s="7"/>
      <c r="L1028" s="131"/>
    </row>
    <row r="1029" spans="1:12" ht="14.25" customHeight="1">
      <c r="A1029" s="40"/>
      <c r="B1029" s="8"/>
      <c r="D1029" s="10"/>
      <c r="F1029" s="77"/>
      <c r="G1029" s="17"/>
      <c r="H1029" s="15"/>
      <c r="I1029" s="15"/>
      <c r="J1029" s="117"/>
      <c r="K1029" s="24"/>
      <c r="L1029" s="25"/>
    </row>
    <row r="1030" spans="1:12" ht="14.25" customHeight="1">
      <c r="A1030" s="59"/>
      <c r="B1030" s="26"/>
      <c r="C1030" s="273" t="s">
        <v>2986</v>
      </c>
      <c r="D1030" s="28"/>
      <c r="E1030" s="29" t="s">
        <v>1853</v>
      </c>
      <c r="F1030" s="79">
        <v>30.7</v>
      </c>
      <c r="G1030" s="30" t="s">
        <v>785</v>
      </c>
      <c r="H1030" s="6"/>
      <c r="I1030" s="6"/>
      <c r="J1030" s="69"/>
      <c r="K1030" s="7"/>
      <c r="L1030" s="131"/>
    </row>
    <row r="1031" spans="1:12" ht="14.25" customHeight="1">
      <c r="A1031" s="40"/>
      <c r="B1031" s="8"/>
      <c r="D1031" s="10"/>
      <c r="E1031" t="s">
        <v>1854</v>
      </c>
      <c r="F1031" s="77"/>
      <c r="G1031" s="17"/>
      <c r="H1031" s="127"/>
      <c r="I1031" s="15"/>
      <c r="J1031" s="117"/>
      <c r="K1031" s="24"/>
      <c r="L1031" s="25"/>
    </row>
    <row r="1032" spans="1:12" ht="14.25" customHeight="1">
      <c r="A1032" s="59"/>
      <c r="B1032" s="26"/>
      <c r="C1032" s="27" t="s">
        <v>1843</v>
      </c>
      <c r="D1032" s="28"/>
      <c r="E1032" s="29" t="s">
        <v>1812</v>
      </c>
      <c r="F1032" s="79">
        <v>69.400000000000006</v>
      </c>
      <c r="G1032" s="30" t="s">
        <v>785</v>
      </c>
      <c r="H1032" s="69"/>
      <c r="I1032" s="6"/>
      <c r="J1032" s="69"/>
      <c r="K1032" s="7"/>
      <c r="L1032" s="131"/>
    </row>
    <row r="1033" spans="1:12" ht="14.25" customHeight="1">
      <c r="A1033" s="40"/>
      <c r="B1033" s="8"/>
      <c r="D1033" s="10"/>
      <c r="E1033" t="s">
        <v>1807</v>
      </c>
      <c r="F1033" s="77"/>
      <c r="G1033" s="17"/>
      <c r="H1033" s="136"/>
      <c r="I1033" s="15"/>
      <c r="J1033" s="127"/>
      <c r="K1033" s="24"/>
      <c r="L1033" s="25"/>
    </row>
    <row r="1034" spans="1:12" ht="14.25" customHeight="1">
      <c r="A1034" s="59"/>
      <c r="B1034" s="26"/>
      <c r="C1034" s="27" t="s">
        <v>1844</v>
      </c>
      <c r="D1034" s="28"/>
      <c r="E1034" s="29" t="s">
        <v>1855</v>
      </c>
      <c r="F1034" s="79">
        <v>5.5</v>
      </c>
      <c r="G1034" s="30" t="s">
        <v>785</v>
      </c>
      <c r="H1034" s="7"/>
      <c r="I1034" s="6"/>
      <c r="J1034" s="69"/>
      <c r="K1034" s="18"/>
      <c r="L1034" s="131"/>
    </row>
    <row r="1035" spans="1:12" ht="14.25" customHeight="1">
      <c r="A1035" s="58"/>
      <c r="B1035" s="20"/>
      <c r="C1035" s="2"/>
      <c r="D1035" s="22"/>
      <c r="E1035" s="2" t="s">
        <v>1857</v>
      </c>
      <c r="F1035" s="78"/>
      <c r="G1035" s="23"/>
      <c r="H1035" s="117"/>
      <c r="I1035" s="15"/>
      <c r="J1035" s="117"/>
      <c r="K1035" s="24"/>
      <c r="L1035" s="25"/>
    </row>
    <row r="1036" spans="1:12" ht="14.25" customHeight="1">
      <c r="A1036" s="59"/>
      <c r="B1036" s="26"/>
      <c r="C1036" s="27" t="s">
        <v>1856</v>
      </c>
      <c r="D1036" s="28"/>
      <c r="E1036" s="29" t="s">
        <v>1858</v>
      </c>
      <c r="F1036" s="79">
        <v>1216</v>
      </c>
      <c r="G1036" s="30" t="s">
        <v>785</v>
      </c>
      <c r="H1036" s="69"/>
      <c r="I1036" s="6"/>
      <c r="J1036" s="69"/>
      <c r="K1036" s="7"/>
      <c r="L1036" s="134"/>
    </row>
    <row r="1037" spans="1:12" ht="14.25" customHeight="1">
      <c r="A1037" s="58"/>
      <c r="B1037" s="20"/>
      <c r="C1037" s="2"/>
      <c r="D1037" s="22"/>
      <c r="E1037" s="2"/>
      <c r="F1037" s="78"/>
      <c r="G1037" s="23"/>
      <c r="H1037" s="117"/>
      <c r="I1037" s="15"/>
      <c r="J1037" s="117"/>
      <c r="K1037" s="24"/>
      <c r="L1037" s="25"/>
    </row>
    <row r="1038" spans="1:12" ht="14.25" customHeight="1" thickBot="1">
      <c r="A1038" s="402"/>
      <c r="B1038" s="50"/>
      <c r="C1038" s="398" t="s">
        <v>1859</v>
      </c>
      <c r="D1038" s="399"/>
      <c r="E1038" s="400" t="s">
        <v>1819</v>
      </c>
      <c r="F1038" s="80">
        <v>33.5</v>
      </c>
      <c r="G1038" s="55" t="s">
        <v>1770</v>
      </c>
      <c r="H1038" s="139"/>
      <c r="I1038" s="125"/>
      <c r="J1038" s="139"/>
      <c r="K1038" s="401"/>
      <c r="L1038" s="140"/>
    </row>
    <row r="1040" spans="1:12" ht="14.25" customHeight="1">
      <c r="J1040" s="56" t="s">
        <v>3</v>
      </c>
      <c r="K1040" s="765">
        <f>K1000+1</f>
        <v>28</v>
      </c>
      <c r="L1040" s="765"/>
    </row>
    <row r="1042" spans="1:12" ht="14.25" customHeight="1" thickBot="1"/>
    <row r="1043" spans="1:12" ht="14.25" customHeight="1">
      <c r="A1043" s="34"/>
      <c r="B1043" s="35"/>
      <c r="C1043" s="11"/>
      <c r="D1043" s="37"/>
      <c r="E1043" s="11"/>
      <c r="F1043" s="44"/>
      <c r="G1043" s="44"/>
      <c r="H1043" s="11"/>
      <c r="I1043" s="44"/>
      <c r="J1043" s="11"/>
      <c r="K1043" s="11"/>
      <c r="L1043" s="45"/>
    </row>
    <row r="1044" spans="1:12" ht="14.25" customHeight="1" thickBot="1">
      <c r="A1044" s="46"/>
      <c r="B1044" s="47"/>
      <c r="C1044" s="39" t="s">
        <v>5</v>
      </c>
      <c r="D1044" s="48"/>
      <c r="E1044" s="39" t="s">
        <v>6</v>
      </c>
      <c r="F1044" s="49" t="s">
        <v>7</v>
      </c>
      <c r="G1044" s="49" t="s">
        <v>4</v>
      </c>
      <c r="H1044" s="39" t="s">
        <v>8</v>
      </c>
      <c r="I1044" s="49" t="s">
        <v>1</v>
      </c>
      <c r="J1044" s="586" t="s">
        <v>2</v>
      </c>
      <c r="K1044" s="586"/>
      <c r="L1044" s="587"/>
    </row>
    <row r="1045" spans="1:12" ht="14.25" customHeight="1">
      <c r="A1045" s="65"/>
      <c r="B1045" s="35"/>
      <c r="C1045" s="11"/>
      <c r="D1045" s="37"/>
      <c r="E1045" s="11"/>
      <c r="F1045" s="81"/>
      <c r="G1045" s="13"/>
      <c r="H1045" s="241"/>
      <c r="I1045" s="38"/>
      <c r="J1045" s="241"/>
      <c r="K1045" s="14"/>
      <c r="L1045" s="16"/>
    </row>
    <row r="1046" spans="1:12" ht="14.25" customHeight="1">
      <c r="A1046" s="59"/>
      <c r="B1046" s="26"/>
      <c r="C1046" s="27" t="s">
        <v>1860</v>
      </c>
      <c r="D1046" s="28"/>
      <c r="E1046" s="29" t="s">
        <v>1819</v>
      </c>
      <c r="F1046" s="79">
        <v>0.8</v>
      </c>
      <c r="G1046" s="30" t="s">
        <v>1769</v>
      </c>
      <c r="H1046" s="69"/>
      <c r="I1046" s="6"/>
      <c r="J1046" s="69"/>
      <c r="K1046" s="7"/>
      <c r="L1046" s="134"/>
    </row>
    <row r="1047" spans="1:12" ht="14.25" customHeight="1">
      <c r="A1047" s="40"/>
      <c r="B1047" s="8"/>
      <c r="D1047" s="10"/>
      <c r="F1047" s="77"/>
      <c r="G1047" s="17"/>
      <c r="H1047" s="18"/>
      <c r="I1047" s="32"/>
      <c r="J1047" s="127"/>
      <c r="K1047" s="18"/>
      <c r="L1047" s="19"/>
    </row>
    <row r="1048" spans="1:12" ht="14.25" customHeight="1">
      <c r="A1048" s="59"/>
      <c r="B1048" s="26"/>
      <c r="C1048" s="27" t="s">
        <v>1861</v>
      </c>
      <c r="D1048" s="28"/>
      <c r="E1048" s="29" t="s">
        <v>1866</v>
      </c>
      <c r="F1048" s="79">
        <v>159</v>
      </c>
      <c r="G1048" s="30" t="s">
        <v>1770</v>
      </c>
      <c r="H1048" s="7"/>
      <c r="I1048" s="6"/>
      <c r="J1048" s="69"/>
      <c r="K1048" s="7"/>
      <c r="L1048" s="131"/>
    </row>
    <row r="1049" spans="1:12" ht="14.25" customHeight="1">
      <c r="A1049" s="40"/>
      <c r="B1049" s="8"/>
      <c r="D1049" s="10"/>
      <c r="F1049" s="77"/>
      <c r="G1049" s="17"/>
      <c r="H1049" s="18"/>
      <c r="I1049" s="15"/>
      <c r="J1049" s="117"/>
      <c r="K1049" s="24"/>
      <c r="L1049" s="25"/>
    </row>
    <row r="1050" spans="1:12" ht="14.25" customHeight="1">
      <c r="A1050" s="59"/>
      <c r="B1050" s="26"/>
      <c r="C1050" s="27" t="s">
        <v>1862</v>
      </c>
      <c r="D1050" s="28"/>
      <c r="E1050" s="29" t="s">
        <v>1867</v>
      </c>
      <c r="F1050" s="79">
        <v>30.2</v>
      </c>
      <c r="G1050" s="30" t="s">
        <v>1771</v>
      </c>
      <c r="H1050" s="18"/>
      <c r="I1050" s="6"/>
      <c r="J1050" s="69"/>
      <c r="K1050" s="7"/>
      <c r="L1050" s="131"/>
    </row>
    <row r="1051" spans="1:12" ht="14.25" customHeight="1">
      <c r="A1051" s="40"/>
      <c r="B1051" s="8"/>
      <c r="D1051" s="10"/>
      <c r="F1051" s="77"/>
      <c r="G1051" s="17"/>
      <c r="H1051" s="15"/>
      <c r="I1051" s="15"/>
      <c r="J1051" s="117"/>
      <c r="K1051" s="24"/>
      <c r="L1051" s="25"/>
    </row>
    <row r="1052" spans="1:12" ht="14.25" customHeight="1">
      <c r="A1052" s="59"/>
      <c r="B1052" s="26"/>
      <c r="C1052" s="27" t="s">
        <v>1862</v>
      </c>
      <c r="D1052" s="28"/>
      <c r="E1052" s="29" t="s">
        <v>1868</v>
      </c>
      <c r="F1052" s="79">
        <v>1.5</v>
      </c>
      <c r="G1052" s="30" t="s">
        <v>1771</v>
      </c>
      <c r="H1052" s="18"/>
      <c r="I1052" s="6"/>
      <c r="J1052" s="69"/>
      <c r="K1052" s="7"/>
      <c r="L1052" s="131"/>
    </row>
    <row r="1053" spans="1:12" ht="14.25" customHeight="1">
      <c r="A1053" s="40"/>
      <c r="B1053" s="8"/>
      <c r="C1053" t="s">
        <v>1872</v>
      </c>
      <c r="D1053" s="10"/>
      <c r="F1053" s="77"/>
      <c r="G1053" s="17"/>
      <c r="H1053" s="15"/>
      <c r="I1053" s="15"/>
      <c r="J1053" s="117"/>
      <c r="K1053" s="24"/>
      <c r="L1053" s="25"/>
    </row>
    <row r="1054" spans="1:12" ht="14.25" customHeight="1">
      <c r="A1054" s="59"/>
      <c r="B1054" s="26"/>
      <c r="C1054" s="27" t="s">
        <v>2987</v>
      </c>
      <c r="D1054" s="28"/>
      <c r="E1054" s="29" t="s">
        <v>1869</v>
      </c>
      <c r="F1054" s="79">
        <v>6.1</v>
      </c>
      <c r="G1054" s="30" t="s">
        <v>1770</v>
      </c>
      <c r="H1054" s="69"/>
      <c r="I1054" s="6"/>
      <c r="J1054" s="69"/>
      <c r="K1054" s="7"/>
      <c r="L1054" s="134"/>
    </row>
    <row r="1055" spans="1:12" ht="14.25" customHeight="1">
      <c r="A1055" s="40"/>
      <c r="B1055" s="8"/>
      <c r="C1055" t="s">
        <v>1872</v>
      </c>
      <c r="D1055" s="10"/>
      <c r="F1055" s="77"/>
      <c r="G1055" s="17"/>
      <c r="H1055" s="24"/>
      <c r="I1055" s="15"/>
      <c r="J1055" s="117"/>
      <c r="K1055" s="24"/>
      <c r="L1055" s="25"/>
    </row>
    <row r="1056" spans="1:12" ht="14.25" customHeight="1">
      <c r="A1056" s="59"/>
      <c r="B1056" s="26"/>
      <c r="C1056" s="27" t="s">
        <v>1873</v>
      </c>
      <c r="D1056" s="28"/>
      <c r="E1056" s="29" t="s">
        <v>1866</v>
      </c>
      <c r="F1056" s="79">
        <v>1.4</v>
      </c>
      <c r="G1056" s="30" t="s">
        <v>1769</v>
      </c>
      <c r="H1056" s="7"/>
      <c r="I1056" s="6"/>
      <c r="J1056" s="69"/>
      <c r="K1056" s="7"/>
      <c r="L1056" s="131"/>
    </row>
    <row r="1057" spans="1:12" ht="14.25" customHeight="1">
      <c r="A1057" s="40"/>
      <c r="B1057" s="8"/>
      <c r="D1057" s="10"/>
      <c r="F1057" s="77"/>
      <c r="G1057" s="17"/>
      <c r="H1057" s="18"/>
      <c r="I1057" s="15"/>
      <c r="J1057" s="117"/>
      <c r="K1057" s="24"/>
      <c r="L1057" s="25"/>
    </row>
    <row r="1058" spans="1:12" ht="14.25" customHeight="1">
      <c r="A1058" s="59"/>
      <c r="B1058" s="26"/>
      <c r="C1058" s="27" t="s">
        <v>1863</v>
      </c>
      <c r="D1058" s="28"/>
      <c r="E1058" s="29" t="s">
        <v>1794</v>
      </c>
      <c r="F1058" s="79">
        <v>508</v>
      </c>
      <c r="G1058" s="30" t="s">
        <v>1770</v>
      </c>
      <c r="H1058" s="18"/>
      <c r="I1058" s="6"/>
      <c r="J1058" s="69"/>
      <c r="K1058" s="7"/>
      <c r="L1058" s="131"/>
    </row>
    <row r="1059" spans="1:12" ht="14.25" customHeight="1">
      <c r="A1059" s="343"/>
      <c r="B1059" s="8"/>
      <c r="D1059" s="10"/>
      <c r="F1059" s="77"/>
      <c r="G1059" s="17"/>
      <c r="H1059" s="15"/>
      <c r="I1059" s="15"/>
      <c r="J1059" s="117"/>
      <c r="K1059" s="24"/>
      <c r="L1059" s="25"/>
    </row>
    <row r="1060" spans="1:12" ht="14.25" customHeight="1">
      <c r="A1060" s="356"/>
      <c r="B1060" s="26"/>
      <c r="C1060" s="27" t="s">
        <v>1864</v>
      </c>
      <c r="D1060" s="28"/>
      <c r="E1060" s="29" t="s">
        <v>1808</v>
      </c>
      <c r="F1060" s="79">
        <v>508</v>
      </c>
      <c r="G1060" s="30" t="s">
        <v>1770</v>
      </c>
      <c r="H1060" s="69"/>
      <c r="I1060" s="6"/>
      <c r="J1060" s="420"/>
      <c r="K1060" s="7"/>
      <c r="L1060" s="134"/>
    </row>
    <row r="1061" spans="1:12" ht="14.25" customHeight="1">
      <c r="A1061" s="40"/>
      <c r="B1061" s="8"/>
      <c r="D1061" s="10"/>
      <c r="F1061" s="77"/>
      <c r="G1061" s="17"/>
      <c r="H1061" s="24"/>
      <c r="I1061" s="15"/>
      <c r="J1061" s="117"/>
      <c r="K1061" s="24"/>
      <c r="L1061" s="25"/>
    </row>
    <row r="1062" spans="1:12" ht="14.25" customHeight="1">
      <c r="A1062" s="59"/>
      <c r="B1062" s="26"/>
      <c r="C1062" s="27" t="s">
        <v>1865</v>
      </c>
      <c r="D1062" s="28"/>
      <c r="E1062" s="29" t="s">
        <v>1870</v>
      </c>
      <c r="F1062" s="79">
        <v>168</v>
      </c>
      <c r="G1062" s="30" t="s">
        <v>1771</v>
      </c>
      <c r="H1062" s="7"/>
      <c r="I1062" s="6"/>
      <c r="J1062" s="69"/>
      <c r="K1062" s="7"/>
      <c r="L1062" s="131"/>
    </row>
    <row r="1063" spans="1:12" ht="14.25" customHeight="1">
      <c r="A1063" s="40"/>
      <c r="B1063" s="8"/>
      <c r="D1063" s="10"/>
      <c r="F1063" s="77"/>
      <c r="G1063" s="17"/>
      <c r="H1063" s="18"/>
      <c r="I1063" s="15"/>
      <c r="J1063" s="117"/>
      <c r="K1063" s="24"/>
      <c r="L1063" s="25"/>
    </row>
    <row r="1064" spans="1:12" ht="14.25" customHeight="1">
      <c r="A1064" s="59"/>
      <c r="B1064" s="26"/>
      <c r="C1064" s="27" t="s">
        <v>1865</v>
      </c>
      <c r="D1064" s="28"/>
      <c r="E1064" s="29" t="s">
        <v>1871</v>
      </c>
      <c r="F1064" s="79">
        <v>30.6</v>
      </c>
      <c r="G1064" s="30" t="s">
        <v>1771</v>
      </c>
      <c r="H1064" s="18"/>
      <c r="I1064" s="6"/>
      <c r="J1064" s="69"/>
      <c r="K1064" s="7"/>
      <c r="L1064" s="131"/>
    </row>
    <row r="1065" spans="1:12" ht="14.25" customHeight="1">
      <c r="A1065" s="40"/>
      <c r="B1065" s="8"/>
      <c r="D1065" s="10"/>
      <c r="F1065" s="77"/>
      <c r="G1065" s="17"/>
      <c r="H1065" s="15"/>
      <c r="I1065" s="15"/>
      <c r="J1065" s="117"/>
      <c r="K1065" s="24"/>
      <c r="L1065" s="25"/>
    </row>
    <row r="1066" spans="1:12" ht="14.25" customHeight="1">
      <c r="A1066" s="59"/>
      <c r="B1066" s="26"/>
      <c r="C1066" s="27" t="s">
        <v>1874</v>
      </c>
      <c r="D1066" s="28"/>
      <c r="E1066" s="29"/>
      <c r="F1066" s="79"/>
      <c r="G1066" s="30"/>
      <c r="H1066" s="6"/>
      <c r="I1066" s="6"/>
      <c r="J1066" s="69"/>
      <c r="K1066" s="7"/>
      <c r="L1066" s="131"/>
    </row>
    <row r="1067" spans="1:12" ht="14.25" customHeight="1">
      <c r="A1067" s="40"/>
      <c r="B1067" s="8"/>
      <c r="C1067" t="s">
        <v>1875</v>
      </c>
      <c r="D1067" s="10"/>
      <c r="F1067" s="77"/>
      <c r="G1067" s="17"/>
      <c r="H1067" s="127"/>
      <c r="I1067" s="15"/>
      <c r="J1067" s="117"/>
      <c r="K1067" s="24"/>
      <c r="L1067" s="25"/>
    </row>
    <row r="1068" spans="1:12" ht="14.25" customHeight="1">
      <c r="A1068" s="59"/>
      <c r="B1068" s="26"/>
      <c r="C1068" s="27" t="s">
        <v>1876</v>
      </c>
      <c r="D1068" s="28"/>
      <c r="E1068" s="29" t="s">
        <v>1880</v>
      </c>
      <c r="F1068" s="79">
        <v>10.7</v>
      </c>
      <c r="G1068" s="30" t="s">
        <v>1771</v>
      </c>
      <c r="H1068" s="69"/>
      <c r="I1068" s="6"/>
      <c r="J1068" s="69"/>
      <c r="K1068" s="7"/>
      <c r="L1068" s="131"/>
    </row>
    <row r="1069" spans="1:12" ht="14.25" customHeight="1">
      <c r="A1069" s="40"/>
      <c r="B1069" s="8"/>
      <c r="C1069" t="s">
        <v>1877</v>
      </c>
      <c r="D1069" s="10"/>
      <c r="F1069" s="77"/>
      <c r="G1069" s="17"/>
      <c r="H1069" s="15"/>
      <c r="I1069" s="15"/>
      <c r="J1069" s="117"/>
      <c r="K1069" s="24"/>
      <c r="L1069" s="25"/>
    </row>
    <row r="1070" spans="1:12" ht="14.25" customHeight="1">
      <c r="A1070" s="59"/>
      <c r="B1070" s="26"/>
      <c r="C1070" s="27" t="s">
        <v>1876</v>
      </c>
      <c r="D1070" s="28"/>
      <c r="E1070" s="29" t="s">
        <v>1881</v>
      </c>
      <c r="F1070" s="79">
        <v>14.1</v>
      </c>
      <c r="G1070" s="30" t="s">
        <v>1771</v>
      </c>
      <c r="H1070" s="6"/>
      <c r="I1070" s="6"/>
      <c r="J1070" s="69"/>
      <c r="K1070" s="7"/>
      <c r="L1070" s="131"/>
    </row>
    <row r="1071" spans="1:12" ht="14.25" customHeight="1">
      <c r="A1071" s="40"/>
      <c r="B1071" s="8"/>
      <c r="D1071" s="10"/>
      <c r="F1071" s="77"/>
      <c r="G1071" s="17"/>
      <c r="H1071" s="127"/>
      <c r="I1071" s="15"/>
      <c r="J1071" s="117"/>
      <c r="K1071" s="24"/>
      <c r="L1071" s="25"/>
    </row>
    <row r="1072" spans="1:12" ht="14.25" customHeight="1">
      <c r="A1072" s="59"/>
      <c r="B1072" s="26"/>
      <c r="C1072" s="27" t="s">
        <v>1878</v>
      </c>
      <c r="D1072" s="28"/>
      <c r="E1072" s="29" t="s">
        <v>1882</v>
      </c>
      <c r="F1072" s="79">
        <v>34.1</v>
      </c>
      <c r="G1072" s="30" t="s">
        <v>1771</v>
      </c>
      <c r="H1072" s="69"/>
      <c r="I1072" s="6"/>
      <c r="J1072" s="69"/>
      <c r="K1072" s="7"/>
      <c r="L1072" s="131"/>
    </row>
    <row r="1073" spans="1:12" ht="14.25" customHeight="1">
      <c r="A1073" s="40"/>
      <c r="B1073" s="8"/>
      <c r="C1073" t="s">
        <v>1883</v>
      </c>
      <c r="D1073" s="10"/>
      <c r="E1073" t="s">
        <v>1885</v>
      </c>
      <c r="F1073" s="77"/>
      <c r="G1073" s="17"/>
      <c r="H1073" s="136"/>
      <c r="I1073" s="15"/>
      <c r="J1073" s="127"/>
      <c r="K1073" s="24"/>
      <c r="L1073" s="25"/>
    </row>
    <row r="1074" spans="1:12" ht="14.25" customHeight="1">
      <c r="A1074" s="59"/>
      <c r="B1074" s="26"/>
      <c r="C1074" s="27" t="s">
        <v>1884</v>
      </c>
      <c r="D1074" s="28"/>
      <c r="E1074" s="29" t="s">
        <v>1886</v>
      </c>
      <c r="F1074" s="79">
        <v>10.4</v>
      </c>
      <c r="G1074" s="30" t="s">
        <v>1771</v>
      </c>
      <c r="H1074" s="7"/>
      <c r="I1074" s="6"/>
      <c r="J1074" s="69"/>
      <c r="K1074" s="18"/>
      <c r="L1074" s="131"/>
    </row>
    <row r="1075" spans="1:12" ht="14.25" customHeight="1">
      <c r="A1075" s="58"/>
      <c r="B1075" s="20"/>
      <c r="C1075" s="2"/>
      <c r="D1075" s="22"/>
      <c r="E1075" s="2" t="s">
        <v>1887</v>
      </c>
      <c r="F1075" s="78"/>
      <c r="G1075" s="23"/>
      <c r="H1075" s="117"/>
      <c r="I1075" s="15"/>
      <c r="J1075" s="117"/>
      <c r="K1075" s="24"/>
      <c r="L1075" s="25"/>
    </row>
    <row r="1076" spans="1:12" ht="14.25" customHeight="1">
      <c r="A1076" s="59"/>
      <c r="B1076" s="26"/>
      <c r="C1076" s="27"/>
      <c r="D1076" s="28"/>
      <c r="E1076" s="29" t="s">
        <v>1888</v>
      </c>
      <c r="F1076" s="79"/>
      <c r="G1076" s="30"/>
      <c r="H1076" s="69"/>
      <c r="I1076" s="6"/>
      <c r="J1076" s="69"/>
      <c r="K1076" s="7"/>
      <c r="L1076" s="134"/>
    </row>
    <row r="1077" spans="1:12" ht="14.25" customHeight="1">
      <c r="A1077" s="58"/>
      <c r="B1077" s="20"/>
      <c r="C1077" s="2" t="s">
        <v>1883</v>
      </c>
      <c r="D1077" s="22"/>
      <c r="E1077" s="2"/>
      <c r="F1077" s="78"/>
      <c r="G1077" s="23"/>
      <c r="H1077" s="117"/>
      <c r="I1077" s="15"/>
      <c r="J1077" s="117"/>
      <c r="K1077" s="24"/>
      <c r="L1077" s="25"/>
    </row>
    <row r="1078" spans="1:12" ht="14.25" customHeight="1" thickBot="1">
      <c r="A1078" s="402"/>
      <c r="B1078" s="50"/>
      <c r="C1078" s="398" t="s">
        <v>1889</v>
      </c>
      <c r="D1078" s="399"/>
      <c r="E1078" s="400" t="s">
        <v>1897</v>
      </c>
      <c r="F1078" s="80">
        <v>10.8</v>
      </c>
      <c r="G1078" s="55" t="s">
        <v>1898</v>
      </c>
      <c r="H1078" s="139"/>
      <c r="I1078" s="125"/>
      <c r="J1078" s="139"/>
      <c r="K1078" s="401"/>
      <c r="L1078" s="140"/>
    </row>
    <row r="1080" spans="1:12" ht="14.25" customHeight="1">
      <c r="J1080" s="56" t="s">
        <v>3</v>
      </c>
      <c r="K1080" s="765">
        <f>K1040+1</f>
        <v>29</v>
      </c>
      <c r="L1080" s="765"/>
    </row>
    <row r="1082" spans="1:12" ht="14.25" customHeight="1" thickBot="1"/>
    <row r="1083" spans="1:12" ht="14.25" customHeight="1">
      <c r="A1083" s="34"/>
      <c r="B1083" s="35"/>
      <c r="C1083" s="11"/>
      <c r="D1083" s="37"/>
      <c r="E1083" s="11"/>
      <c r="F1083" s="44"/>
      <c r="G1083" s="44"/>
      <c r="H1083" s="11"/>
      <c r="I1083" s="44"/>
      <c r="J1083" s="11"/>
      <c r="K1083" s="11"/>
      <c r="L1083" s="45"/>
    </row>
    <row r="1084" spans="1:12" ht="14.25" customHeight="1" thickBot="1">
      <c r="A1084" s="46"/>
      <c r="B1084" s="47"/>
      <c r="C1084" s="39" t="s">
        <v>5</v>
      </c>
      <c r="D1084" s="48"/>
      <c r="E1084" s="39" t="s">
        <v>6</v>
      </c>
      <c r="F1084" s="49" t="s">
        <v>7</v>
      </c>
      <c r="G1084" s="49" t="s">
        <v>4</v>
      </c>
      <c r="H1084" s="39" t="s">
        <v>8</v>
      </c>
      <c r="I1084" s="49" t="s">
        <v>1</v>
      </c>
      <c r="J1084" s="586" t="s">
        <v>2</v>
      </c>
      <c r="K1084" s="586"/>
      <c r="L1084" s="587"/>
    </row>
    <row r="1085" spans="1:12" ht="14.25" customHeight="1">
      <c r="A1085" s="40"/>
      <c r="B1085" s="8"/>
      <c r="D1085" s="10"/>
      <c r="E1085" t="s">
        <v>1885</v>
      </c>
      <c r="F1085" s="77"/>
      <c r="G1085" s="17"/>
      <c r="H1085" s="127"/>
      <c r="I1085" s="15"/>
      <c r="J1085" s="127"/>
      <c r="K1085" s="18"/>
      <c r="L1085" s="19"/>
    </row>
    <row r="1086" spans="1:12" ht="14.25" customHeight="1">
      <c r="A1086" s="59"/>
      <c r="B1086" s="26"/>
      <c r="C1086" s="27" t="s">
        <v>1890</v>
      </c>
      <c r="D1086" s="28"/>
      <c r="E1086" s="29" t="s">
        <v>1892</v>
      </c>
      <c r="F1086" s="79">
        <v>72.7</v>
      </c>
      <c r="G1086" s="30" t="s">
        <v>1771</v>
      </c>
      <c r="H1086" s="69"/>
      <c r="I1086" s="6"/>
      <c r="J1086" s="69"/>
      <c r="K1086" s="7"/>
      <c r="L1086" s="134"/>
    </row>
    <row r="1087" spans="1:12" ht="14.25" customHeight="1">
      <c r="A1087" s="40"/>
      <c r="B1087" s="8"/>
      <c r="D1087" s="10"/>
      <c r="E1087" t="s">
        <v>1893</v>
      </c>
      <c r="F1087" s="77"/>
      <c r="G1087" s="17"/>
      <c r="H1087" s="127"/>
      <c r="I1087" s="15"/>
      <c r="J1087" s="127"/>
      <c r="K1087" s="18"/>
      <c r="L1087" s="19"/>
    </row>
    <row r="1088" spans="1:12" ht="14.25" customHeight="1">
      <c r="A1088" s="59"/>
      <c r="B1088" s="26"/>
      <c r="C1088" s="27"/>
      <c r="D1088" s="28"/>
      <c r="E1088" s="29" t="s">
        <v>1894</v>
      </c>
      <c r="F1088" s="79"/>
      <c r="G1088" s="30"/>
      <c r="H1088" s="69"/>
      <c r="I1088" s="6"/>
      <c r="J1088" s="69"/>
      <c r="K1088" s="7"/>
      <c r="L1088" s="131"/>
    </row>
    <row r="1089" spans="1:12" ht="14.25" customHeight="1">
      <c r="A1089" s="40"/>
      <c r="B1089" s="8"/>
      <c r="D1089" s="10"/>
      <c r="E1089" t="s">
        <v>1895</v>
      </c>
      <c r="F1089" s="77"/>
      <c r="G1089" s="17"/>
      <c r="H1089" s="24"/>
      <c r="I1089" s="15"/>
      <c r="J1089" s="117"/>
      <c r="K1089" s="24"/>
      <c r="L1089" s="25"/>
    </row>
    <row r="1090" spans="1:12" ht="14.25" customHeight="1">
      <c r="A1090" s="59"/>
      <c r="B1090" s="26"/>
      <c r="C1090" s="27"/>
      <c r="D1090" s="28"/>
      <c r="E1090" s="29" t="s">
        <v>1896</v>
      </c>
      <c r="F1090" s="79"/>
      <c r="G1090" s="30"/>
      <c r="H1090" s="7"/>
      <c r="I1090" s="6"/>
      <c r="J1090" s="69"/>
      <c r="K1090" s="7"/>
      <c r="L1090" s="131"/>
    </row>
    <row r="1091" spans="1:12" ht="14.25" customHeight="1">
      <c r="A1091" s="40"/>
      <c r="B1091" s="8"/>
      <c r="D1091" s="10"/>
      <c r="E1091" t="s">
        <v>2134</v>
      </c>
      <c r="F1091" s="77"/>
      <c r="G1091" s="17"/>
      <c r="H1091" s="18"/>
      <c r="I1091" s="15"/>
      <c r="J1091" s="117"/>
      <c r="K1091" s="24"/>
      <c r="L1091" s="25"/>
    </row>
    <row r="1092" spans="1:12" ht="14.25" customHeight="1">
      <c r="A1092" s="59"/>
      <c r="B1092" s="26"/>
      <c r="C1092" s="27"/>
      <c r="D1092" s="28"/>
      <c r="E1092" s="29"/>
      <c r="F1092" s="79"/>
      <c r="G1092" s="30"/>
      <c r="H1092" s="18"/>
      <c r="I1092" s="6"/>
      <c r="J1092" s="69"/>
      <c r="K1092" s="7"/>
      <c r="L1092" s="131"/>
    </row>
    <row r="1093" spans="1:12" ht="14.25" customHeight="1">
      <c r="A1093" s="40"/>
      <c r="B1093" s="8"/>
      <c r="C1093" t="s">
        <v>1890</v>
      </c>
      <c r="D1093" s="10"/>
      <c r="F1093" s="77"/>
      <c r="G1093" s="17"/>
      <c r="H1093" s="15"/>
      <c r="I1093" s="15"/>
      <c r="J1093" s="117"/>
      <c r="K1093" s="24"/>
      <c r="L1093" s="25"/>
    </row>
    <row r="1094" spans="1:12" ht="14.25" customHeight="1">
      <c r="A1094" s="59"/>
      <c r="B1094" s="26"/>
      <c r="C1094" s="27" t="s">
        <v>1891</v>
      </c>
      <c r="D1094" s="28"/>
      <c r="E1094" s="29"/>
      <c r="F1094" s="79">
        <v>58.2</v>
      </c>
      <c r="G1094" s="30" t="s">
        <v>1899</v>
      </c>
      <c r="H1094" s="6"/>
      <c r="I1094" s="6"/>
      <c r="J1094" s="69"/>
      <c r="K1094" s="7"/>
      <c r="L1094" s="131"/>
    </row>
    <row r="1095" spans="1:12" ht="14.25" customHeight="1">
      <c r="A1095" s="40"/>
      <c r="B1095" s="8"/>
      <c r="C1095" s="280" t="s">
        <v>2917</v>
      </c>
      <c r="D1095" s="10"/>
      <c r="F1095" s="77"/>
      <c r="G1095" s="17"/>
      <c r="H1095" s="18"/>
      <c r="I1095" s="15"/>
      <c r="J1095" s="117"/>
      <c r="K1095" s="24"/>
      <c r="L1095" s="25"/>
    </row>
    <row r="1096" spans="1:12" ht="14.25" customHeight="1">
      <c r="A1096" s="59"/>
      <c r="B1096" s="26"/>
      <c r="C1096" s="27" t="s">
        <v>2916</v>
      </c>
      <c r="D1096" s="28"/>
      <c r="E1096" s="29"/>
      <c r="F1096" s="79">
        <v>72.7</v>
      </c>
      <c r="G1096" s="30" t="s">
        <v>2517</v>
      </c>
      <c r="H1096" s="548"/>
      <c r="I1096" s="6"/>
      <c r="J1096" s="69"/>
      <c r="K1096" s="7"/>
      <c r="L1096" s="131"/>
    </row>
    <row r="1097" spans="1:12" ht="14.25" customHeight="1">
      <c r="A1097" s="40"/>
      <c r="B1097" s="8"/>
      <c r="D1097" s="10"/>
      <c r="F1097" s="77"/>
      <c r="G1097" s="17"/>
      <c r="H1097" s="15"/>
      <c r="I1097" s="15"/>
      <c r="J1097" s="117"/>
      <c r="K1097" s="24"/>
      <c r="L1097" s="25"/>
    </row>
    <row r="1098" spans="1:12" ht="14.25" customHeight="1">
      <c r="A1098" s="59"/>
      <c r="B1098" s="26"/>
      <c r="C1098" s="27" t="s">
        <v>1879</v>
      </c>
      <c r="D1098" s="28"/>
      <c r="E1098" s="29" t="s">
        <v>1908</v>
      </c>
      <c r="F1098" s="79">
        <v>12.4</v>
      </c>
      <c r="G1098" s="30" t="s">
        <v>303</v>
      </c>
      <c r="H1098" s="69"/>
      <c r="I1098" s="6"/>
      <c r="J1098" s="69"/>
      <c r="K1098" s="7"/>
      <c r="L1098" s="134"/>
    </row>
    <row r="1099" spans="1:12" ht="14.25" customHeight="1">
      <c r="A1099" s="40"/>
      <c r="B1099" s="8"/>
      <c r="C1099" t="s">
        <v>1875</v>
      </c>
      <c r="D1099" s="10"/>
      <c r="E1099" t="s">
        <v>1909</v>
      </c>
      <c r="F1099" s="77"/>
      <c r="G1099" s="17"/>
      <c r="H1099" s="15"/>
      <c r="I1099" s="15"/>
      <c r="J1099" s="117"/>
      <c r="K1099" s="24"/>
      <c r="L1099" s="25"/>
    </row>
    <row r="1100" spans="1:12" ht="14.25" customHeight="1">
      <c r="A1100" s="59"/>
      <c r="B1100" s="26"/>
      <c r="C1100" s="27" t="s">
        <v>1900</v>
      </c>
      <c r="D1100" s="28"/>
      <c r="E1100" s="29" t="s">
        <v>1910</v>
      </c>
      <c r="F1100" s="79">
        <v>2</v>
      </c>
      <c r="G1100" s="30" t="s">
        <v>1918</v>
      </c>
      <c r="H1100" s="69"/>
      <c r="I1100" s="6"/>
      <c r="J1100" s="69"/>
      <c r="K1100" s="7"/>
      <c r="L1100" s="131"/>
    </row>
    <row r="1101" spans="1:12" ht="14.25" customHeight="1">
      <c r="A1101" s="40"/>
      <c r="B1101" s="8"/>
      <c r="C1101" t="s">
        <v>1901</v>
      </c>
      <c r="D1101" s="10"/>
      <c r="E1101" t="s">
        <v>1909</v>
      </c>
      <c r="F1101" s="77"/>
      <c r="G1101" s="17"/>
      <c r="H1101" s="24"/>
      <c r="I1101" s="15"/>
      <c r="J1101" s="117"/>
      <c r="K1101" s="24"/>
      <c r="L1101" s="25"/>
    </row>
    <row r="1102" spans="1:12" ht="14.25" customHeight="1">
      <c r="A1102" s="59"/>
      <c r="B1102" s="26"/>
      <c r="C1102" s="27" t="s">
        <v>1900</v>
      </c>
      <c r="D1102" s="28"/>
      <c r="E1102" s="29" t="s">
        <v>1911</v>
      </c>
      <c r="F1102" s="79">
        <v>4</v>
      </c>
      <c r="G1102" s="30" t="s">
        <v>1918</v>
      </c>
      <c r="H1102" s="7"/>
      <c r="I1102" s="6"/>
      <c r="J1102" s="69"/>
      <c r="K1102" s="7"/>
      <c r="L1102" s="131"/>
    </row>
    <row r="1103" spans="1:12" ht="14.25" customHeight="1">
      <c r="A1103" s="40"/>
      <c r="B1103" s="8"/>
      <c r="C1103" t="s">
        <v>1877</v>
      </c>
      <c r="D1103" s="10"/>
      <c r="E1103" t="s">
        <v>1909</v>
      </c>
      <c r="F1103" s="77"/>
      <c r="G1103" s="17"/>
      <c r="H1103" s="18"/>
      <c r="I1103" s="15"/>
      <c r="J1103" s="117"/>
      <c r="K1103" s="24"/>
      <c r="L1103" s="25"/>
    </row>
    <row r="1104" spans="1:12" ht="14.25" customHeight="1">
      <c r="A1104" s="59"/>
      <c r="B1104" s="26"/>
      <c r="C1104" s="27" t="s">
        <v>1900</v>
      </c>
      <c r="D1104" s="28"/>
      <c r="E1104" s="29" t="s">
        <v>1912</v>
      </c>
      <c r="F1104" s="79">
        <v>2</v>
      </c>
      <c r="G1104" s="30" t="s">
        <v>1918</v>
      </c>
      <c r="H1104" s="18"/>
      <c r="I1104" s="6"/>
      <c r="J1104" s="69"/>
      <c r="K1104" s="7"/>
      <c r="L1104" s="131"/>
    </row>
    <row r="1105" spans="1:12" ht="14.25" customHeight="1">
      <c r="A1105" s="40"/>
      <c r="B1105" s="8"/>
      <c r="C1105" t="s">
        <v>1875</v>
      </c>
      <c r="D1105" s="10"/>
      <c r="E1105" t="s">
        <v>1909</v>
      </c>
      <c r="F1105" s="77"/>
      <c r="G1105" s="17"/>
      <c r="H1105" s="15"/>
      <c r="I1105" s="15"/>
      <c r="J1105" s="117"/>
      <c r="K1105" s="24"/>
      <c r="L1105" s="25"/>
    </row>
    <row r="1106" spans="1:12" ht="14.25" customHeight="1">
      <c r="A1106" s="59"/>
      <c r="B1106" s="26"/>
      <c r="C1106" s="27" t="s">
        <v>1902</v>
      </c>
      <c r="D1106" s="28"/>
      <c r="E1106" s="29" t="s">
        <v>1913</v>
      </c>
      <c r="F1106" s="79">
        <v>1</v>
      </c>
      <c r="G1106" s="30" t="s">
        <v>1918</v>
      </c>
      <c r="H1106" s="69"/>
      <c r="I1106" s="6"/>
      <c r="J1106" s="69"/>
      <c r="K1106" s="7"/>
      <c r="L1106" s="134"/>
    </row>
    <row r="1107" spans="1:12" ht="14.25" customHeight="1">
      <c r="A1107" s="40"/>
      <c r="B1107" s="8"/>
      <c r="C1107" t="s">
        <v>1877</v>
      </c>
      <c r="D1107" s="10"/>
      <c r="E1107" t="s">
        <v>1909</v>
      </c>
      <c r="F1107" s="77"/>
      <c r="G1107" s="17"/>
      <c r="H1107" s="24"/>
      <c r="I1107" s="15"/>
      <c r="J1107" s="117"/>
      <c r="K1107" s="24"/>
      <c r="L1107" s="25"/>
    </row>
    <row r="1108" spans="1:12" ht="14.25" customHeight="1">
      <c r="A1108" s="59"/>
      <c r="B1108" s="26"/>
      <c r="C1108" s="27" t="s">
        <v>1902</v>
      </c>
      <c r="D1108" s="28"/>
      <c r="E1108" s="29" t="s">
        <v>1914</v>
      </c>
      <c r="F1108" s="79">
        <v>2</v>
      </c>
      <c r="G1108" s="30" t="s">
        <v>1918</v>
      </c>
      <c r="H1108" s="7"/>
      <c r="I1108" s="6"/>
      <c r="J1108" s="69"/>
      <c r="K1108" s="7"/>
      <c r="L1108" s="131"/>
    </row>
    <row r="1109" spans="1:12" ht="14.25" customHeight="1">
      <c r="A1109" s="40"/>
      <c r="B1109" s="8"/>
      <c r="C1109" t="s">
        <v>1903</v>
      </c>
      <c r="D1109" s="10"/>
      <c r="F1109" s="77"/>
      <c r="G1109" s="17"/>
      <c r="H1109" s="18"/>
      <c r="I1109" s="15"/>
      <c r="J1109" s="117"/>
      <c r="K1109" s="24"/>
      <c r="L1109" s="25"/>
    </row>
    <row r="1110" spans="1:12" ht="14.25" customHeight="1">
      <c r="A1110" s="59"/>
      <c r="B1110" s="26"/>
      <c r="C1110" s="27" t="s">
        <v>1904</v>
      </c>
      <c r="D1110" s="28"/>
      <c r="E1110" s="29" t="s">
        <v>1915</v>
      </c>
      <c r="F1110" s="79">
        <v>1.9</v>
      </c>
      <c r="G1110" s="30" t="s">
        <v>785</v>
      </c>
      <c r="H1110" s="18"/>
      <c r="I1110" s="6"/>
      <c r="J1110" s="69"/>
      <c r="K1110" s="7"/>
      <c r="L1110" s="131"/>
    </row>
    <row r="1111" spans="1:12" ht="14.25" customHeight="1">
      <c r="A1111" s="40"/>
      <c r="B1111" s="8"/>
      <c r="C1111" t="s">
        <v>1905</v>
      </c>
      <c r="D1111" s="10"/>
      <c r="F1111" s="77"/>
      <c r="G1111" s="17"/>
      <c r="H1111" s="15"/>
      <c r="I1111" s="15"/>
      <c r="J1111" s="117"/>
      <c r="K1111" s="24"/>
      <c r="L1111" s="25"/>
    </row>
    <row r="1112" spans="1:12" ht="14.25" customHeight="1">
      <c r="A1112" s="59"/>
      <c r="B1112" s="26"/>
      <c r="C1112" s="27" t="s">
        <v>1906</v>
      </c>
      <c r="D1112" s="28"/>
      <c r="E1112" s="29" t="s">
        <v>1916</v>
      </c>
      <c r="F1112" s="79">
        <v>30.2</v>
      </c>
      <c r="G1112" s="30" t="s">
        <v>303</v>
      </c>
      <c r="H1112" s="6"/>
      <c r="I1112" s="6"/>
      <c r="J1112" s="69"/>
      <c r="K1112" s="7"/>
      <c r="L1112" s="131"/>
    </row>
    <row r="1113" spans="1:12" ht="14.25" customHeight="1">
      <c r="A1113" s="40"/>
      <c r="B1113" s="8"/>
      <c r="C1113" t="s">
        <v>1875</v>
      </c>
      <c r="D1113" s="10"/>
      <c r="F1113" s="77"/>
      <c r="G1113" s="17"/>
      <c r="H1113" s="127"/>
      <c r="I1113" s="15"/>
      <c r="J1113" s="117"/>
      <c r="K1113" s="24"/>
      <c r="L1113" s="25"/>
    </row>
    <row r="1114" spans="1:12" ht="14.25" customHeight="1">
      <c r="A1114" s="59"/>
      <c r="B1114" s="26"/>
      <c r="C1114" s="27" t="s">
        <v>1907</v>
      </c>
      <c r="D1114" s="28"/>
      <c r="E1114" s="29" t="s">
        <v>1917</v>
      </c>
      <c r="F1114" s="79">
        <v>5.4</v>
      </c>
      <c r="G1114" s="30" t="s">
        <v>303</v>
      </c>
      <c r="H1114" s="69"/>
      <c r="I1114" s="6"/>
      <c r="J1114" s="69"/>
      <c r="K1114" s="7"/>
      <c r="L1114" s="131"/>
    </row>
    <row r="1115" spans="1:12" ht="14.25" customHeight="1">
      <c r="A1115" s="58"/>
      <c r="B1115" s="20"/>
      <c r="C1115" s="2" t="s">
        <v>1875</v>
      </c>
      <c r="D1115" s="22"/>
      <c r="E1115" s="2"/>
      <c r="F1115" s="78"/>
      <c r="G1115" s="23"/>
      <c r="H1115" s="117"/>
      <c r="I1115" s="15"/>
      <c r="J1115" s="117"/>
      <c r="K1115" s="24"/>
      <c r="L1115" s="25"/>
    </row>
    <row r="1116" spans="1:12" ht="14.25" customHeight="1">
      <c r="A1116" s="40"/>
      <c r="B1116" s="8"/>
      <c r="C1116" s="9" t="s">
        <v>1921</v>
      </c>
      <c r="D1116" s="10"/>
      <c r="E1116" t="s">
        <v>2892</v>
      </c>
      <c r="F1116" s="77">
        <v>2</v>
      </c>
      <c r="G1116" s="17" t="s">
        <v>1772</v>
      </c>
      <c r="H1116" s="127"/>
      <c r="I1116" s="32"/>
      <c r="J1116" s="127"/>
      <c r="K1116" s="18"/>
      <c r="L1116" s="131"/>
    </row>
    <row r="1117" spans="1:12" ht="14.25" customHeight="1">
      <c r="A1117" s="58"/>
      <c r="B1117" s="20"/>
      <c r="C1117" s="2" t="s">
        <v>1938</v>
      </c>
      <c r="D1117" s="22"/>
      <c r="E1117" s="2"/>
      <c r="F1117" s="78"/>
      <c r="G1117" s="23"/>
      <c r="H1117" s="117"/>
      <c r="I1117" s="15"/>
      <c r="J1117" s="117"/>
      <c r="K1117" s="24"/>
      <c r="L1117" s="25"/>
    </row>
    <row r="1118" spans="1:12" ht="14.25" customHeight="1" thickBot="1">
      <c r="A1118" s="402"/>
      <c r="B1118" s="50"/>
      <c r="C1118" s="398" t="s">
        <v>1919</v>
      </c>
      <c r="D1118" s="399"/>
      <c r="E1118" s="403" t="s">
        <v>2516</v>
      </c>
      <c r="F1118" s="80">
        <v>20</v>
      </c>
      <c r="G1118" s="55" t="s">
        <v>1918</v>
      </c>
      <c r="H1118" s="139"/>
      <c r="I1118" s="125"/>
      <c r="J1118" s="139"/>
      <c r="K1118" s="401"/>
      <c r="L1118" s="140"/>
    </row>
    <row r="1119" spans="1:12" ht="14.25" customHeight="1">
      <c r="L1119" s="18"/>
    </row>
    <row r="1120" spans="1:12" ht="14.25" customHeight="1">
      <c r="J1120" s="56" t="s">
        <v>3</v>
      </c>
      <c r="K1120" s="765">
        <f>K1080+1</f>
        <v>30</v>
      </c>
      <c r="L1120" s="765"/>
    </row>
    <row r="1122" spans="1:12" ht="14.25" customHeight="1" thickBot="1"/>
    <row r="1123" spans="1:12" ht="14.25" customHeight="1">
      <c r="A1123" s="34"/>
      <c r="B1123" s="35"/>
      <c r="C1123" s="11"/>
      <c r="D1123" s="37"/>
      <c r="E1123" s="11"/>
      <c r="F1123" s="44"/>
      <c r="G1123" s="44"/>
      <c r="H1123" s="11"/>
      <c r="I1123" s="44"/>
      <c r="J1123" s="11"/>
      <c r="K1123" s="11"/>
      <c r="L1123" s="45"/>
    </row>
    <row r="1124" spans="1:12" ht="14.25" customHeight="1" thickBot="1">
      <c r="A1124" s="46"/>
      <c r="B1124" s="47"/>
      <c r="C1124" s="39" t="s">
        <v>5</v>
      </c>
      <c r="D1124" s="48"/>
      <c r="E1124" s="39" t="s">
        <v>6</v>
      </c>
      <c r="F1124" s="49" t="s">
        <v>7</v>
      </c>
      <c r="G1124" s="49" t="s">
        <v>4</v>
      </c>
      <c r="H1124" s="39" t="s">
        <v>8</v>
      </c>
      <c r="I1124" s="49" t="s">
        <v>1</v>
      </c>
      <c r="J1124" s="586" t="s">
        <v>2</v>
      </c>
      <c r="K1124" s="586"/>
      <c r="L1124" s="587"/>
    </row>
    <row r="1125" spans="1:12" ht="14.25" customHeight="1">
      <c r="A1125" s="58"/>
      <c r="B1125" s="20"/>
      <c r="C1125" s="2"/>
      <c r="D1125" s="22"/>
      <c r="E1125" s="2" t="s">
        <v>1922</v>
      </c>
      <c r="F1125" s="78"/>
      <c r="G1125" s="23"/>
      <c r="H1125" s="117"/>
      <c r="I1125" s="15"/>
      <c r="J1125" s="117"/>
      <c r="K1125" s="24"/>
      <c r="L1125" s="25"/>
    </row>
    <row r="1126" spans="1:12" ht="14.25" customHeight="1">
      <c r="A1126" s="59"/>
      <c r="B1126" s="26"/>
      <c r="C1126" s="27" t="s">
        <v>1920</v>
      </c>
      <c r="D1126" s="28"/>
      <c r="E1126" s="29" t="s">
        <v>1923</v>
      </c>
      <c r="F1126" s="79">
        <v>14.8</v>
      </c>
      <c r="G1126" s="30" t="s">
        <v>184</v>
      </c>
      <c r="H1126" s="69"/>
      <c r="I1126" s="6"/>
      <c r="J1126" s="69"/>
      <c r="K1126" s="7"/>
      <c r="L1126" s="134"/>
    </row>
    <row r="1127" spans="1:12" ht="14.25" customHeight="1">
      <c r="A1127" s="40"/>
      <c r="B1127" s="8"/>
      <c r="D1127" s="10"/>
      <c r="E1127" t="s">
        <v>1931</v>
      </c>
      <c r="F1127" s="77"/>
      <c r="G1127" s="17"/>
      <c r="H1127" s="127"/>
      <c r="I1127" s="32"/>
      <c r="J1127" s="127"/>
      <c r="K1127" s="18"/>
      <c r="L1127" s="19"/>
    </row>
    <row r="1128" spans="1:12" ht="14.25" customHeight="1">
      <c r="A1128" s="59"/>
      <c r="B1128" s="26"/>
      <c r="C1128" s="27" t="s">
        <v>1920</v>
      </c>
      <c r="D1128" s="28"/>
      <c r="E1128" s="29" t="s">
        <v>1923</v>
      </c>
      <c r="F1128" s="79">
        <v>30.5</v>
      </c>
      <c r="G1128" s="30" t="s">
        <v>303</v>
      </c>
      <c r="H1128" s="69"/>
      <c r="I1128" s="6"/>
      <c r="J1128" s="69"/>
      <c r="K1128" s="7"/>
      <c r="L1128" s="134"/>
    </row>
    <row r="1129" spans="1:12" ht="14.25" customHeight="1">
      <c r="A1129" s="40"/>
      <c r="B1129" s="8"/>
      <c r="C1129" t="s">
        <v>1924</v>
      </c>
      <c r="D1129" s="10"/>
      <c r="E1129" t="s">
        <v>1932</v>
      </c>
      <c r="F1129" s="77"/>
      <c r="G1129" s="17"/>
      <c r="H1129" s="127"/>
      <c r="I1129" s="15"/>
      <c r="J1129" s="127"/>
      <c r="K1129" s="18"/>
      <c r="L1129" s="19"/>
    </row>
    <row r="1130" spans="1:12" ht="14.25" customHeight="1">
      <c r="A1130" s="59"/>
      <c r="B1130" s="26"/>
      <c r="C1130" s="27" t="s">
        <v>1925</v>
      </c>
      <c r="D1130" s="28"/>
      <c r="E1130" s="29" t="s">
        <v>1933</v>
      </c>
      <c r="F1130" s="79">
        <v>13.8</v>
      </c>
      <c r="G1130" s="30" t="s">
        <v>303</v>
      </c>
      <c r="H1130" s="69"/>
      <c r="I1130" s="6"/>
      <c r="J1130" s="69"/>
      <c r="K1130" s="7"/>
      <c r="L1130" s="134"/>
    </row>
    <row r="1131" spans="1:12" ht="14.25" customHeight="1">
      <c r="A1131" s="40"/>
      <c r="B1131" s="8"/>
      <c r="D1131" s="10"/>
      <c r="E1131" t="s">
        <v>1925</v>
      </c>
      <c r="F1131" s="77"/>
      <c r="G1131" s="17"/>
      <c r="H1131" s="127"/>
      <c r="I1131" s="15"/>
      <c r="J1131" s="127"/>
      <c r="K1131" s="18"/>
      <c r="L1131" s="19"/>
    </row>
    <row r="1132" spans="1:12" ht="14.25" customHeight="1">
      <c r="A1132" s="59"/>
      <c r="B1132" s="26"/>
      <c r="C1132" s="27" t="s">
        <v>1757</v>
      </c>
      <c r="D1132" s="28"/>
      <c r="E1132" s="29" t="s">
        <v>1934</v>
      </c>
      <c r="F1132" s="79">
        <v>17.8</v>
      </c>
      <c r="G1132" s="30" t="s">
        <v>303</v>
      </c>
      <c r="H1132" s="69"/>
      <c r="I1132" s="6"/>
      <c r="J1132" s="69"/>
      <c r="K1132" s="7"/>
      <c r="L1132" s="131"/>
    </row>
    <row r="1133" spans="1:12" ht="14.25" customHeight="1">
      <c r="A1133" s="40"/>
      <c r="B1133" s="8"/>
      <c r="C1133" t="s">
        <v>1926</v>
      </c>
      <c r="D1133" s="10"/>
      <c r="E1133" t="s">
        <v>1932</v>
      </c>
      <c r="F1133" s="77"/>
      <c r="G1133" s="17"/>
      <c r="H1133" s="24"/>
      <c r="I1133" s="15"/>
      <c r="J1133" s="117"/>
      <c r="K1133" s="24"/>
      <c r="L1133" s="25"/>
    </row>
    <row r="1134" spans="1:12" ht="14.25" customHeight="1">
      <c r="A1134" s="59"/>
      <c r="B1134" s="26"/>
      <c r="C1134" s="27" t="s">
        <v>1927</v>
      </c>
      <c r="D1134" s="28"/>
      <c r="E1134" s="29" t="s">
        <v>1935</v>
      </c>
      <c r="F1134" s="79">
        <v>1</v>
      </c>
      <c r="G1134" s="30" t="s">
        <v>1918</v>
      </c>
      <c r="H1134" s="7"/>
      <c r="I1134" s="6"/>
      <c r="J1134" s="69"/>
      <c r="K1134" s="7"/>
      <c r="L1134" s="131"/>
    </row>
    <row r="1135" spans="1:12" ht="14.25" customHeight="1">
      <c r="A1135" s="40"/>
      <c r="B1135" s="8"/>
      <c r="C1135" t="s">
        <v>1928</v>
      </c>
      <c r="D1135" s="10"/>
      <c r="F1135" s="77"/>
      <c r="G1135" s="17"/>
      <c r="H1135" s="18"/>
      <c r="I1135" s="15"/>
      <c r="J1135" s="117"/>
      <c r="K1135" s="24"/>
      <c r="L1135" s="25"/>
    </row>
    <row r="1136" spans="1:12" ht="14.25" customHeight="1">
      <c r="A1136" s="59"/>
      <c r="B1136" s="26"/>
      <c r="C1136" s="27" t="s">
        <v>1929</v>
      </c>
      <c r="D1136" s="28"/>
      <c r="E1136" s="29" t="s">
        <v>1936</v>
      </c>
      <c r="F1136" s="79">
        <v>1</v>
      </c>
      <c r="G1136" s="30" t="s">
        <v>1918</v>
      </c>
      <c r="H1136" s="18"/>
      <c r="I1136" s="6"/>
      <c r="J1136" s="69"/>
      <c r="K1136" s="7"/>
      <c r="L1136" s="131"/>
    </row>
    <row r="1137" spans="1:12" ht="14.25" customHeight="1">
      <c r="A1137" s="40"/>
      <c r="B1137" s="8"/>
      <c r="D1137" s="10"/>
      <c r="F1137" s="77"/>
      <c r="G1137" s="17"/>
      <c r="H1137" s="15"/>
      <c r="I1137" s="15"/>
      <c r="J1137" s="117"/>
      <c r="K1137" s="24"/>
      <c r="L1137" s="25"/>
    </row>
    <row r="1138" spans="1:12" ht="14.25" customHeight="1">
      <c r="A1138" s="59"/>
      <c r="B1138" s="26"/>
      <c r="C1138" s="27" t="s">
        <v>2812</v>
      </c>
      <c r="D1138" s="28"/>
      <c r="E1138" s="29" t="s">
        <v>2867</v>
      </c>
      <c r="F1138" s="79">
        <v>2</v>
      </c>
      <c r="G1138" s="30" t="s">
        <v>1918</v>
      </c>
      <c r="H1138" s="18"/>
      <c r="I1138" s="6"/>
      <c r="J1138" s="69"/>
      <c r="K1138" s="7"/>
      <c r="L1138" s="131"/>
    </row>
    <row r="1139" spans="1:12" ht="14.25" customHeight="1">
      <c r="A1139" s="40"/>
      <c r="B1139" s="8"/>
      <c r="C1139" t="s">
        <v>2820</v>
      </c>
      <c r="D1139" s="10"/>
      <c r="F1139" s="77"/>
      <c r="G1139" s="17"/>
      <c r="H1139" s="15"/>
      <c r="I1139" s="15"/>
      <c r="J1139" s="117"/>
      <c r="K1139" s="24"/>
      <c r="L1139" s="25"/>
    </row>
    <row r="1140" spans="1:12" ht="14.25" customHeight="1">
      <c r="A1140" s="356"/>
      <c r="B1140" s="26"/>
      <c r="C1140" s="27" t="s">
        <v>1930</v>
      </c>
      <c r="D1140" s="28"/>
      <c r="E1140" s="29" t="s">
        <v>1937</v>
      </c>
      <c r="F1140" s="79">
        <v>1</v>
      </c>
      <c r="G1140" s="30" t="s">
        <v>1918</v>
      </c>
      <c r="H1140" s="69"/>
      <c r="I1140" s="6"/>
      <c r="J1140" s="420"/>
      <c r="K1140" s="7"/>
      <c r="L1140" s="131"/>
    </row>
    <row r="1141" spans="1:12" ht="14.25" customHeight="1">
      <c r="A1141" s="40"/>
      <c r="B1141" s="8"/>
      <c r="C1141" t="s">
        <v>2820</v>
      </c>
      <c r="D1141" s="10"/>
      <c r="F1141" s="77"/>
      <c r="G1141" s="17"/>
      <c r="H1141" s="15"/>
      <c r="I1141" s="15"/>
      <c r="J1141" s="117"/>
      <c r="K1141" s="24"/>
      <c r="L1141" s="25"/>
    </row>
    <row r="1142" spans="1:12" ht="14.25" customHeight="1">
      <c r="A1142" s="59"/>
      <c r="B1142" s="26"/>
      <c r="C1142" s="27" t="s">
        <v>1929</v>
      </c>
      <c r="D1142" s="28"/>
      <c r="E1142" s="29" t="s">
        <v>2899</v>
      </c>
      <c r="F1142" s="79">
        <v>1</v>
      </c>
      <c r="G1142" s="30" t="s">
        <v>1918</v>
      </c>
      <c r="H1142" s="18"/>
      <c r="I1142" s="6"/>
      <c r="J1142" s="69"/>
      <c r="K1142" s="7"/>
      <c r="L1142" s="131"/>
    </row>
    <row r="1143" spans="1:12" ht="14.25" customHeight="1">
      <c r="A1143" s="40"/>
      <c r="B1143" s="8"/>
      <c r="C1143" t="s">
        <v>1938</v>
      </c>
      <c r="D1143" s="10"/>
      <c r="E1143" t="s">
        <v>1943</v>
      </c>
      <c r="F1143" s="77"/>
      <c r="G1143" s="17"/>
      <c r="H1143" s="24"/>
      <c r="I1143" s="15"/>
      <c r="J1143" s="117"/>
      <c r="K1143" s="24"/>
      <c r="L1143" s="25"/>
    </row>
    <row r="1144" spans="1:12" ht="14.25" customHeight="1">
      <c r="A1144" s="59"/>
      <c r="B1144" s="26"/>
      <c r="C1144" s="27" t="s">
        <v>1939</v>
      </c>
      <c r="D1144" s="28"/>
      <c r="E1144" s="273" t="s">
        <v>1944</v>
      </c>
      <c r="F1144" s="79">
        <v>8</v>
      </c>
      <c r="G1144" s="30" t="s">
        <v>1918</v>
      </c>
      <c r="H1144" s="7"/>
      <c r="I1144" s="6"/>
      <c r="J1144" s="69"/>
      <c r="K1144" s="7"/>
      <c r="L1144" s="131"/>
    </row>
    <row r="1145" spans="1:12" ht="14.25" customHeight="1">
      <c r="A1145" s="40"/>
      <c r="B1145" s="8"/>
      <c r="D1145" s="10"/>
      <c r="E1145" t="s">
        <v>1972</v>
      </c>
      <c r="F1145" s="77"/>
      <c r="G1145" s="17"/>
      <c r="H1145" s="18"/>
      <c r="I1145" s="15"/>
      <c r="J1145" s="117"/>
      <c r="K1145" s="24"/>
      <c r="L1145" s="25"/>
    </row>
    <row r="1146" spans="1:12" ht="14.25" customHeight="1">
      <c r="A1146" s="59"/>
      <c r="B1146" s="26"/>
      <c r="C1146" s="27"/>
      <c r="D1146" s="28"/>
      <c r="E1146" s="29"/>
      <c r="F1146" s="79"/>
      <c r="G1146" s="30"/>
      <c r="H1146" s="18"/>
      <c r="I1146" s="6"/>
      <c r="J1146" s="69"/>
      <c r="K1146" s="7"/>
      <c r="L1146" s="131"/>
    </row>
    <row r="1147" spans="1:12" ht="14.25" customHeight="1">
      <c r="A1147" s="40"/>
      <c r="B1147" s="8"/>
      <c r="C1147" t="s">
        <v>1938</v>
      </c>
      <c r="D1147" s="10"/>
      <c r="E1147" t="s">
        <v>1945</v>
      </c>
      <c r="F1147" s="77"/>
      <c r="G1147" s="17"/>
      <c r="H1147" s="15"/>
      <c r="I1147" s="15"/>
      <c r="J1147" s="117"/>
      <c r="K1147" s="24"/>
      <c r="L1147" s="25"/>
    </row>
    <row r="1148" spans="1:12" ht="14.25" customHeight="1">
      <c r="A1148" s="59"/>
      <c r="B1148" s="26"/>
      <c r="C1148" s="27" t="s">
        <v>1940</v>
      </c>
      <c r="D1148" s="28"/>
      <c r="E1148" s="273" t="s">
        <v>1944</v>
      </c>
      <c r="F1148" s="79">
        <v>16</v>
      </c>
      <c r="G1148" s="30" t="s">
        <v>1918</v>
      </c>
      <c r="H1148" s="69"/>
      <c r="I1148" s="6"/>
      <c r="J1148" s="69"/>
      <c r="K1148" s="7"/>
      <c r="L1148" s="134"/>
    </row>
    <row r="1149" spans="1:12" ht="14.25" customHeight="1">
      <c r="A1149" s="40"/>
      <c r="B1149" s="8"/>
      <c r="D1149" s="10"/>
      <c r="E1149" t="s">
        <v>1972</v>
      </c>
      <c r="F1149" s="77"/>
      <c r="G1149" s="17"/>
      <c r="H1149" s="24"/>
      <c r="I1149" s="15"/>
      <c r="J1149" s="117"/>
      <c r="K1149" s="24"/>
      <c r="L1149" s="25"/>
    </row>
    <row r="1150" spans="1:12" ht="14.25" customHeight="1">
      <c r="A1150" s="59"/>
      <c r="B1150" s="26"/>
      <c r="C1150" s="27"/>
      <c r="D1150" s="28"/>
      <c r="E1150" s="29"/>
      <c r="F1150" s="79"/>
      <c r="G1150" s="30"/>
      <c r="H1150" s="7"/>
      <c r="I1150" s="6"/>
      <c r="J1150" s="69"/>
      <c r="K1150" s="7"/>
      <c r="L1150" s="131"/>
    </row>
    <row r="1151" spans="1:12" ht="14.25" customHeight="1">
      <c r="A1151" s="40"/>
      <c r="B1151" s="8"/>
      <c r="C1151" t="s">
        <v>1938</v>
      </c>
      <c r="D1151" s="10"/>
      <c r="E1151" t="s">
        <v>2889</v>
      </c>
      <c r="F1151" s="77"/>
      <c r="G1151" s="17"/>
      <c r="H1151" s="18"/>
      <c r="I1151" s="15"/>
      <c r="J1151" s="117"/>
      <c r="K1151" s="24"/>
      <c r="L1151" s="25"/>
    </row>
    <row r="1152" spans="1:12" ht="14.25" customHeight="1">
      <c r="A1152" s="59"/>
      <c r="B1152" s="26"/>
      <c r="C1152" s="27" t="s">
        <v>2518</v>
      </c>
      <c r="D1152" s="28"/>
      <c r="E1152" s="273" t="s">
        <v>2890</v>
      </c>
      <c r="F1152" s="79">
        <v>16</v>
      </c>
      <c r="G1152" s="30" t="s">
        <v>1918</v>
      </c>
      <c r="H1152" s="7"/>
      <c r="I1152" s="6"/>
      <c r="J1152" s="69"/>
      <c r="K1152" s="7"/>
      <c r="L1152" s="131"/>
    </row>
    <row r="1153" spans="1:12" ht="14.25" customHeight="1">
      <c r="A1153" s="58"/>
      <c r="B1153" s="20"/>
      <c r="C1153" s="2" t="s">
        <v>1938</v>
      </c>
      <c r="D1153" s="22"/>
      <c r="E1153" s="2" t="s">
        <v>2891</v>
      </c>
      <c r="F1153" s="78"/>
      <c r="G1153" s="23"/>
      <c r="H1153" s="24"/>
      <c r="I1153" s="15"/>
      <c r="J1153" s="117"/>
      <c r="K1153" s="24"/>
      <c r="L1153" s="25"/>
    </row>
    <row r="1154" spans="1:12" ht="14.25" customHeight="1">
      <c r="A1154" s="59"/>
      <c r="B1154" s="26"/>
      <c r="C1154" s="27" t="s">
        <v>2519</v>
      </c>
      <c r="D1154" s="28"/>
      <c r="E1154" s="273" t="s">
        <v>2890</v>
      </c>
      <c r="F1154" s="79">
        <v>32</v>
      </c>
      <c r="G1154" s="30" t="s">
        <v>2520</v>
      </c>
      <c r="H1154" s="7"/>
      <c r="I1154" s="6"/>
      <c r="J1154" s="69"/>
      <c r="K1154" s="7"/>
      <c r="L1154" s="134"/>
    </row>
    <row r="1155" spans="1:12" ht="14.25" customHeight="1">
      <c r="A1155" s="40"/>
      <c r="B1155" s="8"/>
      <c r="C1155" t="s">
        <v>1938</v>
      </c>
      <c r="D1155" s="10"/>
      <c r="F1155" s="77"/>
      <c r="G1155" s="17"/>
      <c r="H1155" s="32"/>
      <c r="I1155" s="32"/>
      <c r="J1155" s="127"/>
      <c r="K1155" s="18"/>
      <c r="L1155" s="19"/>
    </row>
    <row r="1156" spans="1:12" ht="14.25" customHeight="1">
      <c r="A1156" s="40"/>
      <c r="B1156" s="8"/>
      <c r="C1156" s="9" t="s">
        <v>1941</v>
      </c>
      <c r="D1156" s="10"/>
      <c r="E1156" t="s">
        <v>2521</v>
      </c>
      <c r="F1156" s="77">
        <v>144</v>
      </c>
      <c r="G1156" s="17" t="s">
        <v>1918</v>
      </c>
      <c r="H1156" s="32"/>
      <c r="I1156" s="32"/>
      <c r="J1156" s="127"/>
      <c r="K1156" s="18"/>
      <c r="L1156" s="131"/>
    </row>
    <row r="1157" spans="1:12" ht="14.25" customHeight="1">
      <c r="A1157" s="58"/>
      <c r="B1157" s="20"/>
      <c r="C1157" s="2" t="s">
        <v>1744</v>
      </c>
      <c r="D1157" s="22"/>
      <c r="E1157" s="2" t="s">
        <v>1946</v>
      </c>
      <c r="F1157" s="78"/>
      <c r="G1157" s="23"/>
      <c r="H1157" s="117"/>
      <c r="I1157" s="15"/>
      <c r="J1157" s="117"/>
      <c r="K1157" s="24"/>
      <c r="L1157" s="25"/>
    </row>
    <row r="1158" spans="1:12" ht="14.25" customHeight="1" thickBot="1">
      <c r="A1158" s="402"/>
      <c r="B1158" s="50"/>
      <c r="C1158" s="398" t="s">
        <v>1942</v>
      </c>
      <c r="D1158" s="399"/>
      <c r="E1158" s="400" t="s">
        <v>1947</v>
      </c>
      <c r="F1158" s="80">
        <v>1</v>
      </c>
      <c r="G1158" s="55" t="s">
        <v>1918</v>
      </c>
      <c r="H1158" s="139"/>
      <c r="I1158" s="125"/>
      <c r="J1158" s="139"/>
      <c r="K1158" s="401"/>
      <c r="L1158" s="140"/>
    </row>
    <row r="1160" spans="1:12" ht="14.25" customHeight="1">
      <c r="J1160" s="56" t="s">
        <v>3</v>
      </c>
      <c r="K1160" s="765">
        <f>K1120+1</f>
        <v>31</v>
      </c>
      <c r="L1160" s="765"/>
    </row>
    <row r="1162" spans="1:12" ht="14.25" customHeight="1" thickBot="1"/>
    <row r="1163" spans="1:12" ht="14.25" customHeight="1">
      <c r="A1163" s="34"/>
      <c r="B1163" s="35"/>
      <c r="C1163" s="11"/>
      <c r="D1163" s="37"/>
      <c r="E1163" s="11"/>
      <c r="F1163" s="44"/>
      <c r="G1163" s="44"/>
      <c r="H1163" s="11"/>
      <c r="I1163" s="44"/>
      <c r="J1163" s="11"/>
      <c r="K1163" s="11"/>
      <c r="L1163" s="45"/>
    </row>
    <row r="1164" spans="1:12" ht="14.25" customHeight="1" thickBot="1">
      <c r="A1164" s="46"/>
      <c r="B1164" s="47"/>
      <c r="C1164" s="39" t="s">
        <v>5</v>
      </c>
      <c r="D1164" s="48"/>
      <c r="E1164" s="39" t="s">
        <v>6</v>
      </c>
      <c r="F1164" s="49" t="s">
        <v>7</v>
      </c>
      <c r="G1164" s="49" t="s">
        <v>4</v>
      </c>
      <c r="H1164" s="39" t="s">
        <v>8</v>
      </c>
      <c r="I1164" s="49" t="s">
        <v>1</v>
      </c>
      <c r="J1164" s="586" t="s">
        <v>2</v>
      </c>
      <c r="K1164" s="586"/>
      <c r="L1164" s="587"/>
    </row>
    <row r="1165" spans="1:12" ht="14.25" customHeight="1">
      <c r="A1165" s="40"/>
      <c r="B1165" s="8"/>
      <c r="C1165" t="s">
        <v>1744</v>
      </c>
      <c r="D1165" s="10"/>
      <c r="F1165" s="77"/>
      <c r="G1165" s="17"/>
      <c r="H1165" s="32"/>
      <c r="I1165" s="32"/>
      <c r="J1165" s="127"/>
      <c r="K1165" s="18"/>
      <c r="L1165" s="19"/>
    </row>
    <row r="1166" spans="1:12" ht="14.25" customHeight="1">
      <c r="A1166" s="59"/>
      <c r="B1166" s="26"/>
      <c r="C1166" s="27" t="s">
        <v>1942</v>
      </c>
      <c r="D1166" s="28"/>
      <c r="E1166" s="29" t="s">
        <v>1946</v>
      </c>
      <c r="F1166" s="79">
        <v>1</v>
      </c>
      <c r="G1166" s="30" t="s">
        <v>1918</v>
      </c>
      <c r="H1166" s="549"/>
      <c r="I1166" s="6"/>
      <c r="J1166" s="69"/>
      <c r="K1166" s="7"/>
      <c r="L1166" s="134"/>
    </row>
    <row r="1167" spans="1:12" ht="14.25" customHeight="1">
      <c r="A1167" s="40"/>
      <c r="B1167" s="8"/>
      <c r="C1167" t="s">
        <v>1744</v>
      </c>
      <c r="D1167" s="10"/>
      <c r="E1167" t="s">
        <v>2505</v>
      </c>
      <c r="F1167" s="77"/>
      <c r="G1167" s="17"/>
      <c r="H1167" s="15"/>
      <c r="I1167" s="15"/>
      <c r="J1167" s="117"/>
      <c r="K1167" s="24"/>
      <c r="L1167" s="25"/>
    </row>
    <row r="1168" spans="1:12" ht="14.25" customHeight="1">
      <c r="A1168" s="59"/>
      <c r="B1168" s="26"/>
      <c r="C1168" s="27" t="s">
        <v>2864</v>
      </c>
      <c r="D1168" s="28"/>
      <c r="E1168" s="29" t="s">
        <v>2506</v>
      </c>
      <c r="F1168" s="79">
        <v>1</v>
      </c>
      <c r="G1168" s="30" t="s">
        <v>1918</v>
      </c>
      <c r="H1168" s="69"/>
      <c r="I1168" s="6"/>
      <c r="J1168" s="69"/>
      <c r="K1168" s="7"/>
      <c r="L1168" s="134"/>
    </row>
    <row r="1169" spans="1:12" ht="14.25" customHeight="1">
      <c r="A1169" s="40"/>
      <c r="B1169" s="8"/>
      <c r="D1169" s="10"/>
      <c r="F1169" s="77"/>
      <c r="G1169" s="17"/>
      <c r="H1169" s="15"/>
      <c r="I1169" s="15"/>
      <c r="J1169" s="117"/>
      <c r="K1169" s="24"/>
      <c r="L1169" s="25"/>
    </row>
    <row r="1170" spans="1:12" ht="14.25" customHeight="1">
      <c r="A1170" s="59"/>
      <c r="B1170" s="26"/>
      <c r="C1170" s="27" t="s">
        <v>2503</v>
      </c>
      <c r="D1170" s="28"/>
      <c r="E1170" s="29" t="s">
        <v>2507</v>
      </c>
      <c r="F1170" s="79">
        <v>1</v>
      </c>
      <c r="G1170" s="30" t="s">
        <v>2148</v>
      </c>
      <c r="H1170" s="69"/>
      <c r="I1170" s="6"/>
      <c r="J1170" s="69"/>
      <c r="K1170" s="7"/>
      <c r="L1170" s="134"/>
    </row>
    <row r="1171" spans="1:12" s="532" customFormat="1" ht="14.25" customHeight="1">
      <c r="A1171" s="40"/>
      <c r="B1171" s="8"/>
      <c r="D1171" s="10"/>
      <c r="F1171" s="77"/>
      <c r="G1171" s="17"/>
      <c r="H1171" s="24"/>
      <c r="I1171" s="15"/>
      <c r="J1171" s="117"/>
      <c r="K1171" s="24"/>
      <c r="L1171" s="25"/>
    </row>
    <row r="1172" spans="1:12" s="532" customFormat="1" ht="14.25" customHeight="1">
      <c r="A1172" s="59"/>
      <c r="B1172" s="26"/>
      <c r="C1172" s="27" t="s">
        <v>3541</v>
      </c>
      <c r="D1172" s="536"/>
      <c r="E1172" s="534" t="s">
        <v>3542</v>
      </c>
      <c r="F1172" s="79">
        <v>1</v>
      </c>
      <c r="G1172" s="30" t="s">
        <v>1918</v>
      </c>
      <c r="H1172" s="537"/>
      <c r="I1172" s="6"/>
      <c r="J1172" s="533"/>
      <c r="K1172" s="537"/>
      <c r="L1172" s="131"/>
    </row>
    <row r="1173" spans="1:12" ht="14.25" customHeight="1">
      <c r="A1173" s="40"/>
      <c r="B1173" s="8"/>
      <c r="D1173" s="10"/>
      <c r="F1173" s="77"/>
      <c r="G1173" s="17"/>
      <c r="H1173" s="15"/>
      <c r="I1173" s="15"/>
      <c r="J1173" s="117"/>
      <c r="K1173" s="24"/>
      <c r="L1173" s="25"/>
    </row>
    <row r="1174" spans="1:12" ht="14.25" customHeight="1">
      <c r="A1174" s="59"/>
      <c r="B1174" s="26"/>
      <c r="C1174" s="27" t="s">
        <v>2504</v>
      </c>
      <c r="D1174" s="28"/>
      <c r="E1174" s="29" t="s">
        <v>2836</v>
      </c>
      <c r="F1174" s="79">
        <v>1</v>
      </c>
      <c r="G1174" s="30" t="s">
        <v>2148</v>
      </c>
      <c r="H1174" s="69"/>
      <c r="I1174" s="6"/>
      <c r="J1174" s="69"/>
      <c r="K1174" s="7"/>
      <c r="L1174" s="134"/>
    </row>
    <row r="1175" spans="1:12" ht="14.25" customHeight="1">
      <c r="A1175" s="40"/>
      <c r="B1175" s="8"/>
      <c r="D1175" s="10"/>
      <c r="F1175" s="77"/>
      <c r="G1175" s="17"/>
      <c r="H1175" s="127"/>
      <c r="I1175" s="15"/>
      <c r="J1175" s="127"/>
      <c r="K1175" s="18"/>
      <c r="L1175" s="19"/>
    </row>
    <row r="1176" spans="1:12" ht="14.25" customHeight="1">
      <c r="A1176" s="59"/>
      <c r="B1176" s="26"/>
      <c r="C1176" s="27" t="s">
        <v>1951</v>
      </c>
      <c r="D1176" s="28"/>
      <c r="E1176" s="29" t="s">
        <v>1953</v>
      </c>
      <c r="F1176" s="79">
        <v>4</v>
      </c>
      <c r="G1176" s="30" t="s">
        <v>1954</v>
      </c>
      <c r="H1176" s="69"/>
      <c r="I1176" s="6"/>
      <c r="J1176" s="69"/>
      <c r="K1176" s="7"/>
      <c r="L1176" s="131"/>
    </row>
    <row r="1177" spans="1:12" ht="14.25" customHeight="1">
      <c r="A1177" s="40"/>
      <c r="B1177" s="8"/>
      <c r="D1177" s="10"/>
      <c r="F1177" s="77"/>
      <c r="G1177" s="17"/>
      <c r="H1177" s="24"/>
      <c r="I1177" s="15"/>
      <c r="J1177" s="117"/>
      <c r="K1177" s="24"/>
      <c r="L1177" s="25"/>
    </row>
    <row r="1178" spans="1:12" ht="14.25" customHeight="1">
      <c r="A1178" s="59"/>
      <c r="B1178" s="26"/>
      <c r="C1178" s="27" t="s">
        <v>1952</v>
      </c>
      <c r="D1178" s="28"/>
      <c r="E1178" s="29" t="s">
        <v>1953</v>
      </c>
      <c r="F1178" s="79">
        <v>6</v>
      </c>
      <c r="G1178" s="30" t="s">
        <v>1954</v>
      </c>
      <c r="H1178" s="7"/>
      <c r="I1178" s="6"/>
      <c r="J1178" s="69"/>
      <c r="K1178" s="7"/>
      <c r="L1178" s="131"/>
    </row>
    <row r="1179" spans="1:12" ht="14.25" customHeight="1">
      <c r="A1179" s="40"/>
      <c r="B1179" s="8"/>
      <c r="D1179" s="10"/>
      <c r="E1179" t="s">
        <v>1961</v>
      </c>
      <c r="F1179" s="77"/>
      <c r="G1179" s="17"/>
      <c r="H1179" s="18"/>
      <c r="I1179" s="15"/>
      <c r="J1179" s="117"/>
      <c r="K1179" s="24"/>
      <c r="L1179" s="25"/>
    </row>
    <row r="1180" spans="1:12" ht="14.25" customHeight="1">
      <c r="A1180" s="59"/>
      <c r="B1180" s="26"/>
      <c r="C1180" s="27" t="s">
        <v>1955</v>
      </c>
      <c r="D1180" s="28"/>
      <c r="E1180" s="29" t="s">
        <v>1962</v>
      </c>
      <c r="F1180" s="79">
        <v>1</v>
      </c>
      <c r="G1180" s="30" t="s">
        <v>1973</v>
      </c>
      <c r="H1180" s="18"/>
      <c r="I1180" s="6"/>
      <c r="J1180" s="69"/>
      <c r="K1180" s="7"/>
      <c r="L1180" s="131"/>
    </row>
    <row r="1181" spans="1:12" ht="14.25" customHeight="1">
      <c r="A1181" s="40"/>
      <c r="B1181" s="8"/>
      <c r="D1181" s="10"/>
      <c r="E1181" t="s">
        <v>1963</v>
      </c>
      <c r="F1181" s="77"/>
      <c r="G1181" s="17"/>
      <c r="H1181" s="15"/>
      <c r="I1181" s="15"/>
      <c r="J1181" s="117"/>
      <c r="K1181" s="24"/>
      <c r="L1181" s="25"/>
    </row>
    <row r="1182" spans="1:12" ht="14.25" customHeight="1">
      <c r="A1182" s="59"/>
      <c r="B1182" s="26"/>
      <c r="C1182" s="27" t="s">
        <v>1956</v>
      </c>
      <c r="D1182" s="28"/>
      <c r="E1182" s="29" t="s">
        <v>1964</v>
      </c>
      <c r="F1182" s="79">
        <v>2</v>
      </c>
      <c r="G1182" s="30" t="s">
        <v>1973</v>
      </c>
      <c r="H1182" s="69"/>
      <c r="I1182" s="6"/>
      <c r="J1182" s="69"/>
      <c r="K1182" s="7"/>
      <c r="L1182" s="134"/>
    </row>
    <row r="1183" spans="1:12" ht="14.25" customHeight="1">
      <c r="A1183" s="40"/>
      <c r="B1183" s="8"/>
      <c r="D1183" s="10"/>
      <c r="E1183" t="s">
        <v>1965</v>
      </c>
      <c r="F1183" s="77"/>
      <c r="G1183" s="17"/>
      <c r="H1183" s="24"/>
      <c r="I1183" s="15"/>
      <c r="J1183" s="117"/>
      <c r="K1183" s="24"/>
      <c r="L1183" s="25"/>
    </row>
    <row r="1184" spans="1:12" ht="14.25" customHeight="1">
      <c r="A1184" s="59"/>
      <c r="B1184" s="26"/>
      <c r="C1184" s="27" t="s">
        <v>1956</v>
      </c>
      <c r="D1184" s="28"/>
      <c r="E1184" s="29" t="s">
        <v>1966</v>
      </c>
      <c r="F1184" s="79">
        <v>2</v>
      </c>
      <c r="G1184" s="30" t="s">
        <v>1973</v>
      </c>
      <c r="H1184" s="7"/>
      <c r="I1184" s="6"/>
      <c r="J1184" s="69"/>
      <c r="K1184" s="7"/>
      <c r="L1184" s="131"/>
    </row>
    <row r="1185" spans="1:12" ht="14.25" customHeight="1">
      <c r="A1185" s="40"/>
      <c r="B1185" s="8"/>
      <c r="D1185" s="10"/>
      <c r="F1185" s="77"/>
      <c r="G1185" s="17"/>
      <c r="H1185" s="18"/>
      <c r="I1185" s="15"/>
      <c r="J1185" s="117"/>
      <c r="K1185" s="24"/>
      <c r="L1185" s="25"/>
    </row>
    <row r="1186" spans="1:12" ht="14.25" customHeight="1">
      <c r="A1186" s="59"/>
      <c r="B1186" s="26"/>
      <c r="C1186" s="27" t="s">
        <v>1957</v>
      </c>
      <c r="D1186" s="28"/>
      <c r="E1186" s="29" t="s">
        <v>1967</v>
      </c>
      <c r="F1186" s="79">
        <v>6</v>
      </c>
      <c r="G1186" s="30" t="s">
        <v>1973</v>
      </c>
      <c r="H1186" s="18"/>
      <c r="I1186" s="6"/>
      <c r="J1186" s="69"/>
      <c r="K1186" s="7"/>
      <c r="L1186" s="131"/>
    </row>
    <row r="1187" spans="1:12" ht="14.25" customHeight="1">
      <c r="A1187" s="40"/>
      <c r="B1187" s="8"/>
      <c r="D1187" s="10"/>
      <c r="F1187" s="77"/>
      <c r="G1187" s="17"/>
      <c r="H1187" s="15"/>
      <c r="I1187" s="15"/>
      <c r="J1187" s="117"/>
      <c r="K1187" s="24"/>
      <c r="L1187" s="25"/>
    </row>
    <row r="1188" spans="1:12" ht="14.25" customHeight="1">
      <c r="A1188" s="59"/>
      <c r="B1188" s="26"/>
      <c r="C1188" s="27" t="s">
        <v>1958</v>
      </c>
      <c r="D1188" s="28"/>
      <c r="E1188" s="29" t="s">
        <v>1968</v>
      </c>
      <c r="F1188" s="79">
        <v>1</v>
      </c>
      <c r="G1188" s="30" t="s">
        <v>1973</v>
      </c>
      <c r="H1188" s="6"/>
      <c r="I1188" s="6"/>
      <c r="J1188" s="69"/>
      <c r="K1188" s="7"/>
      <c r="L1188" s="131"/>
    </row>
    <row r="1189" spans="1:12" ht="14.25" customHeight="1">
      <c r="A1189" s="40"/>
      <c r="B1189" s="8"/>
      <c r="C1189" t="s">
        <v>1744</v>
      </c>
      <c r="D1189" s="10"/>
      <c r="E1189" t="s">
        <v>2865</v>
      </c>
      <c r="F1189" s="77"/>
      <c r="G1189" s="17"/>
      <c r="H1189" s="15"/>
      <c r="I1189" s="15"/>
      <c r="J1189" s="117"/>
      <c r="K1189" s="24"/>
      <c r="L1189" s="25"/>
    </row>
    <row r="1190" spans="1:12" ht="14.25" customHeight="1">
      <c r="A1190" s="59"/>
      <c r="B1190" s="26"/>
      <c r="C1190" s="27" t="s">
        <v>1950</v>
      </c>
      <c r="D1190" s="28"/>
      <c r="E1190" s="29" t="s">
        <v>2811</v>
      </c>
      <c r="F1190" s="79">
        <v>1</v>
      </c>
      <c r="G1190" s="30" t="s">
        <v>2866</v>
      </c>
      <c r="H1190" s="6"/>
      <c r="I1190" s="6"/>
      <c r="J1190" s="69"/>
      <c r="K1190" s="7"/>
      <c r="L1190" s="131"/>
    </row>
    <row r="1191" spans="1:12" ht="14.25" customHeight="1">
      <c r="A1191" s="40"/>
      <c r="B1191" s="8"/>
      <c r="D1191" s="10"/>
      <c r="E1191" t="s">
        <v>1971</v>
      </c>
      <c r="F1191" s="77"/>
      <c r="G1191" s="17"/>
      <c r="H1191" s="127"/>
      <c r="I1191" s="15"/>
      <c r="J1191" s="117"/>
      <c r="K1191" s="24"/>
      <c r="L1191" s="25"/>
    </row>
    <row r="1192" spans="1:12" ht="14.25" customHeight="1">
      <c r="A1192" s="59"/>
      <c r="B1192" s="26"/>
      <c r="C1192" s="27" t="s">
        <v>1960</v>
      </c>
      <c r="D1192" s="28"/>
      <c r="E1192" s="273" t="s">
        <v>1969</v>
      </c>
      <c r="F1192" s="79">
        <v>32</v>
      </c>
      <c r="G1192" s="30" t="s">
        <v>1918</v>
      </c>
      <c r="H1192" s="69"/>
      <c r="I1192" s="6"/>
      <c r="J1192" s="69"/>
      <c r="K1192" s="7"/>
      <c r="L1192" s="134"/>
    </row>
    <row r="1193" spans="1:12" ht="14.25" customHeight="1">
      <c r="A1193" s="58"/>
      <c r="B1193" s="20"/>
      <c r="C1193" s="304"/>
      <c r="D1193" s="22"/>
      <c r="E1193" s="304" t="s">
        <v>1970</v>
      </c>
      <c r="F1193" s="78"/>
      <c r="G1193" s="23"/>
      <c r="H1193" s="117"/>
      <c r="I1193" s="15"/>
      <c r="J1193" s="117"/>
      <c r="K1193" s="24"/>
      <c r="L1193" s="25"/>
    </row>
    <row r="1194" spans="1:12" ht="14.25" customHeight="1">
      <c r="A1194" s="40"/>
      <c r="B1194" s="8"/>
      <c r="C1194" s="9"/>
      <c r="D1194" s="10"/>
      <c r="F1194" s="77"/>
      <c r="G1194" s="17"/>
      <c r="H1194" s="127"/>
      <c r="I1194" s="32"/>
      <c r="J1194" s="127"/>
      <c r="K1194" s="18"/>
      <c r="L1194" s="131"/>
    </row>
    <row r="1195" spans="1:12" ht="14.25" customHeight="1">
      <c r="A1195" s="58"/>
      <c r="B1195" s="20"/>
      <c r="C1195" s="2"/>
      <c r="D1195" s="22"/>
      <c r="E1195" s="2" t="s">
        <v>1977</v>
      </c>
      <c r="F1195" s="78"/>
      <c r="G1195" s="23"/>
      <c r="H1195" s="117"/>
      <c r="I1195" s="15"/>
      <c r="J1195" s="117"/>
      <c r="K1195" s="24"/>
      <c r="L1195" s="25"/>
    </row>
    <row r="1196" spans="1:12" ht="14.25" customHeight="1">
      <c r="A1196" s="40"/>
      <c r="B1196" s="8"/>
      <c r="C1196" s="562" t="s">
        <v>3061</v>
      </c>
      <c r="D1196" s="10"/>
      <c r="E1196" s="550" t="s">
        <v>1978</v>
      </c>
      <c r="F1196" s="77">
        <v>4</v>
      </c>
      <c r="G1196" s="17" t="s">
        <v>1772</v>
      </c>
      <c r="H1196" s="127"/>
      <c r="I1196" s="32"/>
      <c r="J1196" s="127"/>
      <c r="K1196" s="551"/>
      <c r="L1196" s="131"/>
    </row>
    <row r="1197" spans="1:12" ht="14.25" customHeight="1">
      <c r="A1197" s="58"/>
      <c r="B1197" s="20"/>
      <c r="C1197" s="2"/>
      <c r="D1197" s="22"/>
      <c r="E1197" s="2"/>
      <c r="F1197" s="78"/>
      <c r="G1197" s="23"/>
      <c r="H1197" s="117"/>
      <c r="I1197" s="15"/>
      <c r="J1197" s="117"/>
      <c r="K1197" s="24"/>
      <c r="L1197" s="25"/>
    </row>
    <row r="1198" spans="1:12" ht="14.25" customHeight="1" thickBot="1">
      <c r="A1198" s="402"/>
      <c r="B1198" s="446"/>
      <c r="C1198" s="542" t="s">
        <v>1959</v>
      </c>
      <c r="D1198" s="399"/>
      <c r="E1198" s="543"/>
      <c r="F1198" s="447">
        <v>1</v>
      </c>
      <c r="G1198" s="448" t="s">
        <v>2526</v>
      </c>
      <c r="H1198" s="451"/>
      <c r="I1198" s="450"/>
      <c r="J1198" s="451"/>
      <c r="K1198" s="545"/>
      <c r="L1198" s="140"/>
    </row>
    <row r="1200" spans="1:12" ht="14.25" customHeight="1">
      <c r="J1200" s="56" t="s">
        <v>3</v>
      </c>
      <c r="K1200" s="765">
        <f>K1160+1</f>
        <v>32</v>
      </c>
      <c r="L1200" s="765"/>
    </row>
    <row r="1202" spans="1:12" ht="14.25" customHeight="1" thickBot="1"/>
    <row r="1203" spans="1:12" ht="14.25" customHeight="1">
      <c r="A1203" s="34"/>
      <c r="B1203" s="35"/>
      <c r="C1203" s="11"/>
      <c r="D1203" s="37"/>
      <c r="E1203" s="11"/>
      <c r="F1203" s="44"/>
      <c r="G1203" s="44"/>
      <c r="H1203" s="11"/>
      <c r="I1203" s="44"/>
      <c r="J1203" s="11"/>
      <c r="K1203" s="11"/>
      <c r="L1203" s="45"/>
    </row>
    <row r="1204" spans="1:12" ht="14.25" customHeight="1" thickBot="1">
      <c r="A1204" s="46"/>
      <c r="B1204" s="47"/>
      <c r="C1204" s="39" t="s">
        <v>5</v>
      </c>
      <c r="D1204" s="48"/>
      <c r="E1204" s="39" t="s">
        <v>6</v>
      </c>
      <c r="F1204" s="49" t="s">
        <v>7</v>
      </c>
      <c r="G1204" s="49" t="s">
        <v>4</v>
      </c>
      <c r="H1204" s="39" t="s">
        <v>8</v>
      </c>
      <c r="I1204" s="49" t="s">
        <v>1</v>
      </c>
      <c r="J1204" s="586" t="s">
        <v>2</v>
      </c>
      <c r="K1204" s="586"/>
      <c r="L1204" s="587"/>
    </row>
    <row r="1205" spans="1:12" ht="14.25" customHeight="1">
      <c r="A1205" s="40"/>
      <c r="B1205" s="8"/>
      <c r="C1205" t="s">
        <v>1974</v>
      </c>
      <c r="D1205" s="10"/>
      <c r="E1205" s="280" t="s">
        <v>2522</v>
      </c>
      <c r="F1205" s="77"/>
      <c r="G1205" s="17"/>
      <c r="H1205" s="127"/>
      <c r="I1205" s="32"/>
      <c r="J1205" s="127"/>
      <c r="K1205" s="18"/>
      <c r="L1205" s="19"/>
    </row>
    <row r="1206" spans="1:12" ht="14.25" customHeight="1">
      <c r="A1206" s="59"/>
      <c r="B1206" s="26"/>
      <c r="C1206" s="27" t="s">
        <v>1975</v>
      </c>
      <c r="D1206" s="28"/>
      <c r="E1206" s="273" t="s">
        <v>2523</v>
      </c>
      <c r="F1206" s="79">
        <v>1</v>
      </c>
      <c r="G1206" s="30" t="s">
        <v>2526</v>
      </c>
      <c r="H1206" s="69"/>
      <c r="I1206" s="6"/>
      <c r="J1206" s="69"/>
      <c r="K1206" s="7"/>
      <c r="L1206" s="134"/>
    </row>
    <row r="1207" spans="1:12" ht="14.25" customHeight="1">
      <c r="A1207" s="58"/>
      <c r="B1207" s="20"/>
      <c r="C1207" s="2"/>
      <c r="D1207" s="22"/>
      <c r="E1207" s="304" t="s">
        <v>2524</v>
      </c>
      <c r="F1207" s="78"/>
      <c r="G1207" s="23"/>
      <c r="H1207" s="117"/>
      <c r="I1207" s="15"/>
      <c r="J1207" s="117"/>
      <c r="K1207" s="24"/>
      <c r="L1207" s="25"/>
    </row>
    <row r="1208" spans="1:12" ht="14.25" customHeight="1">
      <c r="A1208" s="59"/>
      <c r="B1208" s="26"/>
      <c r="C1208" s="27"/>
      <c r="D1208" s="536"/>
      <c r="E1208" s="535" t="s">
        <v>2525</v>
      </c>
      <c r="F1208" s="79"/>
      <c r="G1208" s="30"/>
      <c r="H1208" s="533"/>
      <c r="I1208" s="6"/>
      <c r="J1208" s="533"/>
      <c r="K1208" s="537"/>
      <c r="L1208" s="134"/>
    </row>
    <row r="1209" spans="1:12" ht="14.25" customHeight="1">
      <c r="A1209" s="40"/>
      <c r="B1209" s="8"/>
      <c r="C1209" t="s">
        <v>1974</v>
      </c>
      <c r="D1209" s="10"/>
      <c r="F1209" s="77"/>
      <c r="G1209" s="17"/>
      <c r="H1209" s="127"/>
      <c r="I1209" s="15"/>
      <c r="J1209" s="127"/>
      <c r="K1209" s="18"/>
      <c r="L1209" s="25"/>
    </row>
    <row r="1210" spans="1:12" ht="14.25" customHeight="1">
      <c r="A1210" s="59"/>
      <c r="B1210" s="26"/>
      <c r="C1210" s="273" t="s">
        <v>1976</v>
      </c>
      <c r="D1210" s="28"/>
      <c r="E1210" s="29"/>
      <c r="F1210" s="79">
        <v>2</v>
      </c>
      <c r="G1210" s="30" t="s">
        <v>2620</v>
      </c>
      <c r="H1210" s="69"/>
      <c r="I1210" s="6"/>
      <c r="J1210" s="69"/>
      <c r="K1210" s="7"/>
      <c r="L1210" s="131"/>
    </row>
    <row r="1211" spans="1:12" ht="14.25" customHeight="1">
      <c r="A1211" s="40"/>
      <c r="B1211" s="8"/>
      <c r="D1211" s="10"/>
      <c r="F1211" s="77"/>
      <c r="G1211" s="17"/>
      <c r="H1211" s="32"/>
      <c r="I1211" s="32"/>
      <c r="J1211" s="127"/>
      <c r="K1211" s="18"/>
      <c r="L1211" s="25"/>
    </row>
    <row r="1212" spans="1:12" ht="14.25" customHeight="1">
      <c r="A1212" s="59"/>
      <c r="B1212" s="26"/>
      <c r="C1212" s="27" t="s">
        <v>2915</v>
      </c>
      <c r="D1212" s="28"/>
      <c r="E1212" s="29" t="s">
        <v>2914</v>
      </c>
      <c r="F1212" s="79">
        <v>11.6</v>
      </c>
      <c r="G1212" s="30" t="s">
        <v>2913</v>
      </c>
      <c r="H1212" s="6"/>
      <c r="I1212" s="6"/>
      <c r="J1212" s="69"/>
      <c r="K1212" s="7"/>
      <c r="L1212" s="131"/>
    </row>
    <row r="1213" spans="1:12" ht="14.25" customHeight="1">
      <c r="A1213" s="40"/>
      <c r="B1213" s="8"/>
      <c r="D1213" s="10"/>
      <c r="F1213" s="77"/>
      <c r="G1213" s="17"/>
      <c r="H1213" s="24"/>
      <c r="I1213" s="15"/>
      <c r="J1213" s="117"/>
      <c r="K1213" s="24"/>
      <c r="L1213" s="25"/>
    </row>
    <row r="1214" spans="1:12" ht="14.25" customHeight="1">
      <c r="A1214" s="59"/>
      <c r="B1214" s="26"/>
      <c r="C1214" s="27" t="s">
        <v>2012</v>
      </c>
      <c r="D1214" s="28"/>
      <c r="E1214" s="29"/>
      <c r="F1214" s="79"/>
      <c r="G1214" s="30"/>
      <c r="H1214" s="7"/>
      <c r="I1214" s="6"/>
      <c r="J1214" s="69"/>
      <c r="K1214" s="7"/>
      <c r="L1214" s="131"/>
    </row>
    <row r="1215" spans="1:12" ht="14.25" customHeight="1">
      <c r="A1215" s="40"/>
      <c r="B1215" s="8"/>
      <c r="C1215" t="s">
        <v>2013</v>
      </c>
      <c r="D1215" s="10"/>
      <c r="E1215" t="s">
        <v>2042</v>
      </c>
      <c r="F1215" s="77"/>
      <c r="G1215" s="17"/>
      <c r="H1215" s="18"/>
      <c r="I1215" s="15"/>
      <c r="J1215" s="117"/>
      <c r="K1215" s="24"/>
      <c r="L1215" s="25"/>
    </row>
    <row r="1216" spans="1:12" ht="14.25" customHeight="1">
      <c r="A1216" s="59"/>
      <c r="B1216" s="26"/>
      <c r="C1216" s="27" t="s">
        <v>2029</v>
      </c>
      <c r="D1216" s="28"/>
      <c r="E1216" s="29" t="s">
        <v>2043</v>
      </c>
      <c r="F1216" s="79">
        <v>1</v>
      </c>
      <c r="G1216" s="30" t="s">
        <v>1772</v>
      </c>
      <c r="H1216" s="18"/>
      <c r="I1216" s="6"/>
      <c r="J1216" s="69"/>
      <c r="K1216" s="7"/>
      <c r="L1216" s="131"/>
    </row>
    <row r="1217" spans="1:12" ht="14.25" customHeight="1">
      <c r="A1217" s="40"/>
      <c r="B1217" s="8"/>
      <c r="C1217" t="s">
        <v>2014</v>
      </c>
      <c r="D1217" s="10"/>
      <c r="E1217" t="s">
        <v>2044</v>
      </c>
      <c r="F1217" s="77"/>
      <c r="G1217" s="17"/>
      <c r="H1217" s="15"/>
      <c r="I1217" s="15"/>
      <c r="J1217" s="117"/>
      <c r="K1217" s="24"/>
      <c r="L1217" s="25"/>
    </row>
    <row r="1218" spans="1:12" ht="14.25" customHeight="1">
      <c r="A1218" s="59"/>
      <c r="B1218" s="26"/>
      <c r="C1218" s="27" t="s">
        <v>2029</v>
      </c>
      <c r="D1218" s="28"/>
      <c r="E1218" s="29" t="s">
        <v>2045</v>
      </c>
      <c r="F1218" s="79">
        <v>1</v>
      </c>
      <c r="G1218" s="30" t="s">
        <v>1772</v>
      </c>
      <c r="H1218" s="18"/>
      <c r="I1218" s="6"/>
      <c r="J1218" s="69"/>
      <c r="K1218" s="7"/>
      <c r="L1218" s="131"/>
    </row>
    <row r="1219" spans="1:12" ht="14.25" customHeight="1">
      <c r="A1219" s="40"/>
      <c r="B1219" s="8"/>
      <c r="C1219" t="s">
        <v>2015</v>
      </c>
      <c r="D1219" s="10"/>
      <c r="E1219" t="s">
        <v>2046</v>
      </c>
      <c r="F1219" s="77"/>
      <c r="G1219" s="17"/>
      <c r="H1219" s="15"/>
      <c r="I1219" s="15"/>
      <c r="J1219" s="117"/>
      <c r="K1219" s="24"/>
      <c r="L1219" s="25"/>
    </row>
    <row r="1220" spans="1:12" ht="14.25" customHeight="1">
      <c r="A1220" s="59"/>
      <c r="B1220" s="26"/>
      <c r="C1220" s="27" t="s">
        <v>2029</v>
      </c>
      <c r="D1220" s="28"/>
      <c r="E1220" s="29" t="s">
        <v>2047</v>
      </c>
      <c r="F1220" s="79">
        <v>4</v>
      </c>
      <c r="G1220" s="30" t="s">
        <v>1772</v>
      </c>
      <c r="H1220" s="69"/>
      <c r="I1220" s="6"/>
      <c r="J1220" s="69"/>
      <c r="K1220" s="7"/>
      <c r="L1220" s="134"/>
    </row>
    <row r="1221" spans="1:12" ht="14.25" customHeight="1">
      <c r="A1221" s="40"/>
      <c r="B1221" s="8"/>
      <c r="C1221" t="s">
        <v>2016</v>
      </c>
      <c r="D1221" s="10"/>
      <c r="E1221" t="s">
        <v>2048</v>
      </c>
      <c r="F1221" s="77"/>
      <c r="G1221" s="17"/>
      <c r="H1221" s="127"/>
      <c r="I1221" s="15"/>
      <c r="J1221" s="127"/>
      <c r="K1221" s="18"/>
      <c r="L1221" s="19"/>
    </row>
    <row r="1222" spans="1:12" ht="14.25" customHeight="1">
      <c r="A1222" s="59"/>
      <c r="B1222" s="26"/>
      <c r="C1222" s="27" t="s">
        <v>2029</v>
      </c>
      <c r="D1222" s="28"/>
      <c r="E1222" s="29" t="s">
        <v>2049</v>
      </c>
      <c r="F1222" s="79">
        <v>2</v>
      </c>
      <c r="G1222" s="30" t="s">
        <v>1772</v>
      </c>
      <c r="H1222" s="69"/>
      <c r="I1222" s="6"/>
      <c r="J1222" s="69"/>
      <c r="K1222" s="7"/>
      <c r="L1222" s="131"/>
    </row>
    <row r="1223" spans="1:12" ht="14.25" customHeight="1">
      <c r="A1223" s="40"/>
      <c r="B1223" s="8"/>
      <c r="C1223" t="s">
        <v>2017</v>
      </c>
      <c r="D1223" s="10"/>
      <c r="E1223" t="s">
        <v>2050</v>
      </c>
      <c r="F1223" s="77"/>
      <c r="G1223" s="17"/>
      <c r="H1223" s="24"/>
      <c r="I1223" s="15"/>
      <c r="J1223" s="117"/>
      <c r="K1223" s="24"/>
      <c r="L1223" s="25"/>
    </row>
    <row r="1224" spans="1:12" ht="14.25" customHeight="1">
      <c r="A1224" s="59"/>
      <c r="B1224" s="26"/>
      <c r="C1224" s="27" t="s">
        <v>2030</v>
      </c>
      <c r="D1224" s="28"/>
      <c r="E1224" s="29" t="s">
        <v>2051</v>
      </c>
      <c r="F1224" s="79">
        <v>6</v>
      </c>
      <c r="G1224" s="30" t="s">
        <v>1772</v>
      </c>
      <c r="H1224" s="7"/>
      <c r="I1224" s="6"/>
      <c r="J1224" s="69"/>
      <c r="K1224" s="7"/>
      <c r="L1224" s="131"/>
    </row>
    <row r="1225" spans="1:12" ht="14.25" customHeight="1">
      <c r="A1225" s="40"/>
      <c r="B1225" s="8"/>
      <c r="C1225" t="s">
        <v>2018</v>
      </c>
      <c r="D1225" s="10"/>
      <c r="E1225" t="s">
        <v>2052</v>
      </c>
      <c r="F1225" s="77"/>
      <c r="G1225" s="17"/>
      <c r="H1225" s="18"/>
      <c r="I1225" s="15"/>
      <c r="J1225" s="117"/>
      <c r="K1225" s="24"/>
      <c r="L1225" s="25"/>
    </row>
    <row r="1226" spans="1:12" ht="14.25" customHeight="1">
      <c r="A1226" s="59"/>
      <c r="B1226" s="26"/>
      <c r="C1226" s="27" t="s">
        <v>2031</v>
      </c>
      <c r="D1226" s="28"/>
      <c r="E1226" s="29" t="s">
        <v>2053</v>
      </c>
      <c r="F1226" s="79">
        <v>1</v>
      </c>
      <c r="G1226" s="30" t="s">
        <v>1772</v>
      </c>
      <c r="H1226" s="18"/>
      <c r="I1226" s="6"/>
      <c r="J1226" s="69"/>
      <c r="K1226" s="7"/>
      <c r="L1226" s="131"/>
    </row>
    <row r="1227" spans="1:12" ht="14.25" customHeight="1">
      <c r="A1227" s="40"/>
      <c r="B1227" s="8"/>
      <c r="C1227" t="s">
        <v>2019</v>
      </c>
      <c r="D1227" s="10"/>
      <c r="F1227" s="77"/>
      <c r="G1227" s="17"/>
      <c r="H1227" s="15"/>
      <c r="I1227" s="15"/>
      <c r="J1227" s="117"/>
      <c r="K1227" s="24"/>
      <c r="L1227" s="25"/>
    </row>
    <row r="1228" spans="1:12" ht="14.25" customHeight="1">
      <c r="A1228" s="59"/>
      <c r="B1228" s="26"/>
      <c r="C1228" s="27" t="s">
        <v>2032</v>
      </c>
      <c r="D1228" s="28"/>
      <c r="E1228" s="29" t="s">
        <v>2054</v>
      </c>
      <c r="F1228" s="79">
        <v>3</v>
      </c>
      <c r="G1228" s="30" t="s">
        <v>1772</v>
      </c>
      <c r="H1228" s="69"/>
      <c r="I1228" s="6"/>
      <c r="J1228" s="69"/>
      <c r="K1228" s="7"/>
      <c r="L1228" s="134"/>
    </row>
    <row r="1229" spans="1:12" ht="14.25" customHeight="1">
      <c r="A1229" s="40"/>
      <c r="B1229" s="8"/>
      <c r="C1229" t="s">
        <v>2020</v>
      </c>
      <c r="D1229" s="10"/>
      <c r="E1229" t="s">
        <v>2055</v>
      </c>
      <c r="F1229" s="77"/>
      <c r="G1229" s="17"/>
      <c r="H1229" s="24"/>
      <c r="I1229" s="15"/>
      <c r="J1229" s="117"/>
      <c r="K1229" s="24"/>
      <c r="L1229" s="25"/>
    </row>
    <row r="1230" spans="1:12" ht="14.25" customHeight="1">
      <c r="A1230" s="59"/>
      <c r="B1230" s="26"/>
      <c r="C1230" s="27" t="s">
        <v>2033</v>
      </c>
      <c r="D1230" s="28"/>
      <c r="E1230" s="29" t="s">
        <v>2063</v>
      </c>
      <c r="F1230" s="79">
        <v>9</v>
      </c>
      <c r="G1230" s="30" t="s">
        <v>1772</v>
      </c>
      <c r="H1230" s="7"/>
      <c r="I1230" s="6"/>
      <c r="J1230" s="69"/>
      <c r="K1230" s="7"/>
      <c r="L1230" s="131"/>
    </row>
    <row r="1231" spans="1:12" ht="14.25" customHeight="1">
      <c r="A1231" s="40"/>
      <c r="B1231" s="8"/>
      <c r="C1231" t="s">
        <v>2021</v>
      </c>
      <c r="D1231" s="10"/>
      <c r="F1231" s="77"/>
      <c r="G1231" s="17"/>
      <c r="H1231" s="18"/>
      <c r="I1231" s="15"/>
      <c r="J1231" s="117"/>
      <c r="K1231" s="24"/>
      <c r="L1231" s="25"/>
    </row>
    <row r="1232" spans="1:12" ht="14.25" customHeight="1">
      <c r="A1232" s="59"/>
      <c r="B1232" s="26"/>
      <c r="C1232" s="27" t="s">
        <v>2034</v>
      </c>
      <c r="D1232" s="28"/>
      <c r="E1232" s="29" t="s">
        <v>2056</v>
      </c>
      <c r="F1232" s="79">
        <v>6</v>
      </c>
      <c r="G1232" s="30" t="s">
        <v>1772</v>
      </c>
      <c r="H1232" s="18"/>
      <c r="I1232" s="6"/>
      <c r="J1232" s="69"/>
      <c r="K1232" s="7"/>
      <c r="L1232" s="131"/>
    </row>
    <row r="1233" spans="1:12" ht="14.25" customHeight="1">
      <c r="A1233" s="40"/>
      <c r="B1233" s="8"/>
      <c r="C1233" t="s">
        <v>2022</v>
      </c>
      <c r="D1233" s="10"/>
      <c r="F1233" s="77"/>
      <c r="G1233" s="17"/>
      <c r="H1233" s="15"/>
      <c r="I1233" s="15"/>
      <c r="J1233" s="117"/>
      <c r="K1233" s="24"/>
      <c r="L1233" s="25"/>
    </row>
    <row r="1234" spans="1:12" ht="14.25" customHeight="1">
      <c r="A1234" s="59"/>
      <c r="B1234" s="26"/>
      <c r="C1234" s="27" t="s">
        <v>2035</v>
      </c>
      <c r="D1234" s="28"/>
      <c r="E1234" s="29" t="s">
        <v>2057</v>
      </c>
      <c r="F1234" s="79">
        <v>2</v>
      </c>
      <c r="G1234" s="30" t="s">
        <v>1772</v>
      </c>
      <c r="H1234" s="6"/>
      <c r="I1234" s="6"/>
      <c r="J1234" s="69"/>
      <c r="K1234" s="7"/>
      <c r="L1234" s="131"/>
    </row>
    <row r="1235" spans="1:12" ht="14.25" customHeight="1">
      <c r="A1235" s="58"/>
      <c r="B1235" s="20"/>
      <c r="C1235" s="2" t="s">
        <v>2023</v>
      </c>
      <c r="D1235" s="22"/>
      <c r="E1235" s="2"/>
      <c r="F1235" s="78"/>
      <c r="G1235" s="23"/>
      <c r="H1235" s="117"/>
      <c r="I1235" s="15"/>
      <c r="J1235" s="117"/>
      <c r="K1235" s="24"/>
      <c r="L1235" s="25"/>
    </row>
    <row r="1236" spans="1:12" ht="14.25" customHeight="1">
      <c r="A1236" s="40"/>
      <c r="B1236" s="8"/>
      <c r="C1236" s="562" t="s">
        <v>2036</v>
      </c>
      <c r="D1236" s="10"/>
      <c r="E1236" s="550" t="s">
        <v>2058</v>
      </c>
      <c r="F1236" s="77">
        <v>1</v>
      </c>
      <c r="G1236" s="17" t="s">
        <v>1772</v>
      </c>
      <c r="H1236" s="127"/>
      <c r="I1236" s="32"/>
      <c r="J1236" s="127"/>
      <c r="K1236" s="551"/>
      <c r="L1236" s="131"/>
    </row>
    <row r="1237" spans="1:12" ht="14.25" customHeight="1">
      <c r="A1237" s="58"/>
      <c r="B1237" s="20"/>
      <c r="C1237" s="2" t="s">
        <v>2024</v>
      </c>
      <c r="D1237" s="22"/>
      <c r="E1237" s="2"/>
      <c r="F1237" s="78"/>
      <c r="G1237" s="23"/>
      <c r="H1237" s="117"/>
      <c r="I1237" s="15"/>
      <c r="J1237" s="117"/>
      <c r="K1237" s="24"/>
      <c r="L1237" s="25"/>
    </row>
    <row r="1238" spans="1:12" ht="14.25" customHeight="1" thickBot="1">
      <c r="A1238" s="402"/>
      <c r="B1238" s="446"/>
      <c r="C1238" s="398" t="s">
        <v>2037</v>
      </c>
      <c r="D1238" s="399"/>
      <c r="E1238" s="543" t="s">
        <v>2059</v>
      </c>
      <c r="F1238" s="447">
        <v>1</v>
      </c>
      <c r="G1238" s="448" t="s">
        <v>1772</v>
      </c>
      <c r="H1238" s="451"/>
      <c r="I1238" s="450"/>
      <c r="J1238" s="451"/>
      <c r="K1238" s="545"/>
      <c r="L1238" s="140"/>
    </row>
    <row r="1240" spans="1:12" ht="14.25" customHeight="1">
      <c r="J1240" s="56" t="s">
        <v>3</v>
      </c>
      <c r="K1240" s="765">
        <f>K1200+1</f>
        <v>33</v>
      </c>
      <c r="L1240" s="765"/>
    </row>
    <row r="1242" spans="1:12" ht="14.25" customHeight="1" thickBot="1"/>
    <row r="1243" spans="1:12" ht="14.25" customHeight="1">
      <c r="A1243" s="34"/>
      <c r="B1243" s="35"/>
      <c r="C1243" s="11"/>
      <c r="D1243" s="37"/>
      <c r="E1243" s="11"/>
      <c r="F1243" s="44"/>
      <c r="G1243" s="44"/>
      <c r="H1243" s="11"/>
      <c r="I1243" s="44"/>
      <c r="J1243" s="11"/>
      <c r="K1243" s="11"/>
      <c r="L1243" s="45"/>
    </row>
    <row r="1244" spans="1:12" ht="14.25" customHeight="1" thickBot="1">
      <c r="A1244" s="46"/>
      <c r="B1244" s="47"/>
      <c r="C1244" s="39" t="s">
        <v>5</v>
      </c>
      <c r="D1244" s="48"/>
      <c r="E1244" s="39" t="s">
        <v>6</v>
      </c>
      <c r="F1244" s="49" t="s">
        <v>7</v>
      </c>
      <c r="G1244" s="49" t="s">
        <v>4</v>
      </c>
      <c r="H1244" s="39" t="s">
        <v>8</v>
      </c>
      <c r="I1244" s="49" t="s">
        <v>1</v>
      </c>
      <c r="J1244" s="586" t="s">
        <v>2</v>
      </c>
      <c r="K1244" s="586"/>
      <c r="L1244" s="587"/>
    </row>
    <row r="1245" spans="1:12" ht="14.25" customHeight="1">
      <c r="A1245" s="58"/>
      <c r="B1245" s="20"/>
      <c r="C1245" s="2" t="s">
        <v>2025</v>
      </c>
      <c r="D1245" s="22"/>
      <c r="E1245" s="2"/>
      <c r="F1245" s="78"/>
      <c r="G1245" s="23"/>
      <c r="H1245" s="117"/>
      <c r="I1245" s="15"/>
      <c r="J1245" s="117"/>
      <c r="K1245" s="24"/>
      <c r="L1245" s="25"/>
    </row>
    <row r="1246" spans="1:12" ht="14.25" customHeight="1">
      <c r="A1246" s="356"/>
      <c r="B1246" s="26"/>
      <c r="C1246" s="27" t="s">
        <v>2038</v>
      </c>
      <c r="D1246" s="536"/>
      <c r="E1246" s="534" t="s">
        <v>2060</v>
      </c>
      <c r="F1246" s="79">
        <v>1</v>
      </c>
      <c r="G1246" s="30" t="s">
        <v>1772</v>
      </c>
      <c r="H1246" s="533"/>
      <c r="I1246" s="6"/>
      <c r="J1246" s="420"/>
      <c r="K1246" s="537"/>
      <c r="L1246" s="134"/>
    </row>
    <row r="1247" spans="1:12" ht="14.25" customHeight="1">
      <c r="A1247" s="40"/>
      <c r="B1247" s="8"/>
      <c r="C1247" s="550" t="s">
        <v>2026</v>
      </c>
      <c r="D1247" s="10"/>
      <c r="E1247" s="550"/>
      <c r="F1247" s="77"/>
      <c r="G1247" s="17"/>
      <c r="H1247" s="127"/>
      <c r="I1247" s="32"/>
      <c r="J1247" s="127"/>
      <c r="K1247" s="551"/>
      <c r="L1247" s="19"/>
    </row>
    <row r="1248" spans="1:12" ht="14.25" customHeight="1">
      <c r="A1248" s="59"/>
      <c r="B1248" s="26"/>
      <c r="C1248" s="27" t="s">
        <v>2039</v>
      </c>
      <c r="D1248" s="28"/>
      <c r="E1248" s="29" t="s">
        <v>2061</v>
      </c>
      <c r="F1248" s="79">
        <v>3</v>
      </c>
      <c r="G1248" s="30" t="s">
        <v>1772</v>
      </c>
      <c r="H1248" s="69"/>
      <c r="I1248" s="6"/>
      <c r="J1248" s="69"/>
      <c r="K1248" s="7"/>
      <c r="L1248" s="134"/>
    </row>
    <row r="1249" spans="1:12" ht="14.25" customHeight="1">
      <c r="A1249" s="40"/>
      <c r="B1249" s="8"/>
      <c r="C1249" t="s">
        <v>2027</v>
      </c>
      <c r="D1249" s="10"/>
      <c r="F1249" s="77"/>
      <c r="G1249" s="17"/>
      <c r="H1249" s="127"/>
      <c r="I1249" s="32"/>
      <c r="J1249" s="127"/>
      <c r="K1249" s="18"/>
      <c r="L1249" s="19"/>
    </row>
    <row r="1250" spans="1:12" ht="14.25" customHeight="1">
      <c r="A1250" s="59"/>
      <c r="B1250" s="26"/>
      <c r="C1250" s="27" t="s">
        <v>2040</v>
      </c>
      <c r="D1250" s="28"/>
      <c r="E1250" s="29" t="s">
        <v>2062</v>
      </c>
      <c r="F1250" s="79">
        <v>6</v>
      </c>
      <c r="G1250" s="30" t="s">
        <v>1772</v>
      </c>
      <c r="H1250" s="69"/>
      <c r="I1250" s="6"/>
      <c r="J1250" s="69"/>
      <c r="K1250" s="7"/>
      <c r="L1250" s="134"/>
    </row>
    <row r="1251" spans="1:12" ht="14.25" customHeight="1">
      <c r="A1251" s="40"/>
      <c r="B1251" s="8"/>
      <c r="C1251" t="s">
        <v>2028</v>
      </c>
      <c r="D1251" s="10"/>
      <c r="F1251" s="77"/>
      <c r="G1251" s="17"/>
      <c r="H1251" s="127"/>
      <c r="I1251" s="15"/>
      <c r="J1251" s="127"/>
      <c r="K1251" s="18"/>
      <c r="L1251" s="19"/>
    </row>
    <row r="1252" spans="1:12" ht="14.25" customHeight="1">
      <c r="A1252" s="59"/>
      <c r="B1252" s="26"/>
      <c r="C1252" s="27" t="s">
        <v>2041</v>
      </c>
      <c r="D1252" s="28"/>
      <c r="E1252" s="29" t="s">
        <v>2064</v>
      </c>
      <c r="F1252" s="79">
        <v>2</v>
      </c>
      <c r="G1252" s="30" t="s">
        <v>1772</v>
      </c>
      <c r="H1252" s="69"/>
      <c r="I1252" s="6"/>
      <c r="J1252" s="69"/>
      <c r="K1252" s="7"/>
      <c r="L1252" s="134"/>
    </row>
    <row r="1253" spans="1:12" ht="14.25" customHeight="1">
      <c r="A1253" s="40"/>
      <c r="B1253" s="8"/>
      <c r="D1253" s="10"/>
      <c r="F1253" s="77"/>
      <c r="G1253" s="17"/>
      <c r="H1253" s="127"/>
      <c r="I1253" s="15"/>
      <c r="J1253" s="127"/>
      <c r="K1253" s="18"/>
      <c r="L1253" s="19"/>
    </row>
    <row r="1254" spans="1:12" ht="14.25" customHeight="1">
      <c r="A1254" s="59"/>
      <c r="B1254" s="26"/>
      <c r="C1254" s="27" t="s">
        <v>2065</v>
      </c>
      <c r="D1254" s="28"/>
      <c r="E1254" s="29"/>
      <c r="F1254" s="79"/>
      <c r="G1254" s="30"/>
      <c r="H1254" s="69"/>
      <c r="I1254" s="6"/>
      <c r="J1254" s="69"/>
      <c r="K1254" s="7"/>
      <c r="L1254" s="131"/>
    </row>
    <row r="1255" spans="1:12" ht="14.25" customHeight="1">
      <c r="A1255" s="40"/>
      <c r="B1255" s="8"/>
      <c r="C1255" t="s">
        <v>2066</v>
      </c>
      <c r="D1255" s="10"/>
      <c r="E1255" t="s">
        <v>2071</v>
      </c>
      <c r="F1255" s="77"/>
      <c r="G1255" s="17"/>
      <c r="H1255" s="24"/>
      <c r="I1255" s="15"/>
      <c r="J1255" s="117"/>
      <c r="K1255" s="24"/>
      <c r="L1255" s="25"/>
    </row>
    <row r="1256" spans="1:12" ht="14.25" customHeight="1">
      <c r="A1256" s="59"/>
      <c r="B1256" s="26"/>
      <c r="C1256" s="27" t="s">
        <v>2070</v>
      </c>
      <c r="D1256" s="28"/>
      <c r="E1256" s="29" t="s">
        <v>2072</v>
      </c>
      <c r="F1256" s="79">
        <v>7</v>
      </c>
      <c r="G1256" s="30" t="s">
        <v>1772</v>
      </c>
      <c r="H1256" s="7"/>
      <c r="I1256" s="6"/>
      <c r="J1256" s="69"/>
      <c r="K1256" s="7"/>
      <c r="L1256" s="131"/>
    </row>
    <row r="1257" spans="1:12" ht="14.25" customHeight="1">
      <c r="A1257" s="40"/>
      <c r="B1257" s="8"/>
      <c r="C1257" t="s">
        <v>2067</v>
      </c>
      <c r="D1257" s="10"/>
      <c r="E1257" t="s">
        <v>2073</v>
      </c>
      <c r="F1257" s="77"/>
      <c r="G1257" s="17"/>
      <c r="H1257" s="18"/>
      <c r="I1257" s="15"/>
      <c r="J1257" s="117"/>
      <c r="K1257" s="24"/>
      <c r="L1257" s="25"/>
    </row>
    <row r="1258" spans="1:12" ht="14.25" customHeight="1">
      <c r="A1258" s="59"/>
      <c r="B1258" s="26"/>
      <c r="C1258" s="27" t="s">
        <v>2075</v>
      </c>
      <c r="D1258" s="28"/>
      <c r="E1258" s="29" t="s">
        <v>2074</v>
      </c>
      <c r="F1258" s="79">
        <v>3</v>
      </c>
      <c r="G1258" s="30" t="s">
        <v>1772</v>
      </c>
      <c r="H1258" s="18"/>
      <c r="I1258" s="6"/>
      <c r="J1258" s="69"/>
      <c r="K1258" s="7"/>
      <c r="L1258" s="131"/>
    </row>
    <row r="1259" spans="1:12" ht="14.25" customHeight="1">
      <c r="A1259" s="40"/>
      <c r="B1259" s="8"/>
      <c r="C1259" t="s">
        <v>2068</v>
      </c>
      <c r="D1259" s="10"/>
      <c r="E1259" t="s">
        <v>2079</v>
      </c>
      <c r="F1259" s="77"/>
      <c r="G1259" s="17"/>
      <c r="H1259" s="15"/>
      <c r="I1259" s="15"/>
      <c r="J1259" s="117"/>
      <c r="K1259" s="24"/>
      <c r="L1259" s="25"/>
    </row>
    <row r="1260" spans="1:12" ht="14.25" customHeight="1">
      <c r="A1260" s="59"/>
      <c r="B1260" s="26"/>
      <c r="C1260" s="27" t="s">
        <v>2080</v>
      </c>
      <c r="D1260" s="28"/>
      <c r="E1260" s="29" t="s">
        <v>2076</v>
      </c>
      <c r="F1260" s="79">
        <v>4</v>
      </c>
      <c r="G1260" s="30" t="s">
        <v>1772</v>
      </c>
      <c r="H1260" s="18"/>
      <c r="I1260" s="6"/>
      <c r="J1260" s="69"/>
      <c r="K1260" s="7"/>
      <c r="L1260" s="131"/>
    </row>
    <row r="1261" spans="1:12" ht="14.25" customHeight="1">
      <c r="A1261" s="40"/>
      <c r="B1261" s="8"/>
      <c r="C1261" t="s">
        <v>2069</v>
      </c>
      <c r="D1261" s="10"/>
      <c r="E1261" t="s">
        <v>2078</v>
      </c>
      <c r="F1261" s="77"/>
      <c r="G1261" s="17"/>
      <c r="H1261" s="15"/>
      <c r="I1261" s="15"/>
      <c r="J1261" s="117"/>
      <c r="K1261" s="24"/>
      <c r="L1261" s="25"/>
    </row>
    <row r="1262" spans="1:12" ht="14.25" customHeight="1">
      <c r="A1262" s="59"/>
      <c r="B1262" s="26"/>
      <c r="C1262" s="27" t="s">
        <v>2077</v>
      </c>
      <c r="D1262" s="28"/>
      <c r="E1262" s="29" t="s">
        <v>2074</v>
      </c>
      <c r="F1262" s="79">
        <v>2</v>
      </c>
      <c r="G1262" s="30" t="s">
        <v>1772</v>
      </c>
      <c r="H1262" s="69"/>
      <c r="I1262" s="6"/>
      <c r="J1262" s="69"/>
      <c r="K1262" s="7"/>
      <c r="L1262" s="134"/>
    </row>
    <row r="1263" spans="1:12" ht="14.25" customHeight="1">
      <c r="A1263" s="40"/>
      <c r="B1263" s="8"/>
      <c r="C1263" t="s">
        <v>2907</v>
      </c>
      <c r="D1263" s="10"/>
      <c r="E1263" t="s">
        <v>2908</v>
      </c>
      <c r="F1263" s="77"/>
      <c r="G1263" s="17"/>
      <c r="H1263" s="32"/>
      <c r="I1263" s="32"/>
      <c r="J1263" s="127"/>
      <c r="K1263" s="18"/>
      <c r="L1263" s="25"/>
    </row>
    <row r="1264" spans="1:12" ht="14.25" customHeight="1">
      <c r="A1264" s="59"/>
      <c r="B1264" s="26"/>
      <c r="C1264" s="27" t="s">
        <v>2863</v>
      </c>
      <c r="D1264" s="28"/>
      <c r="E1264" s="29" t="s">
        <v>2909</v>
      </c>
      <c r="F1264" s="79">
        <v>36</v>
      </c>
      <c r="G1264" s="30" t="s">
        <v>183</v>
      </c>
      <c r="H1264" s="6"/>
      <c r="I1264" s="6"/>
      <c r="J1264" s="69"/>
      <c r="K1264" s="7"/>
      <c r="L1264" s="134"/>
    </row>
    <row r="1265" spans="1:12" ht="14.25" customHeight="1">
      <c r="A1265" s="40"/>
      <c r="B1265" s="8"/>
      <c r="C1265" t="s">
        <v>2081</v>
      </c>
      <c r="D1265" s="10"/>
      <c r="E1265" t="s">
        <v>3546</v>
      </c>
      <c r="F1265" s="77"/>
      <c r="G1265" s="17"/>
      <c r="H1265" s="127"/>
      <c r="I1265" s="15"/>
      <c r="J1265" s="127"/>
      <c r="K1265" s="18"/>
      <c r="L1265" s="19"/>
    </row>
    <row r="1266" spans="1:12" ht="14.25" customHeight="1">
      <c r="A1266" s="59"/>
      <c r="B1266" s="26"/>
      <c r="C1266" s="27" t="s">
        <v>2082</v>
      </c>
      <c r="D1266" s="28"/>
      <c r="E1266" s="273" t="s">
        <v>2083</v>
      </c>
      <c r="F1266" s="79">
        <v>1</v>
      </c>
      <c r="G1266" s="30" t="s">
        <v>1772</v>
      </c>
      <c r="H1266" s="69"/>
      <c r="I1266" s="6"/>
      <c r="J1266" s="69"/>
      <c r="K1266" s="7"/>
      <c r="L1266" s="134"/>
    </row>
    <row r="1267" spans="1:12" ht="14.25" customHeight="1">
      <c r="A1267" s="40"/>
      <c r="B1267" s="8"/>
      <c r="C1267" t="s">
        <v>2898</v>
      </c>
      <c r="D1267" s="10"/>
      <c r="E1267" t="s">
        <v>2893</v>
      </c>
      <c r="F1267" s="77"/>
      <c r="G1267" s="17"/>
      <c r="H1267" s="127"/>
      <c r="I1267" s="15"/>
      <c r="J1267" s="127"/>
      <c r="K1267" s="18"/>
      <c r="L1267" s="19"/>
    </row>
    <row r="1268" spans="1:12" ht="14.25" customHeight="1">
      <c r="A1268" s="59"/>
      <c r="B1268" s="26"/>
      <c r="C1268" s="27" t="s">
        <v>1948</v>
      </c>
      <c r="D1268" s="28"/>
      <c r="E1268" s="29" t="s">
        <v>2835</v>
      </c>
      <c r="F1268" s="79">
        <v>1</v>
      </c>
      <c r="G1268" s="30" t="s">
        <v>1918</v>
      </c>
      <c r="H1268" s="69"/>
      <c r="I1268" s="6"/>
      <c r="J1268" s="69"/>
      <c r="K1268" s="7"/>
      <c r="L1268" s="131"/>
    </row>
    <row r="1269" spans="1:12" ht="14.25" customHeight="1">
      <c r="A1269" s="40"/>
      <c r="B1269" s="8"/>
      <c r="C1269" t="s">
        <v>2897</v>
      </c>
      <c r="D1269" s="10"/>
      <c r="E1269" t="s">
        <v>2893</v>
      </c>
      <c r="F1269" s="77"/>
      <c r="G1269" s="17"/>
      <c r="H1269" s="24"/>
      <c r="I1269" s="15"/>
      <c r="J1269" s="117"/>
      <c r="K1269" s="24"/>
      <c r="L1269" s="25"/>
    </row>
    <row r="1270" spans="1:12" ht="14.25" customHeight="1">
      <c r="A1270" s="59"/>
      <c r="B1270" s="26"/>
      <c r="C1270" s="27" t="s">
        <v>1949</v>
      </c>
      <c r="D1270" s="28"/>
      <c r="E1270" s="29" t="s">
        <v>2835</v>
      </c>
      <c r="F1270" s="79">
        <v>1</v>
      </c>
      <c r="G1270" s="30" t="s">
        <v>1918</v>
      </c>
      <c r="H1270" s="7"/>
      <c r="I1270" s="6"/>
      <c r="J1270" s="69"/>
      <c r="K1270" s="7"/>
      <c r="L1270" s="131"/>
    </row>
    <row r="1271" spans="1:12" ht="14.25" customHeight="1">
      <c r="A1271" s="40"/>
      <c r="B1271" s="8"/>
      <c r="D1271" s="10"/>
      <c r="F1271" s="77"/>
      <c r="G1271" s="17"/>
      <c r="H1271" s="24"/>
      <c r="I1271" s="15"/>
      <c r="J1271" s="117"/>
      <c r="K1271" s="24"/>
      <c r="L1271" s="25"/>
    </row>
    <row r="1272" spans="1:12" ht="14.25" customHeight="1">
      <c r="A1272" s="59"/>
      <c r="B1272" s="26"/>
      <c r="C1272" s="27" t="s">
        <v>2477</v>
      </c>
      <c r="D1272" s="28"/>
      <c r="E1272" s="29"/>
      <c r="F1272" s="79"/>
      <c r="G1272" s="30"/>
      <c r="H1272" s="7"/>
      <c r="I1272" s="6"/>
      <c r="J1272" s="69"/>
      <c r="K1272" s="7"/>
      <c r="L1272" s="131"/>
    </row>
    <row r="1273" spans="1:12" ht="14.25" customHeight="1">
      <c r="A1273" s="40"/>
      <c r="B1273" s="8"/>
      <c r="C1273" t="s">
        <v>2478</v>
      </c>
      <c r="D1273" s="10"/>
      <c r="E1273" t="s">
        <v>2488</v>
      </c>
      <c r="F1273" s="77"/>
      <c r="G1273" s="17"/>
      <c r="H1273" s="18"/>
      <c r="I1273" s="15"/>
      <c r="J1273" s="117"/>
      <c r="K1273" s="24"/>
      <c r="L1273" s="25"/>
    </row>
    <row r="1274" spans="1:12" ht="14.25" customHeight="1">
      <c r="A1274" s="59"/>
      <c r="B1274" s="26"/>
      <c r="C1274" s="27" t="s">
        <v>2479</v>
      </c>
      <c r="D1274" s="28"/>
      <c r="E1274" s="29" t="s">
        <v>2489</v>
      </c>
      <c r="F1274" s="79">
        <v>10</v>
      </c>
      <c r="G1274" s="30" t="s">
        <v>183</v>
      </c>
      <c r="H1274" s="18"/>
      <c r="I1274" s="6"/>
      <c r="J1274" s="69"/>
      <c r="K1274" s="7"/>
      <c r="L1274" s="131"/>
    </row>
    <row r="1275" spans="1:12" ht="14.25" customHeight="1">
      <c r="A1275" s="58"/>
      <c r="B1275" s="20"/>
      <c r="C1275" s="2" t="s">
        <v>2480</v>
      </c>
      <c r="D1275" s="22"/>
      <c r="E1275" s="2"/>
      <c r="F1275" s="78"/>
      <c r="G1275" s="23"/>
      <c r="H1275" s="15"/>
      <c r="I1275" s="15"/>
      <c r="J1275" s="117"/>
      <c r="K1275" s="24"/>
      <c r="L1275" s="25"/>
    </row>
    <row r="1276" spans="1:12" ht="14.25" customHeight="1">
      <c r="A1276" s="40"/>
      <c r="B1276" s="8"/>
      <c r="C1276" s="562" t="s">
        <v>2481</v>
      </c>
      <c r="D1276" s="10"/>
      <c r="E1276" s="550" t="s">
        <v>2490</v>
      </c>
      <c r="F1276" s="77">
        <v>40</v>
      </c>
      <c r="G1276" s="17" t="s">
        <v>183</v>
      </c>
      <c r="H1276" s="127"/>
      <c r="I1276" s="32"/>
      <c r="J1276" s="127"/>
      <c r="K1276" s="551"/>
      <c r="L1276" s="131"/>
    </row>
    <row r="1277" spans="1:12" ht="14.25" customHeight="1">
      <c r="A1277" s="58"/>
      <c r="B1277" s="20"/>
      <c r="C1277" s="2" t="s">
        <v>2482</v>
      </c>
      <c r="D1277" s="22"/>
      <c r="E1277" s="2" t="s">
        <v>2491</v>
      </c>
      <c r="F1277" s="78"/>
      <c r="G1277" s="23"/>
      <c r="H1277" s="24"/>
      <c r="I1277" s="15"/>
      <c r="J1277" s="117"/>
      <c r="K1277" s="24"/>
      <c r="L1277" s="25"/>
    </row>
    <row r="1278" spans="1:12" ht="14.25" customHeight="1" thickBot="1">
      <c r="A1278" s="402"/>
      <c r="B1278" s="446"/>
      <c r="C1278" s="398" t="s">
        <v>2479</v>
      </c>
      <c r="D1278" s="399"/>
      <c r="E1278" s="543" t="s">
        <v>2489</v>
      </c>
      <c r="F1278" s="447">
        <v>4</v>
      </c>
      <c r="G1278" s="448" t="s">
        <v>183</v>
      </c>
      <c r="H1278" s="545"/>
      <c r="I1278" s="450"/>
      <c r="J1278" s="451"/>
      <c r="K1278" s="545"/>
      <c r="L1278" s="140"/>
    </row>
    <row r="1280" spans="1:12" ht="14.25" customHeight="1">
      <c r="J1280" s="56" t="s">
        <v>3</v>
      </c>
      <c r="K1280" s="765">
        <f>K1240+1</f>
        <v>34</v>
      </c>
      <c r="L1280" s="765"/>
    </row>
    <row r="1282" spans="1:12" ht="14.25" customHeight="1" thickBot="1"/>
    <row r="1283" spans="1:12" ht="14.25" customHeight="1">
      <c r="A1283" s="34"/>
      <c r="B1283" s="35"/>
      <c r="C1283" s="11"/>
      <c r="D1283" s="37"/>
      <c r="E1283" s="11"/>
      <c r="F1283" s="44"/>
      <c r="G1283" s="44"/>
      <c r="H1283" s="11"/>
      <c r="I1283" s="44"/>
      <c r="J1283" s="11"/>
      <c r="K1283" s="11"/>
      <c r="L1283" s="45"/>
    </row>
    <row r="1284" spans="1:12" ht="14.25" customHeight="1" thickBot="1">
      <c r="A1284" s="46"/>
      <c r="B1284" s="47"/>
      <c r="C1284" s="39" t="s">
        <v>5</v>
      </c>
      <c r="D1284" s="48"/>
      <c r="E1284" s="39" t="s">
        <v>6</v>
      </c>
      <c r="F1284" s="49" t="s">
        <v>7</v>
      </c>
      <c r="G1284" s="49" t="s">
        <v>4</v>
      </c>
      <c r="H1284" s="39" t="s">
        <v>8</v>
      </c>
      <c r="I1284" s="49" t="s">
        <v>1</v>
      </c>
      <c r="J1284" s="586" t="s">
        <v>2</v>
      </c>
      <c r="K1284" s="586"/>
      <c r="L1284" s="587"/>
    </row>
    <row r="1285" spans="1:12" ht="14.25" customHeight="1">
      <c r="A1285" s="58"/>
      <c r="B1285" s="20"/>
      <c r="C1285" s="2" t="s">
        <v>2483</v>
      </c>
      <c r="D1285" s="22"/>
      <c r="E1285" s="2"/>
      <c r="F1285" s="78"/>
      <c r="G1285" s="23"/>
      <c r="H1285" s="24"/>
      <c r="I1285" s="15"/>
      <c r="J1285" s="117"/>
      <c r="K1285" s="24"/>
      <c r="L1285" s="25"/>
    </row>
    <row r="1286" spans="1:12" ht="14.25" customHeight="1">
      <c r="A1286" s="59"/>
      <c r="B1286" s="26"/>
      <c r="C1286" s="27" t="s">
        <v>2912</v>
      </c>
      <c r="D1286" s="536"/>
      <c r="E1286" s="534" t="s">
        <v>2988</v>
      </c>
      <c r="F1286" s="79">
        <v>6</v>
      </c>
      <c r="G1286" s="30" t="s">
        <v>183</v>
      </c>
      <c r="H1286" s="537"/>
      <c r="I1286" s="6"/>
      <c r="J1286" s="533"/>
      <c r="K1286" s="537"/>
      <c r="L1286" s="134"/>
    </row>
    <row r="1287" spans="1:12" ht="14.25" customHeight="1">
      <c r="A1287" s="40"/>
      <c r="B1287" s="8"/>
      <c r="C1287" s="550" t="s">
        <v>2484</v>
      </c>
      <c r="D1287" s="10"/>
      <c r="E1287" s="550"/>
      <c r="F1287" s="77"/>
      <c r="G1287" s="17"/>
      <c r="H1287" s="32"/>
      <c r="I1287" s="32"/>
      <c r="J1287" s="127"/>
      <c r="K1287" s="551"/>
      <c r="L1287" s="19"/>
    </row>
    <row r="1288" spans="1:12" ht="14.25" customHeight="1">
      <c r="A1288" s="59"/>
      <c r="B1288" s="26"/>
      <c r="C1288" s="27" t="s">
        <v>2911</v>
      </c>
      <c r="D1288" s="28"/>
      <c r="E1288" s="29" t="s">
        <v>2492</v>
      </c>
      <c r="F1288" s="79">
        <v>2</v>
      </c>
      <c r="G1288" s="30" t="s">
        <v>183</v>
      </c>
      <c r="H1288" s="6"/>
      <c r="I1288" s="6"/>
      <c r="J1288" s="69"/>
      <c r="K1288" s="7"/>
      <c r="L1288" s="134"/>
    </row>
    <row r="1289" spans="1:12" ht="14.25" customHeight="1">
      <c r="A1289" s="40"/>
      <c r="B1289" s="8"/>
      <c r="C1289" t="s">
        <v>2485</v>
      </c>
      <c r="D1289" s="10"/>
      <c r="E1289" t="s">
        <v>2493</v>
      </c>
      <c r="F1289" s="77"/>
      <c r="G1289" s="17"/>
      <c r="H1289" s="127"/>
      <c r="I1289" s="32"/>
      <c r="J1289" s="127"/>
      <c r="K1289" s="18"/>
      <c r="L1289" s="19"/>
    </row>
    <row r="1290" spans="1:12" ht="14.25" customHeight="1">
      <c r="A1290" s="59"/>
      <c r="B1290" s="26"/>
      <c r="C1290" s="27" t="s">
        <v>2479</v>
      </c>
      <c r="D1290" s="28"/>
      <c r="E1290" s="29" t="s">
        <v>2489</v>
      </c>
      <c r="F1290" s="79">
        <v>1</v>
      </c>
      <c r="G1290" s="30" t="s">
        <v>183</v>
      </c>
      <c r="H1290" s="69"/>
      <c r="I1290" s="6"/>
      <c r="J1290" s="69"/>
      <c r="K1290" s="7"/>
      <c r="L1290" s="134"/>
    </row>
    <row r="1291" spans="1:12" ht="14.25" customHeight="1">
      <c r="A1291" s="40"/>
      <c r="B1291" s="8"/>
      <c r="D1291" s="10"/>
      <c r="F1291" s="77"/>
      <c r="G1291" s="17"/>
      <c r="H1291" s="18"/>
      <c r="I1291" s="32"/>
      <c r="J1291" s="127"/>
      <c r="K1291" s="18"/>
      <c r="L1291" s="19"/>
    </row>
    <row r="1292" spans="1:12" ht="14.25" customHeight="1">
      <c r="A1292" s="59"/>
      <c r="B1292" s="26"/>
      <c r="C1292" s="27" t="s">
        <v>2486</v>
      </c>
      <c r="D1292" s="28"/>
      <c r="E1292" s="29"/>
      <c r="F1292" s="79">
        <v>1</v>
      </c>
      <c r="G1292" s="30" t="s">
        <v>2494</v>
      </c>
      <c r="H1292" s="7"/>
      <c r="I1292" s="6"/>
      <c r="J1292" s="69"/>
      <c r="K1292" s="7"/>
      <c r="L1292" s="131"/>
    </row>
    <row r="1293" spans="1:12" ht="14.25" customHeight="1">
      <c r="A1293" s="58"/>
      <c r="B1293" s="20"/>
      <c r="C1293" s="2"/>
      <c r="D1293" s="22"/>
      <c r="E1293" s="2"/>
      <c r="F1293" s="78"/>
      <c r="G1293" s="23"/>
      <c r="H1293" s="24"/>
      <c r="I1293" s="15"/>
      <c r="J1293" s="117"/>
      <c r="K1293" s="24"/>
      <c r="L1293" s="25"/>
    </row>
    <row r="1294" spans="1:12" ht="14.25" customHeight="1">
      <c r="A1294" s="59"/>
      <c r="B1294" s="26"/>
      <c r="C1294" s="27" t="s">
        <v>2487</v>
      </c>
      <c r="D1294" s="28"/>
      <c r="E1294" s="29"/>
      <c r="F1294" s="79">
        <v>1</v>
      </c>
      <c r="G1294" s="30" t="s">
        <v>2494</v>
      </c>
      <c r="H1294" s="7"/>
      <c r="I1294" s="6"/>
      <c r="J1294" s="69"/>
      <c r="K1294" s="7"/>
      <c r="L1294" s="134"/>
    </row>
    <row r="1295" spans="1:12" ht="14.25" customHeight="1">
      <c r="A1295" s="40"/>
      <c r="B1295" s="8"/>
      <c r="D1295" s="10"/>
      <c r="F1295" s="77"/>
      <c r="G1295" s="17"/>
      <c r="H1295" s="127"/>
      <c r="I1295" s="15"/>
      <c r="J1295" s="117"/>
      <c r="K1295" s="24"/>
      <c r="L1295" s="25"/>
    </row>
    <row r="1296" spans="1:12" ht="14.25" customHeight="1">
      <c r="A1296" s="59"/>
      <c r="B1296" s="26"/>
      <c r="C1296" s="27"/>
      <c r="D1296" s="28"/>
      <c r="E1296" s="29"/>
      <c r="F1296" s="79"/>
      <c r="G1296" s="30"/>
      <c r="H1296" s="69"/>
      <c r="I1296" s="6"/>
      <c r="J1296" s="69"/>
      <c r="K1296" s="7"/>
      <c r="L1296" s="131"/>
    </row>
    <row r="1297" spans="1:12" ht="14.25" customHeight="1">
      <c r="A1297" s="40"/>
      <c r="B1297" s="8"/>
      <c r="D1297" s="10"/>
      <c r="F1297" s="77"/>
      <c r="G1297" s="17"/>
      <c r="H1297" s="24"/>
      <c r="I1297" s="15"/>
      <c r="J1297" s="117"/>
      <c r="K1297" s="24"/>
      <c r="L1297" s="25"/>
    </row>
    <row r="1298" spans="1:12" ht="14.25" customHeight="1">
      <c r="A1298" s="59"/>
      <c r="B1298" s="26"/>
      <c r="C1298" s="27"/>
      <c r="D1298" s="28"/>
      <c r="E1298" s="29"/>
      <c r="F1298" s="79"/>
      <c r="G1298" s="30"/>
      <c r="H1298" s="7"/>
      <c r="I1298" s="6"/>
      <c r="J1298" s="69"/>
      <c r="K1298" s="7"/>
      <c r="L1298" s="131"/>
    </row>
    <row r="1299" spans="1:12" ht="14.25" customHeight="1">
      <c r="A1299" s="40"/>
      <c r="B1299" s="8"/>
      <c r="D1299" s="10"/>
      <c r="F1299" s="77"/>
      <c r="G1299" s="17"/>
      <c r="H1299" s="18"/>
      <c r="I1299" s="15"/>
      <c r="J1299" s="117"/>
      <c r="K1299" s="24"/>
      <c r="L1299" s="25"/>
    </row>
    <row r="1300" spans="1:12" ht="14.25" customHeight="1">
      <c r="A1300" s="59"/>
      <c r="B1300" s="26"/>
      <c r="C1300" s="27"/>
      <c r="D1300" s="28"/>
      <c r="E1300" s="29"/>
      <c r="F1300" s="79"/>
      <c r="G1300" s="30"/>
      <c r="H1300" s="18"/>
      <c r="I1300" s="6"/>
      <c r="J1300" s="69"/>
      <c r="K1300" s="7"/>
      <c r="L1300" s="131"/>
    </row>
    <row r="1301" spans="1:12" ht="14.25" customHeight="1">
      <c r="A1301" s="40"/>
      <c r="B1301" s="8"/>
      <c r="D1301" s="10"/>
      <c r="F1301" s="77"/>
      <c r="G1301" s="17"/>
      <c r="H1301" s="24"/>
      <c r="I1301" s="15"/>
      <c r="J1301" s="117"/>
      <c r="K1301" s="24"/>
      <c r="L1301" s="25"/>
    </row>
    <row r="1302" spans="1:12" ht="14.25" customHeight="1">
      <c r="A1302" s="59"/>
      <c r="B1302" s="26"/>
      <c r="C1302" s="27"/>
      <c r="D1302" s="28"/>
      <c r="E1302" s="29"/>
      <c r="F1302" s="79"/>
      <c r="G1302" s="30"/>
      <c r="H1302" s="7"/>
      <c r="I1302" s="6"/>
      <c r="J1302" s="69"/>
      <c r="K1302" s="7"/>
      <c r="L1302" s="131"/>
    </row>
    <row r="1303" spans="1:12" ht="14.25" customHeight="1">
      <c r="A1303" s="40"/>
      <c r="B1303" s="8"/>
      <c r="D1303" s="10"/>
      <c r="F1303" s="77"/>
      <c r="G1303" s="17"/>
      <c r="H1303" s="127"/>
      <c r="I1303" s="15"/>
      <c r="J1303" s="117"/>
      <c r="K1303" s="24"/>
      <c r="L1303" s="25"/>
    </row>
    <row r="1304" spans="1:12" ht="14.25" customHeight="1">
      <c r="A1304" s="59"/>
      <c r="B1304" s="26"/>
      <c r="C1304" s="27"/>
      <c r="D1304" s="28"/>
      <c r="E1304" s="29"/>
      <c r="F1304" s="79"/>
      <c r="G1304" s="30"/>
      <c r="H1304" s="69"/>
      <c r="I1304" s="6"/>
      <c r="J1304" s="69"/>
      <c r="K1304" s="7"/>
      <c r="L1304" s="131"/>
    </row>
    <row r="1305" spans="1:12" s="538" customFormat="1" ht="14.25" customHeight="1">
      <c r="A1305" s="40"/>
      <c r="B1305" s="8"/>
      <c r="D1305" s="10"/>
      <c r="F1305" s="77"/>
      <c r="G1305" s="17"/>
      <c r="H1305" s="24"/>
      <c r="I1305" s="15"/>
      <c r="J1305" s="117"/>
      <c r="K1305" s="24"/>
      <c r="L1305" s="25"/>
    </row>
    <row r="1306" spans="1:12" s="538" customFormat="1" ht="14.25" customHeight="1">
      <c r="A1306" s="59"/>
      <c r="B1306" s="26"/>
      <c r="C1306" s="27"/>
      <c r="D1306" s="544"/>
      <c r="E1306" s="541"/>
      <c r="F1306" s="79"/>
      <c r="G1306" s="30"/>
      <c r="H1306" s="547"/>
      <c r="I1306" s="6"/>
      <c r="J1306" s="540"/>
      <c r="K1306" s="547"/>
      <c r="L1306" s="131"/>
    </row>
    <row r="1307" spans="1:12" ht="14.25" customHeight="1">
      <c r="A1307" s="40"/>
      <c r="B1307" s="8"/>
      <c r="D1307" s="10"/>
      <c r="F1307" s="77"/>
      <c r="G1307" s="17"/>
      <c r="H1307" s="24"/>
      <c r="I1307" s="15"/>
      <c r="J1307" s="117"/>
      <c r="K1307" s="24"/>
      <c r="L1307" s="25"/>
    </row>
    <row r="1308" spans="1:12" ht="14.25" customHeight="1">
      <c r="A1308" s="59"/>
      <c r="B1308" s="26"/>
      <c r="C1308" s="27"/>
      <c r="D1308" s="28"/>
      <c r="E1308" s="29"/>
      <c r="F1308" s="79"/>
      <c r="G1308" s="30"/>
      <c r="H1308" s="7"/>
      <c r="I1308" s="6"/>
      <c r="J1308" s="69"/>
      <c r="K1308" s="7"/>
      <c r="L1308" s="131"/>
    </row>
    <row r="1309" spans="1:12" ht="14.25" customHeight="1">
      <c r="A1309" s="40"/>
      <c r="B1309" s="8"/>
      <c r="D1309" s="10"/>
      <c r="F1309" s="77"/>
      <c r="G1309" s="17"/>
      <c r="H1309" s="18"/>
      <c r="I1309" s="15"/>
      <c r="J1309" s="117"/>
      <c r="K1309" s="24"/>
      <c r="L1309" s="25"/>
    </row>
    <row r="1310" spans="1:12" ht="14.25" customHeight="1">
      <c r="A1310" s="59"/>
      <c r="B1310" s="26"/>
      <c r="C1310" s="27"/>
      <c r="D1310" s="28"/>
      <c r="E1310" s="29"/>
      <c r="F1310" s="79"/>
      <c r="G1310" s="30"/>
      <c r="H1310" s="18"/>
      <c r="I1310" s="6"/>
      <c r="J1310" s="69"/>
      <c r="K1310" s="7"/>
      <c r="L1310" s="131"/>
    </row>
    <row r="1311" spans="1:12" ht="14.25" customHeight="1">
      <c r="A1311" s="40"/>
      <c r="B1311" s="8"/>
      <c r="D1311" s="10"/>
      <c r="F1311" s="77"/>
      <c r="G1311" s="17"/>
      <c r="H1311" s="24"/>
      <c r="I1311" s="15"/>
      <c r="J1311" s="117"/>
      <c r="K1311" s="24"/>
      <c r="L1311" s="25"/>
    </row>
    <row r="1312" spans="1:12" ht="14.25" customHeight="1">
      <c r="A1312" s="59"/>
      <c r="B1312" s="26"/>
      <c r="C1312" s="27"/>
      <c r="D1312" s="28"/>
      <c r="E1312" s="29"/>
      <c r="F1312" s="79"/>
      <c r="G1312" s="30"/>
      <c r="H1312" s="7"/>
      <c r="I1312" s="6"/>
      <c r="J1312" s="69"/>
      <c r="K1312" s="7"/>
      <c r="L1312" s="131"/>
    </row>
    <row r="1313" spans="1:12" ht="14.25" customHeight="1">
      <c r="A1313" s="40"/>
      <c r="B1313" s="8"/>
      <c r="D1313" s="10"/>
      <c r="F1313" s="77"/>
      <c r="G1313" s="17"/>
      <c r="H1313" s="127"/>
      <c r="I1313" s="15"/>
      <c r="J1313" s="117"/>
      <c r="K1313" s="24"/>
      <c r="L1313" s="25"/>
    </row>
    <row r="1314" spans="1:12" ht="14.25" customHeight="1">
      <c r="A1314" s="59"/>
      <c r="B1314" s="26"/>
      <c r="C1314" s="27"/>
      <c r="D1314" s="28"/>
      <c r="E1314" s="29"/>
      <c r="F1314" s="79"/>
      <c r="G1314" s="30"/>
      <c r="H1314" s="69"/>
      <c r="I1314" s="6"/>
      <c r="J1314" s="69"/>
      <c r="K1314" s="7"/>
      <c r="L1314" s="131"/>
    </row>
    <row r="1315" spans="1:12" ht="14.25" customHeight="1">
      <c r="A1315" s="40"/>
      <c r="B1315" s="8"/>
      <c r="D1315" s="10"/>
      <c r="F1315" s="77"/>
      <c r="G1315" s="17"/>
      <c r="H1315" s="127"/>
      <c r="I1315" s="15"/>
      <c r="J1315" s="117"/>
      <c r="K1315" s="24"/>
      <c r="L1315" s="25"/>
    </row>
    <row r="1316" spans="1:12" ht="14.25" customHeight="1">
      <c r="A1316" s="59"/>
      <c r="B1316" s="26"/>
      <c r="C1316" s="43" t="s">
        <v>203</v>
      </c>
      <c r="D1316" s="28"/>
      <c r="E1316" s="29"/>
      <c r="F1316" s="79"/>
      <c r="G1316" s="30"/>
      <c r="H1316" s="69"/>
      <c r="I1316" s="6"/>
      <c r="J1316" s="69"/>
      <c r="K1316" s="7"/>
      <c r="L1316" s="134"/>
    </row>
    <row r="1317" spans="1:12" ht="14.25" customHeight="1">
      <c r="A1317" s="40"/>
      <c r="B1317" s="8"/>
      <c r="D1317" s="10"/>
      <c r="F1317" s="77"/>
      <c r="G1317" s="17"/>
      <c r="H1317" s="117"/>
      <c r="I1317" s="15"/>
      <c r="J1317" s="117"/>
      <c r="K1317" s="24"/>
      <c r="L1317" s="25"/>
    </row>
    <row r="1318" spans="1:12" ht="14.25" customHeight="1" thickBot="1">
      <c r="A1318" s="60"/>
      <c r="B1318" s="50"/>
      <c r="C1318" s="51"/>
      <c r="D1318" s="52"/>
      <c r="E1318" s="53"/>
      <c r="F1318" s="80"/>
      <c r="G1318" s="55"/>
      <c r="H1318" s="139"/>
      <c r="I1318" s="125"/>
      <c r="J1318" s="139"/>
      <c r="K1318" s="62"/>
      <c r="L1318" s="140"/>
    </row>
    <row r="1320" spans="1:12" ht="14.25" customHeight="1">
      <c r="J1320" s="56" t="s">
        <v>3</v>
      </c>
      <c r="K1320" s="765">
        <f>K1280+1</f>
        <v>35</v>
      </c>
      <c r="L1320" s="765"/>
    </row>
    <row r="1322" spans="1:12" ht="14.25" customHeight="1" thickBot="1"/>
    <row r="1323" spans="1:12" ht="14.25" customHeight="1">
      <c r="A1323" s="34"/>
      <c r="B1323" s="35"/>
      <c r="C1323" s="11"/>
      <c r="D1323" s="37"/>
      <c r="E1323" s="11"/>
      <c r="F1323" s="44"/>
      <c r="G1323" s="44"/>
      <c r="H1323" s="11"/>
      <c r="I1323" s="44"/>
      <c r="J1323" s="11"/>
      <c r="K1323" s="11"/>
      <c r="L1323" s="45"/>
    </row>
    <row r="1324" spans="1:12" ht="14.25" customHeight="1" thickBot="1">
      <c r="A1324" s="46"/>
      <c r="B1324" s="47"/>
      <c r="C1324" s="39" t="s">
        <v>5</v>
      </c>
      <c r="D1324" s="48"/>
      <c r="E1324" s="39" t="s">
        <v>6</v>
      </c>
      <c r="F1324" s="49" t="s">
        <v>7</v>
      </c>
      <c r="G1324" s="49" t="s">
        <v>4</v>
      </c>
      <c r="H1324" s="39" t="s">
        <v>8</v>
      </c>
      <c r="I1324" s="49" t="s">
        <v>1</v>
      </c>
      <c r="J1324" s="586" t="s">
        <v>2</v>
      </c>
      <c r="K1324" s="586"/>
      <c r="L1324" s="587"/>
    </row>
    <row r="1325" spans="1:12" ht="14.25" customHeight="1">
      <c r="A1325" s="40"/>
      <c r="B1325" s="8"/>
      <c r="C1325" s="21"/>
      <c r="D1325" s="22"/>
      <c r="E1325" s="2"/>
      <c r="F1325" s="82"/>
      <c r="G1325" s="114"/>
      <c r="H1325" s="127"/>
      <c r="I1325" s="15"/>
      <c r="J1325" s="18"/>
      <c r="K1325" s="18"/>
      <c r="L1325" s="19"/>
    </row>
    <row r="1326" spans="1:12" ht="14.25" customHeight="1">
      <c r="A1326" s="59">
        <f>建築内訳中!$A$54</f>
        <v>6</v>
      </c>
      <c r="B1326" s="26"/>
      <c r="C1326" s="27" t="str">
        <f>建築内訳中!$C$54</f>
        <v>塗装改修</v>
      </c>
      <c r="D1326" s="28"/>
      <c r="E1326" s="273" t="str">
        <f>建築内訳中!$E$54</f>
        <v>(1)改修</v>
      </c>
      <c r="F1326" s="79"/>
      <c r="G1326" s="30"/>
      <c r="H1326" s="69"/>
      <c r="I1326" s="6"/>
      <c r="J1326" s="69"/>
      <c r="K1326" s="7"/>
      <c r="L1326" s="31"/>
    </row>
    <row r="1327" spans="1:12" ht="14.25" customHeight="1">
      <c r="A1327" s="40"/>
      <c r="B1327" s="8"/>
      <c r="C1327" s="9"/>
      <c r="D1327" s="10"/>
      <c r="F1327" s="77"/>
      <c r="G1327" s="17"/>
      <c r="H1327" s="18"/>
      <c r="I1327" s="32"/>
      <c r="J1327" s="18"/>
      <c r="K1327" s="18"/>
      <c r="L1327" s="19"/>
    </row>
    <row r="1328" spans="1:12" ht="14.25" customHeight="1">
      <c r="A1328" s="59"/>
      <c r="B1328" s="26"/>
      <c r="C1328" s="27" t="s">
        <v>1773</v>
      </c>
      <c r="D1328" s="28"/>
      <c r="E1328" s="28"/>
      <c r="F1328" s="79"/>
      <c r="G1328" s="30"/>
      <c r="H1328" s="7"/>
      <c r="I1328" s="6"/>
      <c r="J1328" s="69"/>
      <c r="K1328" s="7"/>
      <c r="L1328" s="31"/>
    </row>
    <row r="1329" spans="1:12" ht="14.25" customHeight="1">
      <c r="A1329" s="40"/>
      <c r="B1329" s="8"/>
      <c r="C1329" t="s">
        <v>2084</v>
      </c>
      <c r="D1329" s="10"/>
      <c r="F1329" s="77"/>
      <c r="G1329" s="17"/>
      <c r="H1329" s="18"/>
      <c r="I1329" s="32"/>
      <c r="J1329" s="18"/>
      <c r="K1329" s="18"/>
      <c r="L1329" s="19"/>
    </row>
    <row r="1330" spans="1:12" ht="14.25" customHeight="1">
      <c r="A1330" s="59"/>
      <c r="B1330" s="26"/>
      <c r="C1330" s="27" t="s">
        <v>2091</v>
      </c>
      <c r="D1330" s="28"/>
      <c r="E1330" s="28" t="s">
        <v>2086</v>
      </c>
      <c r="F1330" s="79">
        <v>15.9</v>
      </c>
      <c r="G1330" s="30" t="s">
        <v>2094</v>
      </c>
      <c r="H1330" s="7"/>
      <c r="I1330" s="6"/>
      <c r="J1330" s="69"/>
      <c r="K1330" s="7"/>
      <c r="L1330" s="31"/>
    </row>
    <row r="1331" spans="1:12" ht="14.25" customHeight="1">
      <c r="A1331" s="40"/>
      <c r="B1331" s="8"/>
      <c r="C1331" t="s">
        <v>2084</v>
      </c>
      <c r="D1331" s="10"/>
      <c r="F1331" s="77"/>
      <c r="G1331" s="17"/>
      <c r="H1331" s="18"/>
      <c r="I1331" s="32"/>
      <c r="J1331" s="18"/>
      <c r="K1331" s="18"/>
      <c r="L1331" s="19"/>
    </row>
    <row r="1332" spans="1:12" ht="14.25" customHeight="1">
      <c r="A1332" s="59"/>
      <c r="B1332" s="26"/>
      <c r="C1332" s="273" t="s">
        <v>2085</v>
      </c>
      <c r="D1332" s="28"/>
      <c r="E1332" s="28" t="s">
        <v>2086</v>
      </c>
      <c r="F1332" s="79">
        <v>15.9</v>
      </c>
      <c r="G1332" s="30" t="s">
        <v>2094</v>
      </c>
      <c r="H1332" s="7"/>
      <c r="I1332" s="6"/>
      <c r="J1332" s="69"/>
      <c r="K1332" s="7"/>
      <c r="L1332" s="31"/>
    </row>
    <row r="1333" spans="1:12" ht="14.25" customHeight="1">
      <c r="A1333" s="40"/>
      <c r="B1333" s="8"/>
      <c r="C1333" s="9"/>
      <c r="D1333" s="10"/>
      <c r="F1333" s="77"/>
      <c r="G1333" s="17"/>
      <c r="H1333" s="18"/>
      <c r="I1333" s="32"/>
      <c r="J1333" s="18"/>
      <c r="K1333" s="18"/>
      <c r="L1333" s="19"/>
    </row>
    <row r="1334" spans="1:12" ht="14.25" customHeight="1">
      <c r="A1334" s="59"/>
      <c r="B1334" s="26"/>
      <c r="C1334" s="27" t="s">
        <v>1789</v>
      </c>
      <c r="D1334" s="28"/>
      <c r="E1334" s="28"/>
      <c r="F1334" s="79"/>
      <c r="G1334" s="30"/>
      <c r="H1334" s="7"/>
      <c r="I1334" s="6"/>
      <c r="J1334" s="69"/>
      <c r="K1334" s="7"/>
      <c r="L1334" s="31"/>
    </row>
    <row r="1335" spans="1:12" ht="14.25" customHeight="1">
      <c r="A1335" s="40"/>
      <c r="B1335" s="8"/>
      <c r="C1335" t="s">
        <v>2087</v>
      </c>
      <c r="D1335" s="10"/>
      <c r="F1335" s="77"/>
      <c r="G1335" s="17"/>
      <c r="H1335" s="18"/>
      <c r="I1335" s="32"/>
      <c r="J1335" s="18"/>
      <c r="K1335" s="18"/>
      <c r="L1335" s="19"/>
    </row>
    <row r="1336" spans="1:12" ht="14.25" customHeight="1">
      <c r="A1336" s="59"/>
      <c r="B1336" s="26"/>
      <c r="C1336" s="27" t="s">
        <v>2092</v>
      </c>
      <c r="D1336" s="28"/>
      <c r="E1336" s="28" t="s">
        <v>1819</v>
      </c>
      <c r="F1336" s="79">
        <v>369</v>
      </c>
      <c r="G1336" s="30" t="s">
        <v>785</v>
      </c>
      <c r="H1336" s="7"/>
      <c r="I1336" s="6"/>
      <c r="J1336" s="69"/>
      <c r="K1336" s="7"/>
      <c r="L1336" s="31"/>
    </row>
    <row r="1337" spans="1:12" ht="14.25" customHeight="1">
      <c r="A1337" s="40"/>
      <c r="B1337" s="8"/>
      <c r="C1337" t="s">
        <v>2087</v>
      </c>
      <c r="D1337" s="10"/>
      <c r="F1337" s="77"/>
      <c r="G1337" s="17"/>
      <c r="H1337" s="18"/>
      <c r="I1337" s="32"/>
      <c r="J1337" s="18"/>
      <c r="K1337" s="18"/>
      <c r="L1337" s="19"/>
    </row>
    <row r="1338" spans="1:12" ht="14.25" customHeight="1">
      <c r="A1338" s="59"/>
      <c r="B1338" s="26"/>
      <c r="C1338" s="273" t="s">
        <v>2088</v>
      </c>
      <c r="D1338" s="28"/>
      <c r="E1338" s="28" t="s">
        <v>1819</v>
      </c>
      <c r="F1338" s="79">
        <v>369</v>
      </c>
      <c r="G1338" s="30" t="s">
        <v>785</v>
      </c>
      <c r="H1338" s="7"/>
      <c r="I1338" s="6"/>
      <c r="J1338" s="69"/>
      <c r="K1338" s="7"/>
      <c r="L1338" s="31"/>
    </row>
    <row r="1339" spans="1:12" ht="14.25" customHeight="1">
      <c r="A1339" s="40"/>
      <c r="B1339" s="8"/>
      <c r="C1339" t="s">
        <v>2087</v>
      </c>
      <c r="D1339" s="10"/>
      <c r="F1339" s="77"/>
      <c r="G1339" s="17"/>
      <c r="H1339" s="18"/>
      <c r="I1339" s="32"/>
      <c r="J1339" s="18"/>
      <c r="K1339" s="18"/>
      <c r="L1339" s="19"/>
    </row>
    <row r="1340" spans="1:12" ht="14.25" customHeight="1">
      <c r="A1340" s="59"/>
      <c r="B1340" s="26"/>
      <c r="C1340" s="27" t="s">
        <v>2092</v>
      </c>
      <c r="D1340" s="28"/>
      <c r="E1340" s="28" t="s">
        <v>2089</v>
      </c>
      <c r="F1340" s="79">
        <v>0.9</v>
      </c>
      <c r="G1340" s="30" t="s">
        <v>785</v>
      </c>
      <c r="H1340" s="7"/>
      <c r="I1340" s="6"/>
      <c r="J1340" s="69"/>
      <c r="K1340" s="7"/>
      <c r="L1340" s="31"/>
    </row>
    <row r="1341" spans="1:12" ht="14.25" customHeight="1">
      <c r="A1341" s="40"/>
      <c r="B1341" s="8"/>
      <c r="C1341" t="s">
        <v>2087</v>
      </c>
      <c r="D1341" s="10"/>
      <c r="F1341" s="77"/>
      <c r="G1341" s="17"/>
      <c r="H1341" s="18"/>
      <c r="I1341" s="32"/>
      <c r="J1341" s="18"/>
      <c r="K1341" s="18"/>
      <c r="L1341" s="19"/>
    </row>
    <row r="1342" spans="1:12" ht="14.25" customHeight="1">
      <c r="A1342" s="59"/>
      <c r="B1342" s="26"/>
      <c r="C1342" s="273" t="s">
        <v>2088</v>
      </c>
      <c r="D1342" s="28"/>
      <c r="E1342" s="28" t="s">
        <v>2089</v>
      </c>
      <c r="F1342" s="79">
        <v>0.9</v>
      </c>
      <c r="G1342" s="30" t="s">
        <v>785</v>
      </c>
      <c r="H1342" s="7"/>
      <c r="I1342" s="6"/>
      <c r="J1342" s="69"/>
      <c r="K1342" s="7"/>
      <c r="L1342" s="31"/>
    </row>
    <row r="1343" spans="1:12" ht="14.25" customHeight="1">
      <c r="A1343" s="40"/>
      <c r="B1343" s="8"/>
      <c r="C1343" t="s">
        <v>2087</v>
      </c>
      <c r="D1343" s="10"/>
      <c r="F1343" s="77"/>
      <c r="G1343" s="17"/>
      <c r="H1343" s="18"/>
      <c r="I1343" s="32"/>
      <c r="J1343" s="18"/>
      <c r="K1343" s="18"/>
      <c r="L1343" s="19"/>
    </row>
    <row r="1344" spans="1:12" ht="14.25" customHeight="1">
      <c r="A1344" s="59"/>
      <c r="B1344" s="26"/>
      <c r="C1344" s="27" t="s">
        <v>2092</v>
      </c>
      <c r="D1344" s="28"/>
      <c r="E1344" s="28" t="s">
        <v>1834</v>
      </c>
      <c r="F1344" s="79">
        <v>352</v>
      </c>
      <c r="G1344" s="30" t="s">
        <v>785</v>
      </c>
      <c r="H1344" s="7"/>
      <c r="I1344" s="6"/>
      <c r="J1344" s="69"/>
      <c r="K1344" s="7"/>
      <c r="L1344" s="31"/>
    </row>
    <row r="1345" spans="1:12" ht="14.25" customHeight="1">
      <c r="A1345" s="40"/>
      <c r="B1345" s="8"/>
      <c r="C1345" t="s">
        <v>2087</v>
      </c>
      <c r="D1345" s="10"/>
      <c r="F1345" s="77"/>
      <c r="G1345" s="17"/>
      <c r="H1345" s="18"/>
      <c r="I1345" s="32"/>
      <c r="J1345" s="18"/>
      <c r="K1345" s="18"/>
      <c r="L1345" s="19"/>
    </row>
    <row r="1346" spans="1:12" ht="14.25" customHeight="1">
      <c r="A1346" s="59"/>
      <c r="B1346" s="26"/>
      <c r="C1346" s="273" t="s">
        <v>2088</v>
      </c>
      <c r="D1346" s="28"/>
      <c r="E1346" s="28" t="s">
        <v>1834</v>
      </c>
      <c r="F1346" s="79">
        <v>352</v>
      </c>
      <c r="G1346" s="30" t="s">
        <v>785</v>
      </c>
      <c r="H1346" s="7"/>
      <c r="I1346" s="6"/>
      <c r="J1346" s="69"/>
      <c r="K1346" s="7"/>
      <c r="L1346" s="31"/>
    </row>
    <row r="1347" spans="1:12" ht="14.25" customHeight="1">
      <c r="A1347" s="40"/>
      <c r="B1347" s="8"/>
      <c r="C1347" t="s">
        <v>2087</v>
      </c>
      <c r="D1347" s="10"/>
      <c r="E1347" s="10" t="s">
        <v>2136</v>
      </c>
      <c r="F1347" s="77"/>
      <c r="G1347" s="17"/>
      <c r="H1347" s="18"/>
      <c r="I1347" s="32"/>
      <c r="J1347" s="18"/>
      <c r="K1347" s="18"/>
      <c r="L1347" s="19"/>
    </row>
    <row r="1348" spans="1:12" ht="14.25" customHeight="1">
      <c r="A1348" s="59"/>
      <c r="B1348" s="26"/>
      <c r="C1348" s="27" t="s">
        <v>2093</v>
      </c>
      <c r="D1348" s="28"/>
      <c r="E1348" s="28" t="s">
        <v>2090</v>
      </c>
      <c r="F1348" s="79">
        <v>5.5</v>
      </c>
      <c r="G1348" s="30" t="s">
        <v>785</v>
      </c>
      <c r="H1348" s="7"/>
      <c r="I1348" s="6"/>
      <c r="J1348" s="69"/>
      <c r="K1348" s="7"/>
      <c r="L1348" s="31"/>
    </row>
    <row r="1349" spans="1:12" ht="14.25" customHeight="1">
      <c r="A1349" s="40"/>
      <c r="B1349" s="8"/>
      <c r="C1349" t="s">
        <v>2087</v>
      </c>
      <c r="D1349" s="10"/>
      <c r="F1349" s="77"/>
      <c r="G1349" s="17"/>
      <c r="H1349" s="18"/>
      <c r="I1349" s="32"/>
      <c r="J1349" s="18"/>
      <c r="K1349" s="18"/>
      <c r="L1349" s="19"/>
    </row>
    <row r="1350" spans="1:12" ht="14.25" customHeight="1">
      <c r="A1350" s="59"/>
      <c r="B1350" s="26"/>
      <c r="C1350" s="27" t="s">
        <v>2091</v>
      </c>
      <c r="D1350" s="28"/>
      <c r="E1350" s="28" t="s">
        <v>2096</v>
      </c>
      <c r="F1350" s="79">
        <v>61.3</v>
      </c>
      <c r="G1350" s="30" t="s">
        <v>785</v>
      </c>
      <c r="H1350" s="7"/>
      <c r="I1350" s="6"/>
      <c r="J1350" s="69"/>
      <c r="K1350" s="7"/>
      <c r="L1350" s="31"/>
    </row>
    <row r="1351" spans="1:12" ht="14.25" customHeight="1">
      <c r="A1351" s="40"/>
      <c r="B1351" s="8"/>
      <c r="C1351" t="s">
        <v>2087</v>
      </c>
      <c r="D1351" s="10"/>
      <c r="F1351" s="77"/>
      <c r="G1351" s="17"/>
      <c r="H1351" s="18"/>
      <c r="I1351" s="32"/>
      <c r="J1351" s="18"/>
      <c r="K1351" s="18"/>
      <c r="L1351" s="19"/>
    </row>
    <row r="1352" spans="1:12" ht="14.25" customHeight="1">
      <c r="A1352" s="59"/>
      <c r="B1352" s="26"/>
      <c r="C1352" s="273" t="s">
        <v>2095</v>
      </c>
      <c r="D1352" s="28"/>
      <c r="E1352" s="28" t="s">
        <v>2096</v>
      </c>
      <c r="F1352" s="79">
        <v>61.3</v>
      </c>
      <c r="G1352" s="30" t="s">
        <v>785</v>
      </c>
      <c r="H1352" s="7"/>
      <c r="I1352" s="6"/>
      <c r="J1352" s="69"/>
      <c r="K1352" s="7"/>
      <c r="L1352" s="31"/>
    </row>
    <row r="1353" spans="1:12" ht="14.25" customHeight="1">
      <c r="A1353" s="40"/>
      <c r="B1353" s="8"/>
      <c r="D1353" s="10"/>
      <c r="F1353" s="77"/>
      <c r="G1353" s="17"/>
      <c r="H1353" s="18"/>
      <c r="I1353" s="32"/>
      <c r="J1353" s="18"/>
      <c r="K1353" s="18"/>
      <c r="L1353" s="19"/>
    </row>
    <row r="1354" spans="1:12" ht="14.25" customHeight="1">
      <c r="A1354" s="59"/>
      <c r="B1354" s="26"/>
      <c r="C1354" s="27" t="s">
        <v>1830</v>
      </c>
      <c r="D1354" s="28"/>
      <c r="E1354" s="28" t="s">
        <v>2097</v>
      </c>
      <c r="F1354" s="79">
        <v>776</v>
      </c>
      <c r="G1354" s="30" t="s">
        <v>785</v>
      </c>
      <c r="H1354" s="7"/>
      <c r="I1354" s="6"/>
      <c r="J1354" s="69"/>
      <c r="K1354" s="7"/>
      <c r="L1354" s="31"/>
    </row>
    <row r="1355" spans="1:12" ht="14.25" customHeight="1">
      <c r="A1355" s="40"/>
      <c r="B1355" s="8"/>
      <c r="C1355" t="s">
        <v>2087</v>
      </c>
      <c r="D1355" s="10"/>
      <c r="F1355" s="83"/>
      <c r="G1355" s="68"/>
      <c r="H1355" s="18"/>
      <c r="I1355" s="71"/>
      <c r="J1355" s="18"/>
      <c r="K1355" s="18"/>
      <c r="L1355" s="19"/>
    </row>
    <row r="1356" spans="1:12" ht="14.25" customHeight="1">
      <c r="A1356" s="40"/>
      <c r="B1356" s="8"/>
      <c r="C1356" s="280" t="s">
        <v>2085</v>
      </c>
      <c r="D1356" s="10"/>
      <c r="E1356" t="s">
        <v>2097</v>
      </c>
      <c r="F1356" s="77">
        <v>776</v>
      </c>
      <c r="G1356" s="17" t="s">
        <v>785</v>
      </c>
      <c r="H1356" s="18"/>
      <c r="I1356" s="32"/>
      <c r="J1356" s="18"/>
      <c r="K1356" s="18"/>
      <c r="L1356" s="19"/>
    </row>
    <row r="1357" spans="1:12" ht="14.25" customHeight="1">
      <c r="A1357" s="58"/>
      <c r="B1357" s="20"/>
      <c r="C1357" s="2" t="s">
        <v>2087</v>
      </c>
      <c r="D1357" s="22"/>
      <c r="E1357" s="2"/>
      <c r="F1357" s="82"/>
      <c r="G1357" s="114"/>
      <c r="H1357" s="117"/>
      <c r="I1357" s="15"/>
      <c r="J1357" s="24"/>
      <c r="K1357" s="24"/>
      <c r="L1357" s="25"/>
    </row>
    <row r="1358" spans="1:12" ht="14.25" customHeight="1" thickBot="1">
      <c r="A1358" s="60"/>
      <c r="B1358" s="50"/>
      <c r="C1358" s="51" t="s">
        <v>2091</v>
      </c>
      <c r="D1358" s="52"/>
      <c r="E1358" s="352" t="s">
        <v>1866</v>
      </c>
      <c r="F1358" s="80">
        <v>239</v>
      </c>
      <c r="G1358" s="55" t="s">
        <v>785</v>
      </c>
      <c r="H1358" s="139"/>
      <c r="I1358" s="125"/>
      <c r="J1358" s="139"/>
      <c r="K1358" s="62"/>
      <c r="L1358" s="119"/>
    </row>
    <row r="1360" spans="1:12" ht="14.25" customHeight="1">
      <c r="J1360" s="56" t="s">
        <v>3</v>
      </c>
      <c r="K1360" s="765">
        <f>K1320+1</f>
        <v>36</v>
      </c>
      <c r="L1360" s="765"/>
    </row>
    <row r="1362" spans="1:12" ht="14.25" customHeight="1" thickBot="1"/>
    <row r="1363" spans="1:12" ht="14.25" customHeight="1">
      <c r="A1363" s="34"/>
      <c r="B1363" s="35"/>
      <c r="C1363" s="11"/>
      <c r="D1363" s="37"/>
      <c r="E1363" s="11"/>
      <c r="F1363" s="44"/>
      <c r="G1363" s="44"/>
      <c r="H1363" s="11"/>
      <c r="I1363" s="44"/>
      <c r="J1363" s="11"/>
      <c r="K1363" s="11"/>
      <c r="L1363" s="45"/>
    </row>
    <row r="1364" spans="1:12" ht="14.25" customHeight="1" thickBot="1">
      <c r="A1364" s="46"/>
      <c r="B1364" s="47"/>
      <c r="C1364" s="39" t="s">
        <v>5</v>
      </c>
      <c r="D1364" s="48"/>
      <c r="E1364" s="39" t="s">
        <v>6</v>
      </c>
      <c r="F1364" s="49" t="s">
        <v>7</v>
      </c>
      <c r="G1364" s="49" t="s">
        <v>4</v>
      </c>
      <c r="H1364" s="39" t="s">
        <v>8</v>
      </c>
      <c r="I1364" s="49" t="s">
        <v>1</v>
      </c>
      <c r="J1364" s="586" t="s">
        <v>2</v>
      </c>
      <c r="K1364" s="586"/>
      <c r="L1364" s="587"/>
    </row>
    <row r="1365" spans="1:12" ht="14.25" customHeight="1">
      <c r="A1365" s="40"/>
      <c r="B1365" s="8"/>
      <c r="C1365" t="s">
        <v>2087</v>
      </c>
      <c r="D1365" s="10"/>
      <c r="F1365" s="77"/>
      <c r="G1365" s="17"/>
      <c r="H1365" s="18"/>
      <c r="I1365" s="32"/>
      <c r="J1365" s="18"/>
      <c r="K1365" s="18"/>
      <c r="L1365" s="19"/>
    </row>
    <row r="1366" spans="1:12" ht="14.25" customHeight="1">
      <c r="A1366" s="59"/>
      <c r="B1366" s="26"/>
      <c r="C1366" s="273" t="s">
        <v>2095</v>
      </c>
      <c r="D1366" s="28"/>
      <c r="E1366" s="28" t="s">
        <v>1866</v>
      </c>
      <c r="F1366" s="79">
        <v>239</v>
      </c>
      <c r="G1366" s="30" t="s">
        <v>785</v>
      </c>
      <c r="H1366" s="7"/>
      <c r="I1366" s="6"/>
      <c r="J1366" s="69"/>
      <c r="K1366" s="7"/>
      <c r="L1366" s="31"/>
    </row>
    <row r="1367" spans="1:12" ht="14.25" customHeight="1">
      <c r="A1367" s="40"/>
      <c r="B1367" s="8"/>
      <c r="C1367" t="s">
        <v>2087</v>
      </c>
      <c r="D1367" s="10"/>
      <c r="F1367" s="77"/>
      <c r="G1367" s="17"/>
      <c r="H1367" s="18"/>
      <c r="I1367" s="32"/>
      <c r="J1367" s="18"/>
      <c r="K1367" s="18"/>
      <c r="L1367" s="19"/>
    </row>
    <row r="1368" spans="1:12" ht="14.25" customHeight="1">
      <c r="A1368" s="59"/>
      <c r="B1368" s="26"/>
      <c r="C1368" s="27" t="s">
        <v>2091</v>
      </c>
      <c r="D1368" s="28"/>
      <c r="E1368" s="28" t="s">
        <v>2101</v>
      </c>
      <c r="F1368" s="79">
        <v>111</v>
      </c>
      <c r="G1368" s="30" t="s">
        <v>785</v>
      </c>
      <c r="H1368" s="7"/>
      <c r="I1368" s="6"/>
      <c r="J1368" s="69"/>
      <c r="K1368" s="7"/>
      <c r="L1368" s="31"/>
    </row>
    <row r="1369" spans="1:12" ht="14.25" customHeight="1">
      <c r="A1369" s="40"/>
      <c r="B1369" s="8"/>
      <c r="C1369" t="s">
        <v>2087</v>
      </c>
      <c r="D1369" s="10"/>
      <c r="F1369" s="77"/>
      <c r="G1369" s="17"/>
      <c r="H1369" s="18"/>
      <c r="I1369" s="32"/>
      <c r="J1369" s="18"/>
      <c r="K1369" s="18"/>
      <c r="L1369" s="19"/>
    </row>
    <row r="1370" spans="1:12" ht="14.25" customHeight="1">
      <c r="A1370" s="59"/>
      <c r="B1370" s="26"/>
      <c r="C1370" s="273" t="s">
        <v>2095</v>
      </c>
      <c r="D1370" s="28"/>
      <c r="E1370" s="28" t="s">
        <v>2101</v>
      </c>
      <c r="F1370" s="79">
        <v>111</v>
      </c>
      <c r="G1370" s="30" t="s">
        <v>785</v>
      </c>
      <c r="H1370" s="7"/>
      <c r="I1370" s="6"/>
      <c r="J1370" s="69"/>
      <c r="K1370" s="7"/>
      <c r="L1370" s="31"/>
    </row>
    <row r="1371" spans="1:12" ht="14.25" customHeight="1">
      <c r="A1371" s="40"/>
      <c r="B1371" s="8"/>
      <c r="C1371" s="9"/>
      <c r="D1371" s="10"/>
      <c r="F1371" s="77"/>
      <c r="G1371" s="17"/>
      <c r="H1371" s="18"/>
      <c r="I1371" s="32"/>
      <c r="J1371" s="18"/>
      <c r="K1371" s="18"/>
      <c r="L1371" s="19"/>
    </row>
    <row r="1372" spans="1:12" ht="14.25" customHeight="1">
      <c r="A1372" s="59"/>
      <c r="B1372" s="26"/>
      <c r="C1372" s="27" t="s">
        <v>1838</v>
      </c>
      <c r="D1372" s="28"/>
      <c r="E1372" s="28"/>
      <c r="F1372" s="79"/>
      <c r="G1372" s="30"/>
      <c r="H1372" s="7"/>
      <c r="I1372" s="6"/>
      <c r="J1372" s="69"/>
      <c r="K1372" s="7"/>
      <c r="L1372" s="31"/>
    </row>
    <row r="1373" spans="1:12" ht="14.25" customHeight="1">
      <c r="A1373" s="40"/>
      <c r="B1373" s="8"/>
      <c r="C1373" t="s">
        <v>2098</v>
      </c>
      <c r="D1373" s="10"/>
      <c r="E1373" t="s">
        <v>2136</v>
      </c>
      <c r="F1373" s="77"/>
      <c r="G1373" s="17"/>
      <c r="H1373" s="18"/>
      <c r="I1373" s="32"/>
      <c r="J1373" s="18"/>
      <c r="K1373" s="18"/>
      <c r="L1373" s="19"/>
    </row>
    <row r="1374" spans="1:12" ht="14.25" customHeight="1">
      <c r="A1374" s="59"/>
      <c r="B1374" s="26"/>
      <c r="C1374" s="27" t="s">
        <v>2093</v>
      </c>
      <c r="D1374" s="28"/>
      <c r="E1374" s="28" t="s">
        <v>2102</v>
      </c>
      <c r="F1374" s="79">
        <v>173</v>
      </c>
      <c r="G1374" s="30" t="s">
        <v>303</v>
      </c>
      <c r="H1374" s="7"/>
      <c r="I1374" s="6"/>
      <c r="J1374" s="69"/>
      <c r="K1374" s="7"/>
      <c r="L1374" s="31"/>
    </row>
    <row r="1375" spans="1:12" ht="14.25" customHeight="1">
      <c r="A1375" s="40"/>
      <c r="B1375" s="8"/>
      <c r="C1375" t="s">
        <v>2099</v>
      </c>
      <c r="D1375" s="10"/>
      <c r="F1375" s="77"/>
      <c r="G1375" s="17"/>
      <c r="H1375" s="18"/>
      <c r="I1375" s="32"/>
      <c r="J1375" s="18"/>
      <c r="K1375" s="18"/>
      <c r="L1375" s="19"/>
    </row>
    <row r="1376" spans="1:12" ht="14.25" customHeight="1">
      <c r="A1376" s="59"/>
      <c r="B1376" s="26"/>
      <c r="C1376" s="27" t="s">
        <v>2092</v>
      </c>
      <c r="D1376" s="28"/>
      <c r="E1376" s="28" t="s">
        <v>1788</v>
      </c>
      <c r="F1376" s="79">
        <v>5.5</v>
      </c>
      <c r="G1376" s="30" t="s">
        <v>785</v>
      </c>
      <c r="H1376" s="7"/>
      <c r="I1376" s="6"/>
      <c r="J1376" s="69"/>
      <c r="K1376" s="7"/>
      <c r="L1376" s="31"/>
    </row>
    <row r="1377" spans="1:12" ht="14.25" customHeight="1">
      <c r="A1377" s="40"/>
      <c r="B1377" s="8"/>
      <c r="C1377" t="s">
        <v>2099</v>
      </c>
      <c r="D1377" s="10"/>
      <c r="F1377" s="77"/>
      <c r="G1377" s="17"/>
      <c r="H1377" s="18"/>
      <c r="I1377" s="32"/>
      <c r="J1377" s="18"/>
      <c r="K1377" s="18"/>
      <c r="L1377" s="19"/>
    </row>
    <row r="1378" spans="1:12" ht="14.25" customHeight="1">
      <c r="A1378" s="59"/>
      <c r="B1378" s="26"/>
      <c r="C1378" s="273" t="s">
        <v>2088</v>
      </c>
      <c r="D1378" s="28"/>
      <c r="E1378" s="28" t="s">
        <v>1788</v>
      </c>
      <c r="F1378" s="79">
        <v>5.5</v>
      </c>
      <c r="G1378" s="30" t="s">
        <v>785</v>
      </c>
      <c r="H1378" s="7"/>
      <c r="I1378" s="6"/>
      <c r="J1378" s="69"/>
      <c r="K1378" s="7"/>
      <c r="L1378" s="31"/>
    </row>
    <row r="1379" spans="1:12" ht="14.25" customHeight="1">
      <c r="A1379" s="40"/>
      <c r="B1379" s="8"/>
      <c r="C1379" t="s">
        <v>2100</v>
      </c>
      <c r="D1379" s="10"/>
      <c r="F1379" s="77"/>
      <c r="G1379" s="17"/>
      <c r="H1379" s="18"/>
      <c r="I1379" s="32"/>
      <c r="J1379" s="18"/>
      <c r="K1379" s="18"/>
      <c r="L1379" s="19"/>
    </row>
    <row r="1380" spans="1:12" ht="14.25" customHeight="1">
      <c r="A1380" s="59"/>
      <c r="B1380" s="26"/>
      <c r="C1380" s="27" t="s">
        <v>2092</v>
      </c>
      <c r="D1380" s="28"/>
      <c r="E1380" s="28" t="s">
        <v>1819</v>
      </c>
      <c r="F1380" s="79">
        <v>508</v>
      </c>
      <c r="G1380" s="30" t="s">
        <v>785</v>
      </c>
      <c r="H1380" s="7"/>
      <c r="I1380" s="6"/>
      <c r="J1380" s="69"/>
      <c r="K1380" s="7"/>
      <c r="L1380" s="31"/>
    </row>
    <row r="1381" spans="1:12" ht="14.25" customHeight="1">
      <c r="A1381" s="40"/>
      <c r="B1381" s="8"/>
      <c r="C1381" t="s">
        <v>2100</v>
      </c>
      <c r="D1381" s="10"/>
      <c r="F1381" s="77"/>
      <c r="G1381" s="17"/>
      <c r="H1381" s="18"/>
      <c r="I1381" s="32"/>
      <c r="J1381" s="18"/>
      <c r="K1381" s="18"/>
      <c r="L1381" s="19"/>
    </row>
    <row r="1382" spans="1:12" ht="14.25" customHeight="1">
      <c r="A1382" s="59"/>
      <c r="B1382" s="26"/>
      <c r="C1382" s="273" t="s">
        <v>2088</v>
      </c>
      <c r="D1382" s="28"/>
      <c r="E1382" s="28" t="s">
        <v>1819</v>
      </c>
      <c r="F1382" s="79">
        <v>508</v>
      </c>
      <c r="G1382" s="30" t="s">
        <v>785</v>
      </c>
      <c r="H1382" s="7"/>
      <c r="I1382" s="6"/>
      <c r="J1382" s="69"/>
      <c r="K1382" s="7"/>
      <c r="L1382" s="31"/>
    </row>
    <row r="1383" spans="1:12" ht="14.25" customHeight="1">
      <c r="A1383" s="40"/>
      <c r="B1383" s="8"/>
      <c r="C1383" s="9"/>
      <c r="D1383" s="10"/>
      <c r="F1383" s="77"/>
      <c r="G1383" s="17"/>
      <c r="H1383" s="18"/>
      <c r="I1383" s="32"/>
      <c r="J1383" s="18"/>
      <c r="K1383" s="18"/>
      <c r="L1383" s="19"/>
    </row>
    <row r="1384" spans="1:12" ht="14.25" customHeight="1">
      <c r="A1384" s="59"/>
      <c r="B1384" s="26"/>
      <c r="C1384" s="27" t="s">
        <v>1874</v>
      </c>
      <c r="D1384" s="28"/>
      <c r="E1384" s="28"/>
      <c r="F1384" s="79"/>
      <c r="G1384" s="30"/>
      <c r="H1384" s="7"/>
      <c r="I1384" s="6"/>
      <c r="J1384" s="69"/>
      <c r="K1384" s="7"/>
      <c r="L1384" s="31"/>
    </row>
    <row r="1385" spans="1:12" ht="14.25" customHeight="1">
      <c r="A1385" s="40"/>
      <c r="B1385" s="8"/>
      <c r="C1385" s="280" t="s">
        <v>2104</v>
      </c>
      <c r="D1385" s="10"/>
      <c r="F1385" s="77"/>
      <c r="G1385" s="17"/>
      <c r="H1385" s="18"/>
      <c r="I1385" s="32"/>
      <c r="J1385" s="18"/>
      <c r="K1385" s="18"/>
      <c r="L1385" s="19"/>
    </row>
    <row r="1386" spans="1:12" ht="14.25" customHeight="1">
      <c r="A1386" s="59"/>
      <c r="B1386" s="26"/>
      <c r="C1386" s="27" t="s">
        <v>2105</v>
      </c>
      <c r="D1386" s="28"/>
      <c r="E1386" s="28" t="s">
        <v>2110</v>
      </c>
      <c r="F1386" s="79">
        <v>104</v>
      </c>
      <c r="G1386" s="30" t="s">
        <v>303</v>
      </c>
      <c r="H1386" s="7"/>
      <c r="I1386" s="6"/>
      <c r="J1386" s="69"/>
      <c r="K1386" s="7"/>
      <c r="L1386" s="31"/>
    </row>
    <row r="1387" spans="1:12" ht="14.25" customHeight="1">
      <c r="A1387" s="40"/>
      <c r="B1387" s="8"/>
      <c r="C1387" s="280" t="s">
        <v>2104</v>
      </c>
      <c r="D1387" s="10"/>
      <c r="F1387" s="77"/>
      <c r="G1387" s="17"/>
      <c r="H1387" s="18"/>
      <c r="I1387" s="32"/>
      <c r="J1387" s="18"/>
      <c r="K1387" s="18"/>
      <c r="L1387" s="19"/>
    </row>
    <row r="1388" spans="1:12" ht="14.25" customHeight="1">
      <c r="A1388" s="59"/>
      <c r="B1388" s="26"/>
      <c r="C1388" s="273" t="s">
        <v>2088</v>
      </c>
      <c r="D1388" s="28"/>
      <c r="E1388" s="28" t="s">
        <v>2110</v>
      </c>
      <c r="F1388" s="79">
        <v>104</v>
      </c>
      <c r="G1388" s="30" t="s">
        <v>303</v>
      </c>
      <c r="H1388" s="7"/>
      <c r="I1388" s="6"/>
      <c r="J1388" s="69"/>
      <c r="K1388" s="7"/>
      <c r="L1388" s="31"/>
    </row>
    <row r="1389" spans="1:12" ht="14.25" customHeight="1">
      <c r="A1389" s="40"/>
      <c r="B1389" s="8"/>
      <c r="C1389" t="s">
        <v>1890</v>
      </c>
      <c r="D1389" s="10"/>
      <c r="F1389" s="77"/>
      <c r="G1389" s="17"/>
      <c r="H1389" s="18"/>
      <c r="I1389" s="32"/>
      <c r="J1389" s="18"/>
      <c r="K1389" s="18"/>
      <c r="L1389" s="19"/>
    </row>
    <row r="1390" spans="1:12" ht="14.25" customHeight="1">
      <c r="A1390" s="59"/>
      <c r="B1390" s="26"/>
      <c r="C1390" s="27" t="s">
        <v>2105</v>
      </c>
      <c r="D1390" s="28"/>
      <c r="E1390" s="28" t="s">
        <v>1915</v>
      </c>
      <c r="F1390" s="79">
        <v>74.900000000000006</v>
      </c>
      <c r="G1390" s="30" t="s">
        <v>785</v>
      </c>
      <c r="H1390" s="7"/>
      <c r="I1390" s="6"/>
      <c r="J1390" s="69"/>
      <c r="K1390" s="7"/>
      <c r="L1390" s="31"/>
    </row>
    <row r="1391" spans="1:12" ht="14.25" customHeight="1">
      <c r="A1391" s="40"/>
      <c r="B1391" s="8"/>
      <c r="C1391" t="s">
        <v>1890</v>
      </c>
      <c r="D1391" s="10"/>
      <c r="F1391" s="77"/>
      <c r="G1391" s="17"/>
      <c r="H1391" s="18"/>
      <c r="I1391" s="32"/>
      <c r="J1391" s="18"/>
      <c r="K1391" s="18"/>
      <c r="L1391" s="19"/>
    </row>
    <row r="1392" spans="1:12" ht="14.25" customHeight="1">
      <c r="A1392" s="59"/>
      <c r="B1392" s="26"/>
      <c r="C1392" s="27" t="s">
        <v>2106</v>
      </c>
      <c r="D1392" s="28"/>
      <c r="E1392" s="28" t="s">
        <v>1915</v>
      </c>
      <c r="F1392" s="79">
        <v>74.900000000000006</v>
      </c>
      <c r="G1392" s="30" t="s">
        <v>785</v>
      </c>
      <c r="H1392" s="7"/>
      <c r="I1392" s="6"/>
      <c r="J1392" s="69"/>
      <c r="K1392" s="7"/>
      <c r="L1392" s="31"/>
    </row>
    <row r="1393" spans="1:12" ht="14.25" customHeight="1">
      <c r="A1393" s="40"/>
      <c r="B1393" s="8"/>
      <c r="C1393" t="s">
        <v>1900</v>
      </c>
      <c r="D1393" s="10"/>
      <c r="E1393" t="s">
        <v>2137</v>
      </c>
      <c r="F1393" s="83"/>
      <c r="G1393" s="68"/>
      <c r="H1393" s="18"/>
      <c r="I1393" s="71"/>
      <c r="J1393" s="18"/>
      <c r="K1393" s="18"/>
      <c r="L1393" s="19"/>
    </row>
    <row r="1394" spans="1:12" ht="14.25" customHeight="1">
      <c r="A1394" s="40"/>
      <c r="B1394" s="8"/>
      <c r="C1394" s="9" t="s">
        <v>2139</v>
      </c>
      <c r="D1394" s="10"/>
      <c r="E1394" t="s">
        <v>2138</v>
      </c>
      <c r="F1394" s="77">
        <v>5.5</v>
      </c>
      <c r="G1394" s="17" t="s">
        <v>785</v>
      </c>
      <c r="H1394" s="18"/>
      <c r="I1394" s="32"/>
      <c r="J1394" s="18"/>
      <c r="K1394" s="18"/>
      <c r="L1394" s="19"/>
    </row>
    <row r="1395" spans="1:12" ht="14.25" customHeight="1">
      <c r="A1395" s="58"/>
      <c r="B1395" s="20"/>
      <c r="C1395" s="2" t="s">
        <v>1900</v>
      </c>
      <c r="D1395" s="22"/>
      <c r="E1395" s="2" t="s">
        <v>3026</v>
      </c>
      <c r="F1395" s="82"/>
      <c r="G1395" s="114"/>
      <c r="H1395" s="117"/>
      <c r="I1395" s="15"/>
      <c r="J1395" s="24"/>
      <c r="K1395" s="24"/>
      <c r="L1395" s="25"/>
    </row>
    <row r="1396" spans="1:12" ht="14.25" customHeight="1">
      <c r="A1396" s="40"/>
      <c r="B1396" s="8"/>
      <c r="C1396" s="9" t="s">
        <v>2105</v>
      </c>
      <c r="D1396" s="10"/>
      <c r="E1396" s="280" t="s">
        <v>2140</v>
      </c>
      <c r="F1396" s="77">
        <v>5.5</v>
      </c>
      <c r="G1396" s="17" t="s">
        <v>2094</v>
      </c>
      <c r="H1396" s="127"/>
      <c r="I1396" s="32"/>
      <c r="J1396" s="127"/>
      <c r="K1396" s="18"/>
      <c r="L1396" s="19"/>
    </row>
    <row r="1397" spans="1:12" ht="14.25" customHeight="1">
      <c r="A1397" s="58"/>
      <c r="B1397" s="20"/>
      <c r="C1397" s="2" t="s">
        <v>1900</v>
      </c>
      <c r="D1397" s="22"/>
      <c r="E1397" s="2" t="s">
        <v>3027</v>
      </c>
      <c r="F1397" s="82"/>
      <c r="G1397" s="114"/>
      <c r="H1397" s="117"/>
      <c r="I1397" s="15"/>
      <c r="J1397" s="24"/>
      <c r="K1397" s="24"/>
      <c r="L1397" s="25"/>
    </row>
    <row r="1398" spans="1:12" ht="14.25" customHeight="1" thickBot="1">
      <c r="A1398" s="402"/>
      <c r="B1398" s="446"/>
      <c r="C1398" s="398" t="s">
        <v>2105</v>
      </c>
      <c r="D1398" s="399"/>
      <c r="E1398" s="403" t="s">
        <v>2140</v>
      </c>
      <c r="F1398" s="447">
        <v>5.5</v>
      </c>
      <c r="G1398" s="448" t="s">
        <v>2094</v>
      </c>
      <c r="H1398" s="451"/>
      <c r="I1398" s="450"/>
      <c r="J1398" s="451"/>
      <c r="K1398" s="401"/>
      <c r="L1398" s="119"/>
    </row>
    <row r="1400" spans="1:12" ht="14.25" customHeight="1">
      <c r="J1400" s="56" t="s">
        <v>3</v>
      </c>
      <c r="K1400" s="765">
        <f>K1360+1</f>
        <v>37</v>
      </c>
      <c r="L1400" s="765"/>
    </row>
    <row r="1402" spans="1:12" ht="14.25" customHeight="1" thickBot="1"/>
    <row r="1403" spans="1:12" ht="14.25" customHeight="1">
      <c r="A1403" s="34"/>
      <c r="B1403" s="35"/>
      <c r="C1403" s="11"/>
      <c r="D1403" s="37"/>
      <c r="E1403" s="11"/>
      <c r="F1403" s="44"/>
      <c r="G1403" s="44"/>
      <c r="H1403" s="11"/>
      <c r="I1403" s="44"/>
      <c r="J1403" s="11"/>
      <c r="K1403" s="11"/>
      <c r="L1403" s="45"/>
    </row>
    <row r="1404" spans="1:12" ht="14.25" customHeight="1" thickBot="1">
      <c r="A1404" s="46"/>
      <c r="B1404" s="47"/>
      <c r="C1404" s="39" t="s">
        <v>5</v>
      </c>
      <c r="D1404" s="48"/>
      <c r="E1404" s="39" t="s">
        <v>6</v>
      </c>
      <c r="F1404" s="49" t="s">
        <v>7</v>
      </c>
      <c r="G1404" s="49" t="s">
        <v>4</v>
      </c>
      <c r="H1404" s="39" t="s">
        <v>8</v>
      </c>
      <c r="I1404" s="49" t="s">
        <v>1</v>
      </c>
      <c r="J1404" s="586" t="s">
        <v>2</v>
      </c>
      <c r="K1404" s="586"/>
      <c r="L1404" s="587"/>
    </row>
    <row r="1405" spans="1:12" ht="14.25" customHeight="1">
      <c r="A1405" s="65"/>
      <c r="B1405" s="35"/>
      <c r="C1405" s="11" t="s">
        <v>1900</v>
      </c>
      <c r="D1405" s="37"/>
      <c r="E1405" s="11"/>
      <c r="F1405" s="81"/>
      <c r="G1405" s="13"/>
      <c r="H1405" s="14"/>
      <c r="I1405" s="38"/>
      <c r="J1405" s="14"/>
      <c r="K1405" s="14"/>
      <c r="L1405" s="16"/>
    </row>
    <row r="1406" spans="1:12" ht="14.25" customHeight="1">
      <c r="A1406" s="59"/>
      <c r="B1406" s="26"/>
      <c r="C1406" s="27" t="s">
        <v>2107</v>
      </c>
      <c r="D1406" s="28"/>
      <c r="E1406" s="28" t="s">
        <v>2142</v>
      </c>
      <c r="F1406" s="79">
        <v>5.5</v>
      </c>
      <c r="G1406" s="30" t="s">
        <v>785</v>
      </c>
      <c r="H1406" s="7"/>
      <c r="I1406" s="6"/>
      <c r="J1406" s="69"/>
      <c r="K1406" s="7"/>
      <c r="L1406" s="31"/>
    </row>
    <row r="1407" spans="1:12" ht="14.25" customHeight="1">
      <c r="A1407" s="40"/>
      <c r="B1407" s="8"/>
      <c r="C1407" t="s">
        <v>1907</v>
      </c>
      <c r="D1407" s="10"/>
      <c r="E1407" s="10" t="s">
        <v>2141</v>
      </c>
      <c r="F1407" s="77"/>
      <c r="G1407" s="17"/>
      <c r="H1407" s="18"/>
      <c r="I1407" s="32"/>
      <c r="J1407" s="18"/>
      <c r="K1407" s="18"/>
      <c r="L1407" s="19"/>
    </row>
    <row r="1408" spans="1:12" ht="14.25" customHeight="1">
      <c r="A1408" s="59"/>
      <c r="B1408" s="26"/>
      <c r="C1408" s="27" t="s">
        <v>2106</v>
      </c>
      <c r="D1408" s="28"/>
      <c r="E1408" s="28" t="s">
        <v>2114</v>
      </c>
      <c r="F1408" s="79">
        <v>5.4</v>
      </c>
      <c r="G1408" s="30" t="s">
        <v>303</v>
      </c>
      <c r="H1408" s="7"/>
      <c r="I1408" s="6"/>
      <c r="J1408" s="69"/>
      <c r="K1408" s="7"/>
      <c r="L1408" s="31"/>
    </row>
    <row r="1409" spans="1:12" ht="14.25" customHeight="1">
      <c r="A1409" s="40"/>
      <c r="B1409" s="8"/>
      <c r="C1409" t="s">
        <v>2111</v>
      </c>
      <c r="D1409" s="10"/>
      <c r="F1409" s="77"/>
      <c r="G1409" s="17"/>
      <c r="H1409" s="18"/>
      <c r="I1409" s="32"/>
      <c r="J1409" s="18"/>
      <c r="K1409" s="18"/>
      <c r="L1409" s="19"/>
    </row>
    <row r="1410" spans="1:12" ht="14.25" customHeight="1">
      <c r="A1410" s="59"/>
      <c r="B1410" s="26"/>
      <c r="C1410" s="27" t="s">
        <v>2105</v>
      </c>
      <c r="D1410" s="28"/>
      <c r="E1410" s="28" t="s">
        <v>1915</v>
      </c>
      <c r="F1410" s="79">
        <v>19.8</v>
      </c>
      <c r="G1410" s="30" t="s">
        <v>785</v>
      </c>
      <c r="H1410" s="7"/>
      <c r="I1410" s="6"/>
      <c r="J1410" s="69"/>
      <c r="K1410" s="7"/>
      <c r="L1410" s="31"/>
    </row>
    <row r="1411" spans="1:12" ht="14.25" customHeight="1">
      <c r="A1411" s="40"/>
      <c r="B1411" s="8"/>
      <c r="C1411" t="s">
        <v>2111</v>
      </c>
      <c r="D1411" s="10"/>
      <c r="F1411" s="77"/>
      <c r="G1411" s="17"/>
      <c r="H1411" s="18"/>
      <c r="I1411" s="32"/>
      <c r="J1411" s="18"/>
      <c r="K1411" s="18"/>
      <c r="L1411" s="19"/>
    </row>
    <row r="1412" spans="1:12" ht="14.25" customHeight="1">
      <c r="A1412" s="59"/>
      <c r="B1412" s="26"/>
      <c r="C1412" s="27" t="s">
        <v>2106</v>
      </c>
      <c r="D1412" s="28"/>
      <c r="E1412" s="28" t="s">
        <v>1915</v>
      </c>
      <c r="F1412" s="79">
        <v>19.8</v>
      </c>
      <c r="G1412" s="30" t="s">
        <v>785</v>
      </c>
      <c r="H1412" s="7"/>
      <c r="I1412" s="6"/>
      <c r="J1412" s="69"/>
      <c r="K1412" s="7"/>
      <c r="L1412" s="31"/>
    </row>
    <row r="1413" spans="1:12" ht="14.25" customHeight="1">
      <c r="A1413" s="40"/>
      <c r="B1413" s="8"/>
      <c r="C1413" t="s">
        <v>2113</v>
      </c>
      <c r="D1413" s="10"/>
      <c r="E1413" s="10" t="s">
        <v>2136</v>
      </c>
      <c r="F1413" s="77"/>
      <c r="G1413" s="17"/>
      <c r="H1413" s="18"/>
      <c r="I1413" s="32"/>
      <c r="J1413" s="18"/>
      <c r="K1413" s="18"/>
      <c r="L1413" s="19"/>
    </row>
    <row r="1414" spans="1:12" ht="14.25" customHeight="1">
      <c r="A1414" s="59"/>
      <c r="B1414" s="26"/>
      <c r="C1414" s="27" t="s">
        <v>2108</v>
      </c>
      <c r="D1414" s="28"/>
      <c r="E1414" s="28" t="s">
        <v>2086</v>
      </c>
      <c r="F1414" s="79">
        <v>5</v>
      </c>
      <c r="G1414" s="30" t="s">
        <v>785</v>
      </c>
      <c r="H1414" s="7"/>
      <c r="I1414" s="6"/>
      <c r="J1414" s="69"/>
      <c r="K1414" s="7"/>
      <c r="L1414" s="31"/>
    </row>
    <row r="1415" spans="1:12" ht="14.25" customHeight="1">
      <c r="A1415" s="40"/>
      <c r="B1415" s="8"/>
      <c r="C1415" t="s">
        <v>1879</v>
      </c>
      <c r="D1415" s="10"/>
      <c r="F1415" s="77"/>
      <c r="G1415" s="17"/>
      <c r="H1415" s="18"/>
      <c r="I1415" s="32"/>
      <c r="J1415" s="18"/>
      <c r="K1415" s="18"/>
      <c r="L1415" s="19"/>
    </row>
    <row r="1416" spans="1:12" ht="14.25" customHeight="1">
      <c r="A1416" s="59"/>
      <c r="B1416" s="26"/>
      <c r="C1416" s="27" t="s">
        <v>2092</v>
      </c>
      <c r="D1416" s="28"/>
      <c r="E1416" s="28" t="s">
        <v>2115</v>
      </c>
      <c r="F1416" s="79">
        <v>12.4</v>
      </c>
      <c r="G1416" s="30" t="s">
        <v>303</v>
      </c>
      <c r="H1416" s="7"/>
      <c r="I1416" s="6"/>
      <c r="J1416" s="69"/>
      <c r="K1416" s="7"/>
      <c r="L1416" s="31"/>
    </row>
    <row r="1417" spans="1:12" ht="14.25" customHeight="1">
      <c r="A1417" s="40"/>
      <c r="B1417" s="8"/>
      <c r="C1417" t="s">
        <v>1879</v>
      </c>
      <c r="D1417" s="10"/>
      <c r="F1417" s="77"/>
      <c r="G1417" s="17"/>
      <c r="H1417" s="18"/>
      <c r="I1417" s="32"/>
      <c r="J1417" s="18"/>
      <c r="K1417" s="18"/>
      <c r="L1417" s="19"/>
    </row>
    <row r="1418" spans="1:12" ht="14.25" customHeight="1">
      <c r="A1418" s="59"/>
      <c r="B1418" s="26"/>
      <c r="C1418" s="27" t="s">
        <v>2109</v>
      </c>
      <c r="D1418" s="28"/>
      <c r="E1418" s="28" t="s">
        <v>2115</v>
      </c>
      <c r="F1418" s="79">
        <v>12.4</v>
      </c>
      <c r="G1418" s="30" t="s">
        <v>303</v>
      </c>
      <c r="H1418" s="7"/>
      <c r="I1418" s="6"/>
      <c r="J1418" s="69"/>
      <c r="K1418" s="7"/>
      <c r="L1418" s="31"/>
    </row>
    <row r="1419" spans="1:12" ht="14.25" customHeight="1">
      <c r="A1419" s="40"/>
      <c r="B1419" s="8"/>
      <c r="C1419" t="s">
        <v>2116</v>
      </c>
      <c r="D1419" s="10"/>
      <c r="F1419" s="77"/>
      <c r="G1419" s="17"/>
      <c r="H1419" s="18"/>
      <c r="I1419" s="32"/>
      <c r="J1419" s="18"/>
      <c r="K1419" s="18"/>
      <c r="L1419" s="19"/>
    </row>
    <row r="1420" spans="1:12" ht="14.25" customHeight="1">
      <c r="A1420" s="59"/>
      <c r="B1420" s="26"/>
      <c r="C1420" s="27" t="s">
        <v>2091</v>
      </c>
      <c r="D1420" s="28"/>
      <c r="E1420" s="28" t="s">
        <v>2147</v>
      </c>
      <c r="F1420" s="79">
        <v>8</v>
      </c>
      <c r="G1420" s="30" t="s">
        <v>2135</v>
      </c>
      <c r="H1420" s="7"/>
      <c r="I1420" s="6"/>
      <c r="J1420" s="69"/>
      <c r="K1420" s="7"/>
      <c r="L1420" s="31"/>
    </row>
    <row r="1421" spans="1:12" ht="14.25" customHeight="1">
      <c r="A1421" s="40"/>
      <c r="B1421" s="8"/>
      <c r="C1421" t="s">
        <v>2116</v>
      </c>
      <c r="D1421" s="10"/>
      <c r="F1421" s="77"/>
      <c r="G1421" s="17"/>
      <c r="H1421" s="18"/>
      <c r="I1421" s="32"/>
      <c r="J1421" s="18"/>
      <c r="K1421" s="18"/>
      <c r="L1421" s="19"/>
    </row>
    <row r="1422" spans="1:12" ht="14.25" customHeight="1">
      <c r="A1422" s="59"/>
      <c r="B1422" s="26"/>
      <c r="C1422" s="27" t="s">
        <v>2117</v>
      </c>
      <c r="D1422" s="28"/>
      <c r="E1422" s="28" t="s">
        <v>2086</v>
      </c>
      <c r="F1422" s="79">
        <v>8</v>
      </c>
      <c r="G1422" s="30" t="s">
        <v>2135</v>
      </c>
      <c r="H1422" s="7"/>
      <c r="I1422" s="6"/>
      <c r="J1422" s="69"/>
      <c r="K1422" s="7"/>
      <c r="L1422" s="31"/>
    </row>
    <row r="1423" spans="1:12" ht="14.25" customHeight="1">
      <c r="A1423" s="40"/>
      <c r="B1423" s="8"/>
      <c r="C1423" t="s">
        <v>2118</v>
      </c>
      <c r="D1423" s="10"/>
      <c r="F1423" s="77"/>
      <c r="G1423" s="17"/>
      <c r="H1423" s="18"/>
      <c r="I1423" s="32"/>
      <c r="J1423" s="18"/>
      <c r="K1423" s="18"/>
      <c r="L1423" s="19"/>
    </row>
    <row r="1424" spans="1:12" ht="14.25" customHeight="1">
      <c r="A1424" s="59"/>
      <c r="B1424" s="26"/>
      <c r="C1424" s="27" t="s">
        <v>2091</v>
      </c>
      <c r="D1424" s="28"/>
      <c r="E1424" s="28" t="s">
        <v>2814</v>
      </c>
      <c r="F1424" s="79">
        <v>18.3</v>
      </c>
      <c r="G1424" s="30" t="s">
        <v>785</v>
      </c>
      <c r="H1424" s="7"/>
      <c r="I1424" s="6"/>
      <c r="J1424" s="69"/>
      <c r="K1424" s="7"/>
      <c r="L1424" s="31"/>
    </row>
    <row r="1425" spans="1:12" ht="14.25" customHeight="1">
      <c r="A1425" s="40"/>
      <c r="B1425" s="8"/>
      <c r="C1425" t="s">
        <v>2118</v>
      </c>
      <c r="D1425" s="10"/>
      <c r="F1425" s="77"/>
      <c r="G1425" s="17"/>
      <c r="H1425" s="18"/>
      <c r="I1425" s="32"/>
      <c r="J1425" s="18"/>
      <c r="K1425" s="18"/>
      <c r="L1425" s="19"/>
    </row>
    <row r="1426" spans="1:12" ht="14.25" customHeight="1">
      <c r="A1426" s="59"/>
      <c r="B1426" s="26"/>
      <c r="C1426" s="27" t="s">
        <v>2105</v>
      </c>
      <c r="D1426" s="28"/>
      <c r="E1426" s="28" t="s">
        <v>2143</v>
      </c>
      <c r="F1426" s="79">
        <v>18.3</v>
      </c>
      <c r="G1426" s="30" t="s">
        <v>785</v>
      </c>
      <c r="H1426" s="7"/>
      <c r="I1426" s="6"/>
      <c r="J1426" s="69"/>
      <c r="K1426" s="7"/>
      <c r="L1426" s="31"/>
    </row>
    <row r="1427" spans="1:12" ht="14.25" customHeight="1">
      <c r="A1427" s="40"/>
      <c r="B1427" s="8"/>
      <c r="C1427" t="s">
        <v>2118</v>
      </c>
      <c r="D1427" s="10"/>
      <c r="F1427" s="77"/>
      <c r="G1427" s="17"/>
      <c r="H1427" s="18"/>
      <c r="I1427" s="32"/>
      <c r="J1427" s="18"/>
      <c r="K1427" s="18"/>
      <c r="L1427" s="19"/>
    </row>
    <row r="1428" spans="1:12" ht="14.25" customHeight="1">
      <c r="A1428" s="59"/>
      <c r="B1428" s="26"/>
      <c r="C1428" s="27" t="s">
        <v>2119</v>
      </c>
      <c r="D1428" s="28"/>
      <c r="E1428" s="28" t="s">
        <v>2815</v>
      </c>
      <c r="F1428" s="79">
        <v>18.3</v>
      </c>
      <c r="G1428" s="30" t="s">
        <v>785</v>
      </c>
      <c r="H1428" s="7"/>
      <c r="I1428" s="6"/>
      <c r="J1428" s="69"/>
      <c r="K1428" s="7"/>
      <c r="L1428" s="31"/>
    </row>
    <row r="1429" spans="1:12" ht="14.25" customHeight="1">
      <c r="A1429" s="40"/>
      <c r="B1429" s="8"/>
      <c r="C1429" t="s">
        <v>2112</v>
      </c>
      <c r="D1429" s="10"/>
      <c r="F1429" s="77"/>
      <c r="G1429" s="17"/>
      <c r="H1429" s="18"/>
      <c r="I1429" s="32"/>
      <c r="J1429" s="18"/>
      <c r="K1429" s="18"/>
      <c r="L1429" s="19"/>
    </row>
    <row r="1430" spans="1:12" ht="14.25" customHeight="1">
      <c r="A1430" s="59"/>
      <c r="B1430" s="26"/>
      <c r="C1430" s="27" t="s">
        <v>2091</v>
      </c>
      <c r="D1430" s="28"/>
      <c r="E1430" s="28" t="s">
        <v>2144</v>
      </c>
      <c r="F1430" s="79">
        <v>2.5</v>
      </c>
      <c r="G1430" s="30" t="s">
        <v>785</v>
      </c>
      <c r="H1430" s="7"/>
      <c r="I1430" s="6"/>
      <c r="J1430" s="69"/>
      <c r="K1430" s="7"/>
      <c r="L1430" s="31"/>
    </row>
    <row r="1431" spans="1:12" ht="14.25" customHeight="1">
      <c r="A1431" s="40"/>
      <c r="B1431" s="8"/>
      <c r="C1431" t="s">
        <v>2111</v>
      </c>
      <c r="D1431" s="10"/>
      <c r="F1431" s="77"/>
      <c r="G1431" s="17"/>
      <c r="H1431" s="18"/>
      <c r="I1431" s="32"/>
      <c r="J1431" s="18"/>
      <c r="K1431" s="18"/>
      <c r="L1431" s="19"/>
    </row>
    <row r="1432" spans="1:12" ht="14.25" customHeight="1">
      <c r="A1432" s="59"/>
      <c r="B1432" s="26"/>
      <c r="C1432" s="273" t="s">
        <v>2085</v>
      </c>
      <c r="D1432" s="28"/>
      <c r="E1432" s="28" t="s">
        <v>2120</v>
      </c>
      <c r="F1432" s="79">
        <v>2.5</v>
      </c>
      <c r="G1432" s="30" t="s">
        <v>785</v>
      </c>
      <c r="H1432" s="7"/>
      <c r="I1432" s="6"/>
      <c r="J1432" s="69"/>
      <c r="K1432" s="7"/>
      <c r="L1432" s="31"/>
    </row>
    <row r="1433" spans="1:12" ht="14.25" customHeight="1">
      <c r="A1433" s="58"/>
      <c r="B1433" s="20"/>
      <c r="C1433" s="2" t="s">
        <v>1920</v>
      </c>
      <c r="D1433" s="22"/>
      <c r="E1433" s="2"/>
      <c r="F1433" s="82"/>
      <c r="G1433" s="114"/>
      <c r="H1433" s="24"/>
      <c r="I1433" s="72"/>
      <c r="J1433" s="24"/>
      <c r="K1433" s="24"/>
      <c r="L1433" s="25"/>
    </row>
    <row r="1434" spans="1:12" ht="14.25" customHeight="1">
      <c r="A1434" s="59"/>
      <c r="B1434" s="26"/>
      <c r="C1434" s="27" t="s">
        <v>2091</v>
      </c>
      <c r="D1434" s="28"/>
      <c r="E1434" s="29" t="s">
        <v>2808</v>
      </c>
      <c r="F1434" s="79">
        <v>60.2</v>
      </c>
      <c r="G1434" s="30" t="s">
        <v>785</v>
      </c>
      <c r="H1434" s="7"/>
      <c r="I1434" s="6"/>
      <c r="J1434" s="7"/>
      <c r="K1434" s="7"/>
      <c r="L1434" s="31"/>
    </row>
    <row r="1435" spans="1:12" ht="14.25" customHeight="1">
      <c r="A1435" s="40"/>
      <c r="B1435" s="8"/>
      <c r="C1435" t="s">
        <v>1920</v>
      </c>
      <c r="D1435" s="10"/>
      <c r="F1435" s="83"/>
      <c r="G1435" s="68"/>
      <c r="H1435" s="127"/>
      <c r="I1435" s="32"/>
      <c r="J1435" s="18"/>
      <c r="K1435" s="18"/>
      <c r="L1435" s="19"/>
    </row>
    <row r="1436" spans="1:12" ht="14.25" customHeight="1">
      <c r="A1436" s="59"/>
      <c r="B1436" s="26"/>
      <c r="C1436" s="27" t="s">
        <v>2105</v>
      </c>
      <c r="D1436" s="28"/>
      <c r="E1436" s="273" t="s">
        <v>2809</v>
      </c>
      <c r="F1436" s="79">
        <v>60.2</v>
      </c>
      <c r="G1436" s="30" t="s">
        <v>785</v>
      </c>
      <c r="H1436" s="69"/>
      <c r="I1436" s="6"/>
      <c r="J1436" s="69"/>
      <c r="K1436" s="7"/>
      <c r="L1436" s="31"/>
    </row>
    <row r="1437" spans="1:12" ht="14.25" customHeight="1">
      <c r="A1437" s="58"/>
      <c r="B1437" s="20"/>
      <c r="C1437" s="2" t="s">
        <v>1920</v>
      </c>
      <c r="D1437" s="22"/>
      <c r="E1437" s="2"/>
      <c r="F1437" s="82"/>
      <c r="G1437" s="114"/>
      <c r="H1437" s="117"/>
      <c r="I1437" s="15"/>
      <c r="J1437" s="24"/>
      <c r="K1437" s="24"/>
      <c r="L1437" s="25"/>
    </row>
    <row r="1438" spans="1:12" ht="14.25" customHeight="1" thickBot="1">
      <c r="A1438" s="402"/>
      <c r="B1438" s="446"/>
      <c r="C1438" s="398" t="s">
        <v>2121</v>
      </c>
      <c r="D1438" s="399"/>
      <c r="E1438" s="556" t="s">
        <v>2810</v>
      </c>
      <c r="F1438" s="447">
        <v>60.2</v>
      </c>
      <c r="G1438" s="448" t="s">
        <v>785</v>
      </c>
      <c r="H1438" s="451"/>
      <c r="I1438" s="450"/>
      <c r="J1438" s="451"/>
      <c r="K1438" s="558"/>
      <c r="L1438" s="559"/>
    </row>
    <row r="1440" spans="1:12" ht="14.25" customHeight="1">
      <c r="J1440" s="56" t="s">
        <v>3</v>
      </c>
      <c r="K1440" s="765">
        <f>K1400+1</f>
        <v>38</v>
      </c>
      <c r="L1440" s="765"/>
    </row>
    <row r="1442" spans="1:12" ht="14.25" customHeight="1" thickBot="1"/>
    <row r="1443" spans="1:12" ht="14.25" customHeight="1">
      <c r="A1443" s="34"/>
      <c r="B1443" s="35"/>
      <c r="C1443" s="11"/>
      <c r="D1443" s="37"/>
      <c r="E1443" s="11"/>
      <c r="F1443" s="44"/>
      <c r="G1443" s="44"/>
      <c r="H1443" s="11"/>
      <c r="I1443" s="44"/>
      <c r="J1443" s="11"/>
      <c r="K1443" s="11"/>
      <c r="L1443" s="45"/>
    </row>
    <row r="1444" spans="1:12" ht="14.25" customHeight="1" thickBot="1">
      <c r="A1444" s="46"/>
      <c r="B1444" s="47"/>
      <c r="C1444" s="39" t="s">
        <v>5</v>
      </c>
      <c r="D1444" s="48"/>
      <c r="E1444" s="39" t="s">
        <v>6</v>
      </c>
      <c r="F1444" s="49" t="s">
        <v>7</v>
      </c>
      <c r="G1444" s="49" t="s">
        <v>4</v>
      </c>
      <c r="H1444" s="39" t="s">
        <v>8</v>
      </c>
      <c r="I1444" s="49" t="s">
        <v>1</v>
      </c>
      <c r="J1444" s="586" t="s">
        <v>2</v>
      </c>
      <c r="K1444" s="586"/>
      <c r="L1444" s="587"/>
    </row>
    <row r="1445" spans="1:12" ht="14.25" customHeight="1">
      <c r="A1445" s="65"/>
      <c r="B1445" s="35"/>
      <c r="C1445" s="11" t="s">
        <v>2122</v>
      </c>
      <c r="D1445" s="37"/>
      <c r="E1445" s="11"/>
      <c r="F1445" s="81"/>
      <c r="G1445" s="13"/>
      <c r="H1445" s="14"/>
      <c r="I1445" s="38"/>
      <c r="J1445" s="14"/>
      <c r="K1445" s="14"/>
      <c r="L1445" s="16"/>
    </row>
    <row r="1446" spans="1:12" ht="14.25" customHeight="1">
      <c r="A1446" s="59"/>
      <c r="B1446" s="26"/>
      <c r="C1446" s="27" t="s">
        <v>2091</v>
      </c>
      <c r="D1446" s="557"/>
      <c r="E1446" s="557" t="s">
        <v>2814</v>
      </c>
      <c r="F1446" s="79">
        <v>20.3</v>
      </c>
      <c r="G1446" s="30" t="s">
        <v>785</v>
      </c>
      <c r="H1446" s="560"/>
      <c r="I1446" s="6"/>
      <c r="J1446" s="554"/>
      <c r="K1446" s="560"/>
      <c r="L1446" s="561"/>
    </row>
    <row r="1447" spans="1:12" ht="14.25" customHeight="1">
      <c r="A1447" s="40"/>
      <c r="B1447" s="8"/>
      <c r="C1447" t="s">
        <v>2122</v>
      </c>
      <c r="D1447" s="10"/>
      <c r="F1447" s="83"/>
      <c r="G1447" s="68"/>
      <c r="H1447" s="127"/>
      <c r="I1447" s="32"/>
      <c r="J1447" s="18"/>
      <c r="K1447" s="18"/>
      <c r="L1447" s="19"/>
    </row>
    <row r="1448" spans="1:12" ht="14.25" customHeight="1">
      <c r="A1448" s="59"/>
      <c r="B1448" s="26"/>
      <c r="C1448" s="27" t="s">
        <v>2105</v>
      </c>
      <c r="D1448" s="28"/>
      <c r="E1448" s="273" t="s">
        <v>2143</v>
      </c>
      <c r="F1448" s="79">
        <v>60.2</v>
      </c>
      <c r="G1448" s="30" t="s">
        <v>785</v>
      </c>
      <c r="H1448" s="69"/>
      <c r="I1448" s="6"/>
      <c r="J1448" s="69"/>
      <c r="K1448" s="7"/>
      <c r="L1448" s="31"/>
    </row>
    <row r="1449" spans="1:12" ht="14.25" customHeight="1">
      <c r="A1449" s="40"/>
      <c r="B1449" s="8"/>
      <c r="C1449" t="s">
        <v>2122</v>
      </c>
      <c r="D1449" s="10"/>
      <c r="F1449" s="77"/>
      <c r="G1449" s="17"/>
      <c r="H1449" s="18"/>
      <c r="I1449" s="32"/>
      <c r="J1449" s="18"/>
      <c r="K1449" s="18"/>
      <c r="L1449" s="19"/>
    </row>
    <row r="1450" spans="1:12" ht="14.25" customHeight="1">
      <c r="A1450" s="59"/>
      <c r="B1450" s="26"/>
      <c r="C1450" s="27" t="s">
        <v>2119</v>
      </c>
      <c r="D1450" s="28"/>
      <c r="E1450" s="28" t="s">
        <v>2815</v>
      </c>
      <c r="F1450" s="79">
        <v>20.3</v>
      </c>
      <c r="G1450" s="30" t="s">
        <v>785</v>
      </c>
      <c r="H1450" s="7"/>
      <c r="I1450" s="6"/>
      <c r="J1450" s="69"/>
      <c r="K1450" s="7"/>
      <c r="L1450" s="31"/>
    </row>
    <row r="1451" spans="1:12" ht="14.25" customHeight="1">
      <c r="A1451" s="40"/>
      <c r="B1451" s="8"/>
      <c r="C1451" s="9"/>
      <c r="D1451" s="10"/>
      <c r="F1451" s="77"/>
      <c r="G1451" s="17"/>
      <c r="H1451" s="18"/>
      <c r="I1451" s="32"/>
      <c r="J1451" s="18"/>
      <c r="K1451" s="18"/>
      <c r="L1451" s="19"/>
    </row>
    <row r="1452" spans="1:12" ht="14.25" customHeight="1">
      <c r="A1452" s="59"/>
      <c r="B1452" s="26"/>
      <c r="C1452" s="27" t="s">
        <v>2530</v>
      </c>
      <c r="D1452" s="28"/>
      <c r="E1452" s="28"/>
      <c r="F1452" s="79"/>
      <c r="G1452" s="30"/>
      <c r="H1452" s="7"/>
      <c r="I1452" s="6"/>
      <c r="J1452" s="69"/>
      <c r="K1452" s="7"/>
      <c r="L1452" s="31"/>
    </row>
    <row r="1453" spans="1:12" ht="14.25" customHeight="1">
      <c r="A1453" s="40"/>
      <c r="B1453" s="8"/>
      <c r="C1453" s="9"/>
      <c r="D1453" s="10"/>
      <c r="F1453" s="77"/>
      <c r="G1453" s="17"/>
      <c r="H1453" s="18"/>
      <c r="I1453" s="32"/>
      <c r="J1453" s="18"/>
      <c r="K1453" s="18"/>
      <c r="L1453" s="19"/>
    </row>
    <row r="1454" spans="1:12" ht="14.25" customHeight="1">
      <c r="A1454" s="59"/>
      <c r="B1454" s="26"/>
      <c r="C1454" s="27" t="s">
        <v>2091</v>
      </c>
      <c r="D1454" s="28"/>
      <c r="E1454" s="28" t="s">
        <v>2145</v>
      </c>
      <c r="F1454" s="79">
        <v>675</v>
      </c>
      <c r="G1454" s="30" t="s">
        <v>785</v>
      </c>
      <c r="H1454" s="7"/>
      <c r="I1454" s="6"/>
      <c r="J1454" s="781"/>
      <c r="K1454" s="782"/>
      <c r="L1454" s="783"/>
    </row>
    <row r="1455" spans="1:12" ht="14.25" customHeight="1">
      <c r="A1455" s="40"/>
      <c r="B1455" s="8"/>
      <c r="C1455" s="9"/>
      <c r="D1455" s="10"/>
      <c r="F1455" s="77"/>
      <c r="G1455" s="17"/>
      <c r="H1455" s="18"/>
      <c r="I1455" s="32"/>
      <c r="J1455" s="18"/>
      <c r="K1455" s="18"/>
      <c r="L1455" s="19"/>
    </row>
    <row r="1456" spans="1:12" ht="14.25" customHeight="1">
      <c r="A1456" s="59"/>
      <c r="B1456" s="26"/>
      <c r="C1456" s="27" t="s">
        <v>2105</v>
      </c>
      <c r="D1456" s="28"/>
      <c r="E1456" s="273" t="s">
        <v>2146</v>
      </c>
      <c r="F1456" s="79">
        <v>675</v>
      </c>
      <c r="G1456" s="30" t="s">
        <v>785</v>
      </c>
      <c r="H1456" s="69"/>
      <c r="I1456" s="6"/>
      <c r="J1456" s="781"/>
      <c r="K1456" s="782"/>
      <c r="L1456" s="783"/>
    </row>
    <row r="1457" spans="1:12" ht="14.25" customHeight="1">
      <c r="A1457" s="40"/>
      <c r="B1457" s="8"/>
      <c r="C1457" s="9"/>
      <c r="D1457" s="10"/>
      <c r="F1457" s="77"/>
      <c r="G1457" s="17"/>
      <c r="H1457" s="18"/>
      <c r="I1457" s="32"/>
      <c r="J1457" s="18"/>
      <c r="K1457" s="18"/>
      <c r="L1457" s="19"/>
    </row>
    <row r="1458" spans="1:12" ht="14.25" customHeight="1">
      <c r="A1458" s="59"/>
      <c r="B1458" s="26"/>
      <c r="C1458" s="27" t="s">
        <v>2119</v>
      </c>
      <c r="D1458" s="28"/>
      <c r="E1458" s="28" t="s">
        <v>1915</v>
      </c>
      <c r="F1458" s="79">
        <v>675</v>
      </c>
      <c r="G1458" s="30" t="s">
        <v>785</v>
      </c>
      <c r="H1458" s="7"/>
      <c r="I1458" s="6"/>
      <c r="J1458" s="781"/>
      <c r="K1458" s="782"/>
      <c r="L1458" s="783"/>
    </row>
    <row r="1459" spans="1:12" ht="14.25" customHeight="1">
      <c r="A1459" s="40"/>
      <c r="B1459" s="8"/>
      <c r="C1459" s="9"/>
      <c r="D1459" s="10"/>
      <c r="F1459" s="77"/>
      <c r="G1459" s="17"/>
      <c r="H1459" s="18"/>
      <c r="I1459" s="32"/>
      <c r="J1459" s="18"/>
      <c r="K1459" s="18"/>
      <c r="L1459" s="19"/>
    </row>
    <row r="1460" spans="1:12" ht="14.25" customHeight="1">
      <c r="A1460" s="59"/>
      <c r="B1460" s="26"/>
      <c r="C1460" s="27"/>
      <c r="D1460" s="28"/>
      <c r="E1460" s="28"/>
      <c r="F1460" s="79"/>
      <c r="G1460" s="30"/>
      <c r="H1460" s="7"/>
      <c r="I1460" s="6"/>
      <c r="J1460" s="69"/>
      <c r="K1460" s="7"/>
      <c r="L1460" s="31"/>
    </row>
    <row r="1461" spans="1:12" ht="14.25" customHeight="1">
      <c r="A1461" s="40"/>
      <c r="B1461" s="8"/>
      <c r="C1461" s="9"/>
      <c r="D1461" s="10"/>
      <c r="F1461" s="77"/>
      <c r="G1461" s="17"/>
      <c r="H1461" s="18"/>
      <c r="I1461" s="32"/>
      <c r="J1461" s="18"/>
      <c r="K1461" s="18"/>
      <c r="L1461" s="19"/>
    </row>
    <row r="1462" spans="1:12" ht="14.25" customHeight="1">
      <c r="A1462" s="59"/>
      <c r="B1462" s="26"/>
      <c r="C1462" s="27"/>
      <c r="D1462" s="28"/>
      <c r="E1462" s="28"/>
      <c r="F1462" s="79"/>
      <c r="G1462" s="30"/>
      <c r="H1462" s="7"/>
      <c r="I1462" s="6"/>
      <c r="J1462" s="69"/>
      <c r="K1462" s="7"/>
      <c r="L1462" s="31"/>
    </row>
    <row r="1463" spans="1:12" ht="14.25" customHeight="1">
      <c r="A1463" s="40"/>
      <c r="B1463" s="8"/>
      <c r="C1463" s="9"/>
      <c r="D1463" s="10"/>
      <c r="F1463" s="77"/>
      <c r="G1463" s="17"/>
      <c r="H1463" s="18"/>
      <c r="I1463" s="32"/>
      <c r="J1463" s="18"/>
      <c r="K1463" s="18"/>
      <c r="L1463" s="19"/>
    </row>
    <row r="1464" spans="1:12" ht="14.25" customHeight="1">
      <c r="A1464" s="59"/>
      <c r="B1464" s="26"/>
      <c r="C1464" s="27"/>
      <c r="D1464" s="28"/>
      <c r="E1464" s="28"/>
      <c r="F1464" s="79"/>
      <c r="G1464" s="30"/>
      <c r="H1464" s="7"/>
      <c r="I1464" s="6"/>
      <c r="J1464" s="69"/>
      <c r="K1464" s="7"/>
      <c r="L1464" s="31"/>
    </row>
    <row r="1465" spans="1:12" ht="14.25" customHeight="1">
      <c r="A1465" s="40"/>
      <c r="B1465" s="8"/>
      <c r="C1465" s="9"/>
      <c r="D1465" s="10"/>
      <c r="F1465" s="77"/>
      <c r="G1465" s="17"/>
      <c r="H1465" s="18"/>
      <c r="I1465" s="32"/>
      <c r="J1465" s="18"/>
      <c r="K1465" s="18"/>
      <c r="L1465" s="19"/>
    </row>
    <row r="1466" spans="1:12" ht="14.25" customHeight="1">
      <c r="A1466" s="59"/>
      <c r="B1466" s="26"/>
      <c r="C1466" s="27"/>
      <c r="D1466" s="28"/>
      <c r="E1466" s="28"/>
      <c r="F1466" s="79"/>
      <c r="G1466" s="30"/>
      <c r="H1466" s="7"/>
      <c r="I1466" s="6"/>
      <c r="J1466" s="69"/>
      <c r="K1466" s="7"/>
      <c r="L1466" s="31"/>
    </row>
    <row r="1467" spans="1:12" ht="14.25" customHeight="1">
      <c r="A1467" s="40"/>
      <c r="B1467" s="8"/>
      <c r="C1467" s="9"/>
      <c r="D1467" s="10"/>
      <c r="F1467" s="77"/>
      <c r="G1467" s="17"/>
      <c r="H1467" s="18"/>
      <c r="I1467" s="32"/>
      <c r="J1467" s="18"/>
      <c r="K1467" s="18"/>
      <c r="L1467" s="19"/>
    </row>
    <row r="1468" spans="1:12" ht="14.25" customHeight="1">
      <c r="A1468" s="59"/>
      <c r="B1468" s="26"/>
      <c r="C1468" s="27"/>
      <c r="D1468" s="28"/>
      <c r="E1468" s="28"/>
      <c r="F1468" s="79"/>
      <c r="G1468" s="30"/>
      <c r="H1468" s="7"/>
      <c r="I1468" s="6"/>
      <c r="J1468" s="69"/>
      <c r="K1468" s="7"/>
      <c r="L1468" s="31"/>
    </row>
    <row r="1469" spans="1:12" ht="14.25" customHeight="1">
      <c r="A1469" s="40"/>
      <c r="B1469" s="8"/>
      <c r="C1469" s="9"/>
      <c r="D1469" s="10"/>
      <c r="F1469" s="77"/>
      <c r="G1469" s="17"/>
      <c r="H1469" s="18"/>
      <c r="I1469" s="32"/>
      <c r="J1469" s="18"/>
      <c r="K1469" s="18"/>
      <c r="L1469" s="19"/>
    </row>
    <row r="1470" spans="1:12" ht="14.25" customHeight="1">
      <c r="A1470" s="59"/>
      <c r="B1470" s="26"/>
      <c r="C1470" s="27"/>
      <c r="D1470" s="28"/>
      <c r="E1470" s="28"/>
      <c r="F1470" s="79"/>
      <c r="G1470" s="30"/>
      <c r="H1470" s="7"/>
      <c r="I1470" s="6"/>
      <c r="J1470" s="69"/>
      <c r="K1470" s="7"/>
      <c r="L1470" s="31"/>
    </row>
    <row r="1471" spans="1:12" ht="14.25" customHeight="1">
      <c r="A1471" s="40"/>
      <c r="B1471" s="8"/>
      <c r="C1471" s="9"/>
      <c r="D1471" s="10"/>
      <c r="F1471" s="77"/>
      <c r="G1471" s="17"/>
      <c r="H1471" s="18"/>
      <c r="I1471" s="32"/>
      <c r="J1471" s="18"/>
      <c r="K1471" s="18"/>
      <c r="L1471" s="19"/>
    </row>
    <row r="1472" spans="1:12" ht="14.25" customHeight="1">
      <c r="A1472" s="59"/>
      <c r="B1472" s="26"/>
      <c r="C1472" s="27"/>
      <c r="D1472" s="28"/>
      <c r="E1472" s="28"/>
      <c r="F1472" s="79"/>
      <c r="G1472" s="30"/>
      <c r="H1472" s="7"/>
      <c r="I1472" s="6"/>
      <c r="J1472" s="69"/>
      <c r="K1472" s="7"/>
      <c r="L1472" s="31"/>
    </row>
    <row r="1473" spans="1:12" ht="14.25" customHeight="1">
      <c r="A1473" s="40"/>
      <c r="B1473" s="8"/>
      <c r="C1473" s="9"/>
      <c r="D1473" s="10"/>
      <c r="F1473" s="77"/>
      <c r="G1473" s="17"/>
      <c r="H1473" s="18"/>
      <c r="I1473" s="32"/>
      <c r="J1473" s="18"/>
      <c r="K1473" s="18"/>
      <c r="L1473" s="19"/>
    </row>
    <row r="1474" spans="1:12" ht="14.25" customHeight="1">
      <c r="A1474" s="59"/>
      <c r="B1474" s="26"/>
      <c r="C1474" s="27"/>
      <c r="D1474" s="28"/>
      <c r="E1474" s="28"/>
      <c r="F1474" s="79"/>
      <c r="G1474" s="30"/>
      <c r="H1474" s="7"/>
      <c r="I1474" s="6"/>
      <c r="J1474" s="69"/>
      <c r="K1474" s="7"/>
      <c r="L1474" s="31"/>
    </row>
    <row r="1475" spans="1:12" ht="14.25" customHeight="1">
      <c r="A1475" s="40"/>
      <c r="B1475" s="8"/>
      <c r="C1475" s="9"/>
      <c r="D1475" s="10"/>
      <c r="F1475" s="77"/>
      <c r="G1475" s="17"/>
      <c r="H1475" s="18"/>
      <c r="I1475" s="32"/>
      <c r="J1475" s="18"/>
      <c r="K1475" s="18"/>
      <c r="L1475" s="19"/>
    </row>
    <row r="1476" spans="1:12" ht="14.25" customHeight="1">
      <c r="A1476" s="59"/>
      <c r="B1476" s="26"/>
      <c r="C1476" s="27" t="s">
        <v>203</v>
      </c>
      <c r="D1476" s="28"/>
      <c r="E1476" s="28"/>
      <c r="F1476" s="79"/>
      <c r="G1476" s="30"/>
      <c r="H1476" s="7"/>
      <c r="I1476" s="6"/>
      <c r="J1476" s="69"/>
      <c r="K1476" s="7"/>
      <c r="L1476" s="31"/>
    </row>
    <row r="1477" spans="1:12" ht="14.25" customHeight="1">
      <c r="A1477" s="40"/>
      <c r="B1477" s="8"/>
      <c r="D1477" s="10"/>
      <c r="F1477" s="83"/>
      <c r="G1477" s="68"/>
      <c r="H1477" s="18"/>
      <c r="I1477" s="71"/>
      <c r="J1477" s="18"/>
      <c r="K1477" s="18"/>
      <c r="L1477" s="19"/>
    </row>
    <row r="1478" spans="1:12" ht="14.25" customHeight="1" thickBot="1">
      <c r="A1478" s="60"/>
      <c r="B1478" s="50"/>
      <c r="C1478" s="51"/>
      <c r="D1478" s="52"/>
      <c r="E1478" s="53"/>
      <c r="F1478" s="80"/>
      <c r="G1478" s="55"/>
      <c r="H1478" s="62"/>
      <c r="I1478" s="125"/>
      <c r="J1478" s="62"/>
      <c r="K1478" s="62"/>
      <c r="L1478" s="119"/>
    </row>
    <row r="1480" spans="1:12" ht="14.25" customHeight="1">
      <c r="J1480" s="56" t="s">
        <v>3</v>
      </c>
      <c r="K1480" s="765">
        <f>K1440+1</f>
        <v>39</v>
      </c>
      <c r="L1480" s="765"/>
    </row>
    <row r="1482" spans="1:12" ht="14.25" customHeight="1" thickBot="1"/>
    <row r="1483" spans="1:12" ht="14.25" customHeight="1">
      <c r="A1483" s="34"/>
      <c r="B1483" s="35"/>
      <c r="C1483" s="11"/>
      <c r="D1483" s="37"/>
      <c r="E1483" s="11"/>
      <c r="F1483" s="44"/>
      <c r="G1483" s="44"/>
      <c r="H1483" s="11"/>
      <c r="I1483" s="44"/>
      <c r="J1483" s="11"/>
      <c r="K1483" s="11"/>
      <c r="L1483" s="45"/>
    </row>
    <row r="1484" spans="1:12" ht="14.25" customHeight="1" thickBot="1">
      <c r="A1484" s="46"/>
      <c r="B1484" s="47"/>
      <c r="C1484" s="39" t="s">
        <v>5</v>
      </c>
      <c r="D1484" s="48"/>
      <c r="E1484" s="39" t="s">
        <v>6</v>
      </c>
      <c r="F1484" s="49" t="s">
        <v>7</v>
      </c>
      <c r="G1484" s="49" t="s">
        <v>4</v>
      </c>
      <c r="H1484" s="39" t="s">
        <v>8</v>
      </c>
      <c r="I1484" s="49" t="s">
        <v>1</v>
      </c>
      <c r="J1484" s="586" t="s">
        <v>2</v>
      </c>
      <c r="K1484" s="586"/>
      <c r="L1484" s="587"/>
    </row>
    <row r="1485" spans="1:12" ht="14.25" customHeight="1">
      <c r="A1485" s="40"/>
      <c r="B1485" s="8"/>
      <c r="C1485" s="21"/>
      <c r="D1485" s="22"/>
      <c r="E1485" s="2"/>
      <c r="F1485" s="82"/>
      <c r="G1485" s="114"/>
      <c r="H1485" s="127"/>
      <c r="I1485" s="15"/>
      <c r="J1485" s="18"/>
      <c r="K1485" s="18"/>
      <c r="L1485" s="19"/>
    </row>
    <row r="1486" spans="1:12" ht="14.25" customHeight="1">
      <c r="A1486" s="59">
        <f>建築内訳中!$A$60</f>
        <v>7</v>
      </c>
      <c r="B1486" s="26"/>
      <c r="C1486" s="27" t="str">
        <f>建築内訳中!$C$60</f>
        <v>躯体改修</v>
      </c>
      <c r="D1486" s="28"/>
      <c r="E1486" s="273" t="str">
        <f>建築内訳中!$E$60</f>
        <v>(1)撤去</v>
      </c>
      <c r="F1486" s="79"/>
      <c r="G1486" s="30"/>
      <c r="H1486" s="69"/>
      <c r="I1486" s="6"/>
      <c r="J1486" s="69"/>
      <c r="K1486" s="7"/>
      <c r="L1486" s="31"/>
    </row>
    <row r="1487" spans="1:12" ht="14.25" customHeight="1">
      <c r="A1487" s="58"/>
      <c r="B1487" s="20"/>
      <c r="C1487" s="2"/>
      <c r="D1487" s="10"/>
      <c r="F1487" s="77"/>
      <c r="G1487" s="17"/>
      <c r="H1487" s="18"/>
      <c r="I1487" s="32"/>
      <c r="J1487" s="18"/>
      <c r="K1487" s="18"/>
      <c r="L1487" s="19"/>
    </row>
    <row r="1488" spans="1:12" ht="14.25" customHeight="1">
      <c r="A1488" s="59"/>
      <c r="B1488" s="26"/>
      <c r="C1488" s="27" t="s">
        <v>1441</v>
      </c>
      <c r="D1488" s="28"/>
      <c r="E1488" s="28"/>
      <c r="F1488" s="79"/>
      <c r="G1488" s="30"/>
      <c r="H1488" s="7"/>
      <c r="I1488" s="6"/>
      <c r="J1488" s="69"/>
      <c r="K1488" s="7"/>
      <c r="L1488" s="31"/>
    </row>
    <row r="1489" spans="1:12" ht="14.25" customHeight="1">
      <c r="A1489" s="40"/>
      <c r="B1489" s="8"/>
      <c r="C1489" s="9"/>
      <c r="D1489" s="10"/>
      <c r="F1489" s="77"/>
      <c r="G1489" s="17"/>
      <c r="H1489" s="18"/>
      <c r="I1489" s="32"/>
      <c r="J1489" s="18"/>
      <c r="K1489" s="18"/>
      <c r="L1489" s="19"/>
    </row>
    <row r="1490" spans="1:12" ht="14.25" customHeight="1">
      <c r="A1490" s="59"/>
      <c r="B1490" s="26"/>
      <c r="C1490" s="27" t="s">
        <v>1384</v>
      </c>
      <c r="D1490" s="28"/>
      <c r="E1490" s="28"/>
      <c r="F1490" s="79">
        <v>1.5</v>
      </c>
      <c r="G1490" s="30" t="s">
        <v>1446</v>
      </c>
      <c r="H1490" s="7"/>
      <c r="I1490" s="6"/>
      <c r="J1490" s="778"/>
      <c r="K1490" s="779"/>
      <c r="L1490" s="780"/>
    </row>
    <row r="1491" spans="1:12" ht="14.25" customHeight="1">
      <c r="A1491" s="40"/>
      <c r="B1491" s="8"/>
      <c r="C1491" s="9"/>
      <c r="D1491" s="10"/>
      <c r="F1491" s="77"/>
      <c r="G1491" s="17"/>
      <c r="H1491" s="18"/>
      <c r="I1491" s="32"/>
      <c r="J1491" s="18"/>
      <c r="K1491" s="18"/>
      <c r="L1491" s="19"/>
    </row>
    <row r="1492" spans="1:12" ht="14.25" customHeight="1">
      <c r="A1492" s="59"/>
      <c r="B1492" s="26"/>
      <c r="C1492" s="27" t="s">
        <v>1442</v>
      </c>
      <c r="D1492" s="28"/>
      <c r="E1492" s="28" t="s">
        <v>1391</v>
      </c>
      <c r="F1492" s="79">
        <v>0.2</v>
      </c>
      <c r="G1492" s="30" t="s">
        <v>1446</v>
      </c>
      <c r="H1492" s="7"/>
      <c r="I1492" s="6"/>
      <c r="J1492" s="778"/>
      <c r="K1492" s="779"/>
      <c r="L1492" s="780"/>
    </row>
    <row r="1493" spans="1:12" ht="14.25" customHeight="1">
      <c r="A1493" s="40"/>
      <c r="B1493" s="8"/>
      <c r="C1493" s="9"/>
      <c r="D1493" s="10"/>
      <c r="F1493" s="77"/>
      <c r="G1493" s="17"/>
      <c r="H1493" s="18"/>
      <c r="I1493" s="32"/>
      <c r="J1493" s="18"/>
      <c r="K1493" s="18"/>
      <c r="L1493" s="19"/>
    </row>
    <row r="1494" spans="1:12" ht="14.25" customHeight="1">
      <c r="A1494" s="59"/>
      <c r="B1494" s="26"/>
      <c r="C1494" s="27" t="s">
        <v>1385</v>
      </c>
      <c r="D1494" s="28"/>
      <c r="E1494" s="28" t="s">
        <v>1386</v>
      </c>
      <c r="F1494" s="79">
        <v>1.6</v>
      </c>
      <c r="G1494" s="30" t="s">
        <v>1447</v>
      </c>
      <c r="H1494" s="7"/>
      <c r="I1494" s="6"/>
      <c r="J1494" s="778"/>
      <c r="K1494" s="779"/>
      <c r="L1494" s="780"/>
    </row>
    <row r="1495" spans="1:12" ht="14.25" customHeight="1">
      <c r="A1495" s="40"/>
      <c r="B1495" s="8"/>
      <c r="C1495" s="9"/>
      <c r="D1495" s="10"/>
      <c r="F1495" s="77"/>
      <c r="G1495" s="17"/>
      <c r="H1495" s="18"/>
      <c r="I1495" s="32"/>
      <c r="J1495" s="18"/>
      <c r="K1495" s="18"/>
      <c r="L1495" s="19"/>
    </row>
    <row r="1496" spans="1:12" ht="14.25" customHeight="1">
      <c r="A1496" s="59"/>
      <c r="B1496" s="26"/>
      <c r="C1496" s="27" t="s">
        <v>1387</v>
      </c>
      <c r="D1496" s="28"/>
      <c r="E1496" s="28" t="s">
        <v>1388</v>
      </c>
      <c r="F1496" s="79">
        <v>4.3</v>
      </c>
      <c r="G1496" s="30" t="s">
        <v>1447</v>
      </c>
      <c r="H1496" s="7"/>
      <c r="I1496" s="6"/>
      <c r="J1496" s="778"/>
      <c r="K1496" s="779"/>
      <c r="L1496" s="780"/>
    </row>
    <row r="1497" spans="1:12" ht="14.25" customHeight="1">
      <c r="A1497" s="40"/>
      <c r="B1497" s="8"/>
      <c r="C1497" s="9"/>
      <c r="D1497" s="10"/>
      <c r="F1497" s="77"/>
      <c r="G1497" s="17"/>
      <c r="H1497" s="18"/>
      <c r="I1497" s="32"/>
      <c r="J1497" s="18"/>
      <c r="K1497" s="18"/>
      <c r="L1497" s="19"/>
    </row>
    <row r="1498" spans="1:12" ht="14.25" customHeight="1">
      <c r="A1498" s="59"/>
      <c r="B1498" s="26"/>
      <c r="C1498" s="27" t="s">
        <v>1389</v>
      </c>
      <c r="D1498" s="28"/>
      <c r="E1498" s="28" t="s">
        <v>1390</v>
      </c>
      <c r="F1498" s="79">
        <v>0.1</v>
      </c>
      <c r="G1498" s="30" t="s">
        <v>1447</v>
      </c>
      <c r="H1498" s="7"/>
      <c r="I1498" s="6"/>
      <c r="J1498" s="778"/>
      <c r="K1498" s="779"/>
      <c r="L1498" s="780"/>
    </row>
    <row r="1499" spans="1:12" ht="14.25" customHeight="1">
      <c r="A1499" s="40"/>
      <c r="B1499" s="8"/>
      <c r="C1499" s="9"/>
      <c r="D1499" s="10"/>
      <c r="F1499" s="77"/>
      <c r="G1499" s="17"/>
      <c r="H1499" s="18"/>
      <c r="I1499" s="32"/>
      <c r="J1499" s="18"/>
      <c r="K1499" s="18"/>
      <c r="L1499" s="19"/>
    </row>
    <row r="1500" spans="1:12" ht="14.25" customHeight="1">
      <c r="A1500" s="59"/>
      <c r="B1500" s="26"/>
      <c r="C1500" s="27" t="s">
        <v>1443</v>
      </c>
      <c r="D1500" s="28"/>
      <c r="E1500" s="28" t="s">
        <v>1392</v>
      </c>
      <c r="F1500" s="79">
        <v>358</v>
      </c>
      <c r="G1500" s="30" t="s">
        <v>184</v>
      </c>
      <c r="H1500" s="7"/>
      <c r="I1500" s="6"/>
      <c r="J1500" s="778"/>
      <c r="K1500" s="779"/>
      <c r="L1500" s="780"/>
    </row>
    <row r="1501" spans="1:12" ht="14.25" customHeight="1">
      <c r="A1501" s="40"/>
      <c r="B1501" s="8"/>
      <c r="C1501" s="9"/>
      <c r="D1501" s="10"/>
      <c r="F1501" s="77"/>
      <c r="G1501" s="17"/>
      <c r="H1501" s="18"/>
      <c r="I1501" s="32"/>
      <c r="J1501" s="18"/>
      <c r="K1501" s="18"/>
      <c r="L1501" s="19"/>
    </row>
    <row r="1502" spans="1:12" ht="14.25" customHeight="1">
      <c r="A1502" s="59"/>
      <c r="B1502" s="26"/>
      <c r="C1502" s="27" t="s">
        <v>1444</v>
      </c>
      <c r="D1502" s="28"/>
      <c r="E1502" s="28" t="s">
        <v>1391</v>
      </c>
      <c r="F1502" s="79">
        <v>11.5</v>
      </c>
      <c r="G1502" s="30" t="s">
        <v>1447</v>
      </c>
      <c r="H1502" s="7"/>
      <c r="I1502" s="6"/>
      <c r="J1502" s="778"/>
      <c r="K1502" s="779"/>
      <c r="L1502" s="780"/>
    </row>
    <row r="1503" spans="1:12" ht="14.25" customHeight="1">
      <c r="A1503" s="40"/>
      <c r="B1503" s="8"/>
      <c r="C1503" s="9"/>
      <c r="D1503" s="10"/>
      <c r="F1503" s="77"/>
      <c r="G1503" s="17"/>
      <c r="H1503" s="18"/>
      <c r="I1503" s="32"/>
      <c r="J1503" s="18"/>
      <c r="K1503" s="18"/>
      <c r="L1503" s="19"/>
    </row>
    <row r="1504" spans="1:12" ht="14.25" customHeight="1">
      <c r="A1504" s="59"/>
      <c r="B1504" s="26"/>
      <c r="C1504" s="27" t="s">
        <v>1445</v>
      </c>
      <c r="D1504" s="28"/>
      <c r="E1504" s="28" t="s">
        <v>2103</v>
      </c>
      <c r="F1504" s="79">
        <v>4</v>
      </c>
      <c r="G1504" s="30" t="s">
        <v>1447</v>
      </c>
      <c r="H1504" s="7"/>
      <c r="I1504" s="6"/>
      <c r="J1504" s="778"/>
      <c r="K1504" s="779"/>
      <c r="L1504" s="780"/>
    </row>
    <row r="1505" spans="1:12" ht="14.25" customHeight="1">
      <c r="A1505" s="40"/>
      <c r="B1505" s="8"/>
      <c r="C1505" s="9"/>
      <c r="D1505" s="10"/>
      <c r="F1505" s="77"/>
      <c r="G1505" s="17"/>
      <c r="H1505" s="18"/>
      <c r="I1505" s="32"/>
      <c r="J1505" s="18"/>
      <c r="K1505" s="18"/>
      <c r="L1505" s="19"/>
    </row>
    <row r="1506" spans="1:12" ht="14.25" customHeight="1">
      <c r="A1506" s="59"/>
      <c r="B1506" s="26"/>
      <c r="C1506" s="27"/>
      <c r="D1506" s="28"/>
      <c r="E1506" s="28"/>
      <c r="F1506" s="79"/>
      <c r="G1506" s="30"/>
      <c r="H1506" s="7"/>
      <c r="I1506" s="6"/>
      <c r="J1506" s="69"/>
      <c r="K1506" s="7"/>
      <c r="L1506" s="31"/>
    </row>
    <row r="1507" spans="1:12" ht="14.25" customHeight="1">
      <c r="A1507" s="40"/>
      <c r="B1507" s="8"/>
      <c r="C1507" s="33"/>
      <c r="D1507" s="10"/>
      <c r="F1507" s="77"/>
      <c r="G1507" s="17"/>
      <c r="H1507" s="18"/>
      <c r="I1507" s="32"/>
      <c r="J1507" s="18"/>
      <c r="K1507" s="18"/>
      <c r="L1507" s="19"/>
    </row>
    <row r="1508" spans="1:12" ht="14.25" customHeight="1">
      <c r="A1508" s="59"/>
      <c r="B1508" s="26"/>
      <c r="C1508" s="27"/>
      <c r="D1508" s="28"/>
      <c r="E1508" s="28"/>
      <c r="F1508" s="79"/>
      <c r="G1508" s="30"/>
      <c r="H1508" s="7"/>
      <c r="I1508" s="6"/>
      <c r="J1508" s="69"/>
      <c r="K1508" s="7"/>
      <c r="L1508" s="31"/>
    </row>
    <row r="1509" spans="1:12" ht="14.25" customHeight="1">
      <c r="A1509" s="40"/>
      <c r="B1509" s="8"/>
      <c r="C1509" s="9"/>
      <c r="D1509" s="10"/>
      <c r="F1509" s="77"/>
      <c r="G1509" s="17"/>
      <c r="H1509" s="18"/>
      <c r="I1509" s="32"/>
      <c r="J1509" s="18"/>
      <c r="K1509" s="18"/>
      <c r="L1509" s="19"/>
    </row>
    <row r="1510" spans="1:12" ht="14.25" customHeight="1">
      <c r="A1510" s="59"/>
      <c r="B1510" s="26"/>
      <c r="C1510" s="27"/>
      <c r="D1510" s="28"/>
      <c r="E1510" s="28"/>
      <c r="F1510" s="79"/>
      <c r="G1510" s="30"/>
      <c r="H1510" s="7"/>
      <c r="I1510" s="6"/>
      <c r="J1510" s="69"/>
      <c r="K1510" s="7"/>
      <c r="L1510" s="31"/>
    </row>
    <row r="1511" spans="1:12" ht="14.25" customHeight="1">
      <c r="A1511" s="40"/>
      <c r="B1511" s="8"/>
      <c r="C1511" s="9"/>
      <c r="D1511" s="10"/>
      <c r="F1511" s="77"/>
      <c r="G1511" s="17"/>
      <c r="H1511" s="18"/>
      <c r="I1511" s="32"/>
      <c r="J1511" s="18"/>
      <c r="K1511" s="18"/>
      <c r="L1511" s="19"/>
    </row>
    <row r="1512" spans="1:12" ht="14.25" customHeight="1">
      <c r="A1512" s="59"/>
      <c r="B1512" s="26"/>
      <c r="C1512" s="27"/>
      <c r="D1512" s="28"/>
      <c r="E1512" s="28"/>
      <c r="F1512" s="79"/>
      <c r="G1512" s="30"/>
      <c r="H1512" s="7"/>
      <c r="I1512" s="6"/>
      <c r="J1512" s="69"/>
      <c r="K1512" s="7"/>
      <c r="L1512" s="31"/>
    </row>
    <row r="1513" spans="1:12" ht="14.25" customHeight="1">
      <c r="A1513" s="40"/>
      <c r="B1513" s="8"/>
      <c r="C1513" s="9"/>
      <c r="D1513" s="10"/>
      <c r="F1513" s="77"/>
      <c r="G1513" s="17"/>
      <c r="H1513" s="18"/>
      <c r="I1513" s="32"/>
      <c r="J1513" s="18"/>
      <c r="K1513" s="18"/>
      <c r="L1513" s="19"/>
    </row>
    <row r="1514" spans="1:12" ht="14.25" customHeight="1">
      <c r="A1514" s="59"/>
      <c r="B1514" s="26"/>
      <c r="C1514" s="27"/>
      <c r="D1514" s="28"/>
      <c r="E1514" s="28"/>
      <c r="F1514" s="79"/>
      <c r="G1514" s="30"/>
      <c r="H1514" s="7"/>
      <c r="I1514" s="6"/>
      <c r="J1514" s="69"/>
      <c r="K1514" s="7"/>
      <c r="L1514" s="31"/>
    </row>
    <row r="1515" spans="1:12" ht="14.25" customHeight="1">
      <c r="A1515" s="40"/>
      <c r="B1515" s="8"/>
      <c r="C1515" s="9"/>
      <c r="D1515" s="10"/>
      <c r="F1515" s="77"/>
      <c r="G1515" s="17"/>
      <c r="H1515" s="18"/>
      <c r="I1515" s="32"/>
      <c r="J1515" s="18"/>
      <c r="K1515" s="18"/>
      <c r="L1515" s="19"/>
    </row>
    <row r="1516" spans="1:12" ht="14.25" customHeight="1">
      <c r="A1516" s="59"/>
      <c r="B1516" s="26"/>
      <c r="C1516" s="27" t="s">
        <v>203</v>
      </c>
      <c r="D1516" s="28"/>
      <c r="E1516" s="28"/>
      <c r="F1516" s="79"/>
      <c r="G1516" s="30"/>
      <c r="H1516" s="7"/>
      <c r="I1516" s="6"/>
      <c r="J1516" s="69"/>
      <c r="K1516" s="7"/>
      <c r="L1516" s="31"/>
    </row>
    <row r="1517" spans="1:12" ht="14.25" customHeight="1">
      <c r="A1517" s="40"/>
      <c r="B1517" s="8"/>
      <c r="D1517" s="10"/>
      <c r="F1517" s="83"/>
      <c r="G1517" s="68"/>
      <c r="H1517" s="18"/>
      <c r="I1517" s="71"/>
      <c r="J1517" s="18"/>
      <c r="K1517" s="18"/>
      <c r="L1517" s="19"/>
    </row>
    <row r="1518" spans="1:12" ht="14.25" customHeight="1" thickBot="1">
      <c r="A1518" s="60"/>
      <c r="B1518" s="50"/>
      <c r="C1518" s="51"/>
      <c r="D1518" s="52"/>
      <c r="E1518" s="53"/>
      <c r="F1518" s="80"/>
      <c r="G1518" s="55"/>
      <c r="H1518" s="62"/>
      <c r="I1518" s="125"/>
      <c r="J1518" s="62"/>
      <c r="K1518" s="62"/>
      <c r="L1518" s="119"/>
    </row>
    <row r="1520" spans="1:12" ht="14.25" customHeight="1">
      <c r="J1520" s="56" t="s">
        <v>3</v>
      </c>
      <c r="K1520" s="765">
        <f>K1480+1</f>
        <v>40</v>
      </c>
      <c r="L1520" s="765"/>
    </row>
    <row r="1522" spans="1:12" ht="14.25" customHeight="1" thickBot="1"/>
    <row r="1523" spans="1:12" ht="14.25" customHeight="1">
      <c r="A1523" s="34"/>
      <c r="B1523" s="35"/>
      <c r="C1523" s="11"/>
      <c r="D1523" s="37"/>
      <c r="E1523" s="11"/>
      <c r="F1523" s="44"/>
      <c r="G1523" s="44"/>
      <c r="H1523" s="11"/>
      <c r="I1523" s="44"/>
      <c r="J1523" s="11"/>
      <c r="K1523" s="11"/>
      <c r="L1523" s="45"/>
    </row>
    <row r="1524" spans="1:12" ht="14.25" customHeight="1" thickBot="1">
      <c r="A1524" s="46"/>
      <c r="B1524" s="47"/>
      <c r="C1524" s="39" t="s">
        <v>5</v>
      </c>
      <c r="D1524" s="48"/>
      <c r="E1524" s="39" t="s">
        <v>6</v>
      </c>
      <c r="F1524" s="49" t="s">
        <v>7</v>
      </c>
      <c r="G1524" s="49" t="s">
        <v>4</v>
      </c>
      <c r="H1524" s="39" t="s">
        <v>8</v>
      </c>
      <c r="I1524" s="49" t="s">
        <v>1</v>
      </c>
      <c r="J1524" s="586" t="s">
        <v>2</v>
      </c>
      <c r="K1524" s="586"/>
      <c r="L1524" s="587"/>
    </row>
    <row r="1525" spans="1:12" ht="14.25" customHeight="1">
      <c r="A1525" s="40"/>
      <c r="B1525" s="8"/>
      <c r="C1525" s="21"/>
      <c r="D1525" s="22"/>
      <c r="E1525" s="2"/>
      <c r="F1525" s="82"/>
      <c r="G1525" s="114"/>
      <c r="H1525" s="127"/>
      <c r="I1525" s="15"/>
      <c r="J1525" s="18"/>
      <c r="K1525" s="18"/>
      <c r="L1525" s="19"/>
    </row>
    <row r="1526" spans="1:12" ht="14.25" customHeight="1">
      <c r="A1526" s="59">
        <f>建築内訳中!$A$60</f>
        <v>7</v>
      </c>
      <c r="B1526" s="26"/>
      <c r="C1526" s="27" t="str">
        <f>建築内訳中!$C$60</f>
        <v>躯体改修</v>
      </c>
      <c r="D1526" s="28"/>
      <c r="E1526" s="273" t="str">
        <f>建築内訳中!$E$62</f>
        <v>(2)改修</v>
      </c>
      <c r="F1526" s="79"/>
      <c r="G1526" s="30"/>
      <c r="H1526" s="69"/>
      <c r="I1526" s="6"/>
      <c r="J1526" s="69"/>
      <c r="K1526" s="7"/>
      <c r="L1526" s="31"/>
    </row>
    <row r="1527" spans="1:12" ht="14.25" customHeight="1">
      <c r="A1527" s="40"/>
      <c r="B1527" s="8"/>
      <c r="C1527" s="9"/>
      <c r="D1527" s="10"/>
      <c r="F1527" s="77"/>
      <c r="G1527" s="17"/>
      <c r="H1527" s="18"/>
      <c r="I1527" s="32"/>
      <c r="J1527" s="18"/>
      <c r="K1527" s="18"/>
      <c r="L1527" s="19"/>
    </row>
    <row r="1528" spans="1:12" ht="14.25" customHeight="1">
      <c r="A1528" s="59"/>
      <c r="B1528" s="26"/>
      <c r="C1528" s="27" t="s">
        <v>1448</v>
      </c>
      <c r="D1528" s="28"/>
      <c r="E1528" s="28"/>
      <c r="F1528" s="79"/>
      <c r="G1528" s="30"/>
      <c r="H1528" s="7"/>
      <c r="I1528" s="6"/>
      <c r="J1528" s="69"/>
      <c r="K1528" s="7"/>
      <c r="L1528" s="31"/>
    </row>
    <row r="1529" spans="1:12" ht="14.25" customHeight="1">
      <c r="A1529" s="40"/>
      <c r="B1529" s="8"/>
      <c r="C1529" s="9"/>
      <c r="D1529" s="10"/>
      <c r="F1529" s="3"/>
      <c r="G1529" s="17"/>
      <c r="H1529" s="18"/>
      <c r="I1529" s="32"/>
      <c r="J1529" s="18"/>
      <c r="K1529" s="18"/>
      <c r="L1529" s="19"/>
    </row>
    <row r="1530" spans="1:12" ht="14.25" customHeight="1">
      <c r="A1530" s="59"/>
      <c r="B1530" s="26"/>
      <c r="C1530" s="27" t="s">
        <v>1449</v>
      </c>
      <c r="D1530" s="28"/>
      <c r="E1530" s="28" t="s">
        <v>1393</v>
      </c>
      <c r="F1530" s="5">
        <v>16.5</v>
      </c>
      <c r="G1530" s="30" t="s">
        <v>263</v>
      </c>
      <c r="H1530" s="7"/>
      <c r="I1530" s="6"/>
      <c r="J1530" s="781"/>
      <c r="K1530" s="782"/>
      <c r="L1530" s="783"/>
    </row>
    <row r="1531" spans="1:12" ht="14.25" customHeight="1">
      <c r="A1531" s="40"/>
      <c r="B1531" s="8"/>
      <c r="C1531" s="9"/>
      <c r="D1531" s="10"/>
      <c r="F1531" s="3"/>
      <c r="G1531" s="17"/>
      <c r="H1531" s="18"/>
      <c r="I1531" s="32"/>
      <c r="J1531" s="18"/>
      <c r="K1531" s="18"/>
      <c r="L1531" s="19"/>
    </row>
    <row r="1532" spans="1:12" ht="14.25" customHeight="1">
      <c r="A1532" s="59"/>
      <c r="B1532" s="26"/>
      <c r="C1532" s="27" t="s">
        <v>1394</v>
      </c>
      <c r="D1532" s="28"/>
      <c r="E1532" s="28" t="s">
        <v>1395</v>
      </c>
      <c r="F1532" s="5">
        <v>1</v>
      </c>
      <c r="G1532" s="30" t="s">
        <v>263</v>
      </c>
      <c r="H1532" s="7"/>
      <c r="I1532" s="6"/>
      <c r="J1532" s="781"/>
      <c r="K1532" s="782"/>
      <c r="L1532" s="783"/>
    </row>
    <row r="1533" spans="1:12" ht="14.25" customHeight="1">
      <c r="A1533" s="40"/>
      <c r="B1533" s="8"/>
      <c r="C1533" s="9"/>
      <c r="D1533" s="10"/>
      <c r="F1533" s="3"/>
      <c r="G1533" s="17"/>
      <c r="H1533" s="18"/>
      <c r="I1533" s="32"/>
      <c r="J1533" s="18"/>
      <c r="K1533" s="18"/>
      <c r="L1533" s="19"/>
    </row>
    <row r="1534" spans="1:12" ht="14.25" customHeight="1">
      <c r="A1534" s="59"/>
      <c r="B1534" s="26"/>
      <c r="C1534" s="27" t="s">
        <v>1394</v>
      </c>
      <c r="D1534" s="28"/>
      <c r="E1534" s="28" t="s">
        <v>1396</v>
      </c>
      <c r="F1534" s="5">
        <v>0.7</v>
      </c>
      <c r="G1534" s="30" t="s">
        <v>263</v>
      </c>
      <c r="H1534" s="7"/>
      <c r="I1534" s="6"/>
      <c r="J1534" s="781"/>
      <c r="K1534" s="782"/>
      <c r="L1534" s="783"/>
    </row>
    <row r="1535" spans="1:12" ht="14.25" customHeight="1">
      <c r="A1535" s="40"/>
      <c r="B1535" s="8"/>
      <c r="C1535" s="9"/>
      <c r="D1535" s="10"/>
      <c r="F1535" s="77"/>
      <c r="G1535" s="17"/>
      <c r="H1535" s="18"/>
      <c r="I1535" s="32"/>
      <c r="J1535" s="18"/>
      <c r="K1535" s="18"/>
      <c r="L1535" s="19"/>
    </row>
    <row r="1536" spans="1:12" ht="14.25" customHeight="1">
      <c r="A1536" s="59"/>
      <c r="B1536" s="26"/>
      <c r="C1536" s="27" t="s">
        <v>1450</v>
      </c>
      <c r="D1536" s="28"/>
      <c r="E1536" s="28" t="s">
        <v>1397</v>
      </c>
      <c r="F1536" s="79">
        <v>5366</v>
      </c>
      <c r="G1536" s="30" t="s">
        <v>1398</v>
      </c>
      <c r="H1536" s="7"/>
      <c r="I1536" s="6"/>
      <c r="J1536" s="781"/>
      <c r="K1536" s="782"/>
      <c r="L1536" s="783"/>
    </row>
    <row r="1537" spans="1:12" ht="14.25" customHeight="1">
      <c r="A1537" s="40"/>
      <c r="B1537" s="8"/>
      <c r="C1537" s="9"/>
      <c r="D1537" s="10"/>
      <c r="F1537" s="77"/>
      <c r="G1537" s="17"/>
      <c r="H1537" s="18"/>
      <c r="I1537" s="127"/>
      <c r="J1537" s="422"/>
      <c r="K1537" s="18"/>
      <c r="L1537" s="19"/>
    </row>
    <row r="1538" spans="1:12" ht="14.25" customHeight="1">
      <c r="A1538" s="356"/>
      <c r="B1538" s="26"/>
      <c r="C1538" s="27" t="s">
        <v>1399</v>
      </c>
      <c r="D1538" s="28"/>
      <c r="E1538" s="28"/>
      <c r="F1538" s="79">
        <v>17.3</v>
      </c>
      <c r="G1538" s="30" t="s">
        <v>1403</v>
      </c>
      <c r="H1538" s="7"/>
      <c r="I1538" s="69"/>
      <c r="J1538" s="420"/>
      <c r="K1538" s="7"/>
      <c r="L1538" s="31"/>
    </row>
    <row r="1539" spans="1:12" ht="14.25" customHeight="1">
      <c r="A1539" s="40"/>
      <c r="B1539" s="8"/>
      <c r="C1539" s="9"/>
      <c r="D1539" s="10"/>
      <c r="F1539" s="77"/>
      <c r="G1539" s="17"/>
      <c r="H1539" s="18"/>
      <c r="I1539" s="32"/>
      <c r="J1539" s="422"/>
      <c r="K1539" s="18"/>
      <c r="L1539" s="19"/>
    </row>
    <row r="1540" spans="1:12" ht="14.25" customHeight="1">
      <c r="A1540" s="356"/>
      <c r="B1540" s="26"/>
      <c r="C1540" s="27" t="s">
        <v>1400</v>
      </c>
      <c r="D1540" s="28"/>
      <c r="E1540" s="28"/>
      <c r="F1540" s="79">
        <v>195</v>
      </c>
      <c r="G1540" s="30" t="s">
        <v>1404</v>
      </c>
      <c r="H1540" s="7"/>
      <c r="I1540" s="6"/>
      <c r="J1540" s="420"/>
      <c r="K1540" s="7"/>
      <c r="L1540" s="31"/>
    </row>
    <row r="1541" spans="1:12" ht="14.25" customHeight="1">
      <c r="A1541" s="40"/>
      <c r="B1541" s="8"/>
      <c r="C1541" s="9"/>
      <c r="D1541" s="10"/>
      <c r="E1541" t="s">
        <v>1402</v>
      </c>
      <c r="F1541" s="77"/>
      <c r="G1541" s="17"/>
      <c r="H1541" s="18"/>
      <c r="I1541" s="32"/>
      <c r="J1541" s="422"/>
      <c r="K1541" s="18"/>
      <c r="L1541" s="19"/>
    </row>
    <row r="1542" spans="1:12" ht="14.25" customHeight="1">
      <c r="A1542" s="356"/>
      <c r="B1542" s="26"/>
      <c r="C1542" s="27" t="s">
        <v>1401</v>
      </c>
      <c r="D1542" s="28"/>
      <c r="E1542" s="28" t="s">
        <v>2813</v>
      </c>
      <c r="F1542" s="79">
        <v>338</v>
      </c>
      <c r="G1542" s="30" t="s">
        <v>1405</v>
      </c>
      <c r="H1542" s="7"/>
      <c r="I1542" s="6"/>
      <c r="J1542" s="420"/>
      <c r="K1542" s="7"/>
      <c r="L1542" s="31"/>
    </row>
    <row r="1543" spans="1:12" ht="14.25" customHeight="1">
      <c r="A1543" s="40"/>
      <c r="B1543" s="8"/>
      <c r="C1543" s="9"/>
      <c r="D1543" s="10"/>
      <c r="F1543" s="77"/>
      <c r="G1543" s="17"/>
      <c r="H1543" s="18"/>
      <c r="I1543" s="32"/>
      <c r="J1543" s="18"/>
      <c r="K1543" s="18"/>
      <c r="L1543" s="19"/>
    </row>
    <row r="1544" spans="1:12" ht="14.25" customHeight="1">
      <c r="A1544" s="59"/>
      <c r="B1544" s="26"/>
      <c r="C1544" s="27" t="s">
        <v>1258</v>
      </c>
      <c r="D1544" s="28"/>
      <c r="E1544" s="28"/>
      <c r="F1544" s="79">
        <v>21.2</v>
      </c>
      <c r="G1544" s="30" t="s">
        <v>263</v>
      </c>
      <c r="H1544" s="7"/>
      <c r="I1544" s="6"/>
      <c r="J1544" s="781"/>
      <c r="K1544" s="782"/>
      <c r="L1544" s="783"/>
    </row>
    <row r="1545" spans="1:12" ht="14.25" customHeight="1">
      <c r="A1545" s="40"/>
      <c r="B1545" s="8"/>
      <c r="C1545" s="9"/>
      <c r="D1545" s="10"/>
      <c r="F1545" s="77"/>
      <c r="G1545" s="17"/>
      <c r="H1545" s="18"/>
      <c r="I1545" s="32"/>
      <c r="J1545" s="422"/>
      <c r="K1545" s="18"/>
      <c r="L1545" s="19"/>
    </row>
    <row r="1546" spans="1:12" ht="14.25" customHeight="1">
      <c r="A1546" s="356"/>
      <c r="B1546" s="26"/>
      <c r="C1546" s="27" t="s">
        <v>1406</v>
      </c>
      <c r="D1546" s="28"/>
      <c r="E1546" s="28" t="s">
        <v>1407</v>
      </c>
      <c r="F1546" s="79">
        <v>17.3</v>
      </c>
      <c r="G1546" s="30" t="s">
        <v>263</v>
      </c>
      <c r="H1546" s="7"/>
      <c r="I1546" s="6"/>
      <c r="J1546" s="420"/>
      <c r="K1546" s="7"/>
      <c r="L1546" s="31"/>
    </row>
    <row r="1547" spans="1:12" ht="14.25" customHeight="1">
      <c r="A1547" s="40"/>
      <c r="B1547" s="8"/>
      <c r="C1547" s="9"/>
      <c r="D1547" s="10"/>
      <c r="F1547" s="77"/>
      <c r="G1547" s="17"/>
      <c r="H1547" s="18"/>
      <c r="I1547" s="32"/>
      <c r="J1547" s="18"/>
      <c r="K1547" s="18"/>
      <c r="L1547" s="19"/>
    </row>
    <row r="1548" spans="1:12" ht="14.25" customHeight="1">
      <c r="A1548" s="59"/>
      <c r="B1548" s="26"/>
      <c r="C1548" s="27" t="s">
        <v>1408</v>
      </c>
      <c r="D1548" s="28"/>
      <c r="E1548" s="28"/>
      <c r="F1548" s="79">
        <v>458</v>
      </c>
      <c r="G1548" s="30" t="s">
        <v>184</v>
      </c>
      <c r="H1548" s="383"/>
      <c r="I1548" s="6"/>
      <c r="J1548" s="781"/>
      <c r="K1548" s="782"/>
      <c r="L1548" s="783"/>
    </row>
    <row r="1549" spans="1:12" ht="14.25" customHeight="1">
      <c r="A1549" s="40"/>
      <c r="B1549" s="8"/>
      <c r="C1549" s="9"/>
      <c r="D1549" s="10"/>
      <c r="E1549" t="s">
        <v>3532</v>
      </c>
      <c r="F1549" s="77"/>
      <c r="G1549" s="17"/>
      <c r="H1549" s="18"/>
      <c r="I1549" s="32"/>
      <c r="J1549" s="18"/>
      <c r="K1549" s="18"/>
      <c r="L1549" s="19"/>
    </row>
    <row r="1550" spans="1:12" ht="14.25" customHeight="1">
      <c r="A1550" s="59"/>
      <c r="B1550" s="26"/>
      <c r="C1550" s="27" t="s">
        <v>1451</v>
      </c>
      <c r="D1550" s="28"/>
      <c r="E1550" s="28" t="s">
        <v>1409</v>
      </c>
      <c r="F1550" s="79">
        <v>570</v>
      </c>
      <c r="G1550" s="30" t="s">
        <v>188</v>
      </c>
      <c r="H1550" s="7"/>
      <c r="I1550" s="6"/>
      <c r="J1550" s="781"/>
      <c r="K1550" s="782"/>
      <c r="L1550" s="783"/>
    </row>
    <row r="1551" spans="1:12" ht="14.25" customHeight="1">
      <c r="A1551" s="40"/>
      <c r="B1551" s="8"/>
      <c r="C1551" s="9"/>
      <c r="D1551" s="10"/>
      <c r="E1551" t="s">
        <v>3532</v>
      </c>
      <c r="F1551" s="77"/>
      <c r="G1551" s="17"/>
      <c r="H1551" s="18"/>
      <c r="I1551" s="32"/>
      <c r="J1551" s="18"/>
      <c r="K1551" s="18"/>
      <c r="L1551" s="19"/>
    </row>
    <row r="1552" spans="1:12" ht="14.25" customHeight="1">
      <c r="A1552" s="59"/>
      <c r="B1552" s="26"/>
      <c r="C1552" s="27" t="s">
        <v>1451</v>
      </c>
      <c r="D1552" s="28"/>
      <c r="E1552" s="28" t="s">
        <v>1409</v>
      </c>
      <c r="F1552" s="79">
        <v>570</v>
      </c>
      <c r="G1552" s="30" t="s">
        <v>188</v>
      </c>
      <c r="H1552" s="7"/>
      <c r="I1552" s="6"/>
      <c r="J1552" s="781"/>
      <c r="K1552" s="782"/>
      <c r="L1552" s="783"/>
    </row>
    <row r="1553" spans="1:12" ht="14.25" customHeight="1">
      <c r="A1553" s="40"/>
      <c r="B1553" s="8"/>
      <c r="C1553" s="9"/>
      <c r="D1553" s="10"/>
      <c r="E1553" t="s">
        <v>1411</v>
      </c>
      <c r="F1553" s="77"/>
      <c r="G1553" s="17"/>
      <c r="H1553" s="18"/>
      <c r="I1553" s="32"/>
      <c r="J1553" s="422"/>
      <c r="K1553" s="18"/>
      <c r="L1553" s="19"/>
    </row>
    <row r="1554" spans="1:12" ht="14.25" customHeight="1">
      <c r="A1554" s="356"/>
      <c r="B1554" s="26"/>
      <c r="C1554" s="27" t="s">
        <v>1410</v>
      </c>
      <c r="D1554" s="28"/>
      <c r="E1554" s="28" t="s">
        <v>1452</v>
      </c>
      <c r="F1554" s="79">
        <v>26</v>
      </c>
      <c r="G1554" s="30" t="s">
        <v>183</v>
      </c>
      <c r="H1554" s="7"/>
      <c r="I1554" s="6"/>
      <c r="J1554" s="420"/>
      <c r="K1554" s="7"/>
      <c r="L1554" s="31"/>
    </row>
    <row r="1555" spans="1:12" ht="14.25" customHeight="1">
      <c r="A1555" s="40"/>
      <c r="B1555" s="8"/>
      <c r="C1555" s="9"/>
      <c r="D1555" s="10"/>
      <c r="F1555" s="77"/>
      <c r="G1555" s="17"/>
      <c r="H1555" s="18"/>
      <c r="I1555" s="32"/>
      <c r="J1555" s="18"/>
      <c r="K1555" s="18"/>
      <c r="L1555" s="19"/>
    </row>
    <row r="1556" spans="1:12" ht="14.25" customHeight="1">
      <c r="A1556" s="59"/>
      <c r="B1556" s="26"/>
      <c r="C1556" s="27" t="s">
        <v>1453</v>
      </c>
      <c r="D1556" s="28"/>
      <c r="E1556" s="28"/>
      <c r="F1556" s="79"/>
      <c r="G1556" s="30"/>
      <c r="H1556" s="7"/>
      <c r="I1556" s="6"/>
      <c r="J1556" s="69"/>
      <c r="K1556" s="7"/>
      <c r="L1556" s="31"/>
    </row>
    <row r="1557" spans="1:12" ht="14.25" customHeight="1">
      <c r="A1557" s="40"/>
      <c r="B1557" s="8"/>
      <c r="D1557" s="10"/>
      <c r="F1557" s="83"/>
      <c r="G1557" s="68"/>
      <c r="H1557" s="18"/>
      <c r="I1557" s="71"/>
      <c r="J1557" s="18"/>
      <c r="K1557" s="18"/>
      <c r="L1557" s="19"/>
    </row>
    <row r="1558" spans="1:12" ht="14.25" customHeight="1" thickBot="1">
      <c r="A1558" s="60"/>
      <c r="B1558" s="50"/>
      <c r="C1558" s="51" t="s">
        <v>1449</v>
      </c>
      <c r="D1558" s="52"/>
      <c r="E1558" s="53" t="s">
        <v>1454</v>
      </c>
      <c r="F1558" s="80">
        <v>1.58</v>
      </c>
      <c r="G1558" s="55" t="s">
        <v>691</v>
      </c>
      <c r="H1558" s="62"/>
      <c r="I1558" s="125"/>
      <c r="J1558" s="784"/>
      <c r="K1558" s="785"/>
      <c r="L1558" s="786"/>
    </row>
    <row r="1560" spans="1:12" ht="14.25" customHeight="1">
      <c r="J1560" s="56" t="s">
        <v>3</v>
      </c>
      <c r="K1560" s="765">
        <f>K1520+1</f>
        <v>41</v>
      </c>
      <c r="L1560" s="765"/>
    </row>
    <row r="1562" spans="1:12" ht="14.25" customHeight="1" thickBot="1"/>
    <row r="1563" spans="1:12" ht="14.25" customHeight="1">
      <c r="A1563" s="34"/>
      <c r="B1563" s="35"/>
      <c r="C1563" s="11"/>
      <c r="D1563" s="37"/>
      <c r="E1563" s="11"/>
      <c r="F1563" s="44"/>
      <c r="G1563" s="44"/>
      <c r="H1563" s="11"/>
      <c r="I1563" s="44"/>
      <c r="J1563" s="11"/>
      <c r="K1563" s="11"/>
      <c r="L1563" s="45"/>
    </row>
    <row r="1564" spans="1:12" ht="14.25" customHeight="1" thickBot="1">
      <c r="A1564" s="46"/>
      <c r="B1564" s="47"/>
      <c r="C1564" s="39" t="s">
        <v>5</v>
      </c>
      <c r="D1564" s="48"/>
      <c r="E1564" s="39" t="s">
        <v>6</v>
      </c>
      <c r="F1564" s="49" t="s">
        <v>7</v>
      </c>
      <c r="G1564" s="49" t="s">
        <v>4</v>
      </c>
      <c r="H1564" s="39" t="s">
        <v>8</v>
      </c>
      <c r="I1564" s="49" t="s">
        <v>1</v>
      </c>
      <c r="J1564" s="586" t="s">
        <v>2</v>
      </c>
      <c r="K1564" s="586"/>
      <c r="L1564" s="587"/>
    </row>
    <row r="1565" spans="1:12" ht="14.25" customHeight="1">
      <c r="A1565" s="40"/>
      <c r="B1565" s="8"/>
      <c r="C1565" s="9"/>
      <c r="D1565" s="10"/>
      <c r="F1565" s="77"/>
      <c r="G1565" s="17"/>
      <c r="H1565" s="18"/>
      <c r="I1565" s="32"/>
      <c r="J1565" s="18"/>
      <c r="K1565" s="18"/>
      <c r="L1565" s="19"/>
    </row>
    <row r="1566" spans="1:12" ht="14.25" customHeight="1">
      <c r="A1566" s="59"/>
      <c r="B1566" s="26"/>
      <c r="C1566" s="27" t="s">
        <v>1412</v>
      </c>
      <c r="D1566" s="28"/>
      <c r="E1566" s="28" t="s">
        <v>1413</v>
      </c>
      <c r="F1566" s="5">
        <v>0.19</v>
      </c>
      <c r="G1566" s="30" t="s">
        <v>263</v>
      </c>
      <c r="H1566" s="7"/>
      <c r="I1566" s="6"/>
      <c r="J1566" s="781"/>
      <c r="K1566" s="782"/>
      <c r="L1566" s="783"/>
    </row>
    <row r="1567" spans="1:12" ht="14.25" customHeight="1">
      <c r="A1567" s="40"/>
      <c r="B1567" s="8"/>
      <c r="C1567" s="9"/>
      <c r="D1567" s="10"/>
      <c r="F1567" s="77"/>
      <c r="G1567" s="17"/>
      <c r="H1567" s="18"/>
      <c r="I1567" s="32"/>
      <c r="J1567" s="18"/>
      <c r="K1567" s="18"/>
      <c r="L1567" s="19"/>
    </row>
    <row r="1568" spans="1:12" ht="14.25" customHeight="1">
      <c r="A1568" s="59"/>
      <c r="B1568" s="26"/>
      <c r="C1568" s="27" t="s">
        <v>1394</v>
      </c>
      <c r="D1568" s="28"/>
      <c r="E1568" s="28" t="s">
        <v>1396</v>
      </c>
      <c r="F1568" s="5">
        <v>0.62</v>
      </c>
      <c r="G1568" s="30" t="s">
        <v>263</v>
      </c>
      <c r="H1568" s="7"/>
      <c r="I1568" s="6"/>
      <c r="J1568" s="781"/>
      <c r="K1568" s="782"/>
      <c r="L1568" s="783"/>
    </row>
    <row r="1569" spans="1:12" ht="14.25" customHeight="1">
      <c r="A1569" s="40"/>
      <c r="B1569" s="8"/>
      <c r="C1569" s="9"/>
      <c r="D1569" s="10"/>
      <c r="F1569" s="77"/>
      <c r="G1569" s="17"/>
      <c r="H1569" s="18"/>
      <c r="I1569" s="32"/>
      <c r="J1569" s="18"/>
      <c r="K1569" s="18"/>
      <c r="L1569" s="19"/>
    </row>
    <row r="1570" spans="1:12" ht="14.25" customHeight="1">
      <c r="A1570" s="59"/>
      <c r="B1570" s="26"/>
      <c r="C1570" s="27" t="s">
        <v>1450</v>
      </c>
      <c r="D1570" s="28"/>
      <c r="E1570" s="28" t="s">
        <v>1397</v>
      </c>
      <c r="F1570" s="79">
        <v>1132</v>
      </c>
      <c r="G1570" s="30" t="s">
        <v>1398</v>
      </c>
      <c r="H1570" s="7"/>
      <c r="I1570" s="6"/>
      <c r="J1570" s="781"/>
      <c r="K1570" s="782"/>
      <c r="L1570" s="783"/>
    </row>
    <row r="1571" spans="1:12" ht="14.25" customHeight="1">
      <c r="A1571" s="40"/>
      <c r="B1571" s="8"/>
      <c r="C1571" s="9"/>
      <c r="D1571" s="10"/>
      <c r="F1571" s="77"/>
      <c r="G1571" s="17"/>
      <c r="H1571" s="18"/>
      <c r="I1571" s="32"/>
      <c r="J1571" s="422"/>
      <c r="K1571" s="18"/>
      <c r="L1571" s="19"/>
    </row>
    <row r="1572" spans="1:12" ht="14.25" customHeight="1">
      <c r="A1572" s="356"/>
      <c r="B1572" s="26"/>
      <c r="C1572" s="27" t="s">
        <v>1399</v>
      </c>
      <c r="D1572" s="28"/>
      <c r="E1572" s="28"/>
      <c r="F1572" s="79">
        <v>2.2999999999999998</v>
      </c>
      <c r="G1572" s="30" t="s">
        <v>263</v>
      </c>
      <c r="H1572" s="7"/>
      <c r="I1572" s="6"/>
      <c r="J1572" s="420"/>
      <c r="K1572" s="7"/>
      <c r="L1572" s="31"/>
    </row>
    <row r="1573" spans="1:12" ht="14.25" customHeight="1">
      <c r="A1573" s="40"/>
      <c r="B1573" s="8"/>
      <c r="C1573" s="9"/>
      <c r="D1573" s="10"/>
      <c r="F1573" s="77"/>
      <c r="G1573" s="17"/>
      <c r="H1573" s="18"/>
      <c r="I1573" s="32"/>
      <c r="J1573" s="422"/>
      <c r="K1573" s="18"/>
      <c r="L1573" s="19"/>
    </row>
    <row r="1574" spans="1:12" ht="14.25" customHeight="1">
      <c r="A1574" s="356"/>
      <c r="B1574" s="26"/>
      <c r="C1574" s="27" t="s">
        <v>1400</v>
      </c>
      <c r="D1574" s="28"/>
      <c r="E1574" s="28"/>
      <c r="F1574" s="79">
        <v>10.8</v>
      </c>
      <c r="G1574" s="30" t="s">
        <v>1417</v>
      </c>
      <c r="H1574" s="7"/>
      <c r="I1574" s="6"/>
      <c r="J1574" s="420"/>
      <c r="K1574" s="7"/>
      <c r="L1574" s="31"/>
    </row>
    <row r="1575" spans="1:12" ht="14.25" customHeight="1">
      <c r="A1575" s="40"/>
      <c r="B1575" s="8"/>
      <c r="C1575" s="9"/>
      <c r="D1575" s="10"/>
      <c r="E1575" t="s">
        <v>1402</v>
      </c>
      <c r="F1575" s="77"/>
      <c r="G1575" s="17"/>
      <c r="H1575" s="18"/>
      <c r="I1575" s="32"/>
      <c r="J1575" s="422"/>
      <c r="K1575" s="18"/>
      <c r="L1575" s="19"/>
    </row>
    <row r="1576" spans="1:12" ht="14.25" customHeight="1">
      <c r="A1576" s="356"/>
      <c r="B1576" s="26"/>
      <c r="C1576" s="27" t="s">
        <v>1401</v>
      </c>
      <c r="D1576" s="28"/>
      <c r="E1576" s="28" t="s">
        <v>2813</v>
      </c>
      <c r="F1576" s="79">
        <v>203</v>
      </c>
      <c r="G1576" s="30" t="s">
        <v>786</v>
      </c>
      <c r="H1576" s="7"/>
      <c r="I1576" s="6"/>
      <c r="J1576" s="420"/>
      <c r="K1576" s="7"/>
      <c r="L1576" s="31"/>
    </row>
    <row r="1577" spans="1:12" ht="14.25" customHeight="1">
      <c r="A1577" s="40"/>
      <c r="B1577" s="8"/>
      <c r="C1577" s="9"/>
      <c r="D1577" s="10"/>
      <c r="F1577" s="77"/>
      <c r="G1577" s="17"/>
      <c r="H1577" s="18"/>
      <c r="I1577" s="32"/>
      <c r="J1577" s="18"/>
      <c r="K1577" s="18"/>
      <c r="L1577" s="19"/>
    </row>
    <row r="1578" spans="1:12" ht="14.25" customHeight="1">
      <c r="A1578" s="59"/>
      <c r="B1578" s="26"/>
      <c r="C1578" s="27" t="s">
        <v>1258</v>
      </c>
      <c r="D1578" s="28"/>
      <c r="E1578" s="28"/>
      <c r="F1578" s="79">
        <v>3.1</v>
      </c>
      <c r="G1578" s="30" t="s">
        <v>263</v>
      </c>
      <c r="H1578" s="7"/>
      <c r="I1578" s="6"/>
      <c r="J1578" s="781"/>
      <c r="K1578" s="782"/>
      <c r="L1578" s="783"/>
    </row>
    <row r="1579" spans="1:12" ht="14.25" customHeight="1">
      <c r="A1579" s="40"/>
      <c r="B1579" s="8"/>
      <c r="C1579" s="9"/>
      <c r="D1579" s="10"/>
      <c r="F1579" s="77"/>
      <c r="G1579" s="17"/>
      <c r="H1579" s="18"/>
      <c r="I1579" s="32"/>
      <c r="J1579" s="422"/>
      <c r="K1579" s="18"/>
      <c r="L1579" s="19"/>
    </row>
    <row r="1580" spans="1:12" ht="14.25" customHeight="1">
      <c r="A1580" s="356"/>
      <c r="B1580" s="26"/>
      <c r="C1580" s="27" t="s">
        <v>1406</v>
      </c>
      <c r="D1580" s="28"/>
      <c r="E1580" s="28" t="s">
        <v>1407</v>
      </c>
      <c r="F1580" s="79">
        <v>2.2999999999999998</v>
      </c>
      <c r="G1580" s="30" t="s">
        <v>263</v>
      </c>
      <c r="H1580" s="7"/>
      <c r="I1580" s="6"/>
      <c r="J1580" s="420"/>
      <c r="K1580" s="7"/>
      <c r="L1580" s="31"/>
    </row>
    <row r="1581" spans="1:12" ht="14.25" customHeight="1">
      <c r="A1581" s="40"/>
      <c r="B1581" s="8"/>
      <c r="C1581" s="9"/>
      <c r="D1581" s="10"/>
      <c r="E1581" t="s">
        <v>1414</v>
      </c>
      <c r="F1581" s="77"/>
      <c r="G1581" s="17"/>
      <c r="H1581" s="18"/>
      <c r="I1581" s="32"/>
      <c r="J1581" s="18"/>
      <c r="K1581" s="18"/>
      <c r="L1581" s="19"/>
    </row>
    <row r="1582" spans="1:12" ht="14.25" customHeight="1">
      <c r="A1582" s="59"/>
      <c r="B1582" s="26"/>
      <c r="C1582" s="27" t="s">
        <v>1408</v>
      </c>
      <c r="D1582" s="28"/>
      <c r="E1582" s="28" t="s">
        <v>1415</v>
      </c>
      <c r="F1582" s="79">
        <v>148</v>
      </c>
      <c r="G1582" s="30" t="s">
        <v>1417</v>
      </c>
      <c r="H1582" s="383"/>
      <c r="I1582" s="6"/>
      <c r="J1582" s="781"/>
      <c r="K1582" s="782"/>
      <c r="L1582" s="783"/>
    </row>
    <row r="1583" spans="1:12" ht="14.25" customHeight="1">
      <c r="A1583" s="40"/>
      <c r="B1583" s="8"/>
      <c r="C1583" s="9"/>
      <c r="D1583" s="10"/>
      <c r="E1583" t="s">
        <v>1414</v>
      </c>
      <c r="F1583" s="77"/>
      <c r="G1583" s="17"/>
      <c r="H1583" s="18"/>
      <c r="I1583" s="32"/>
      <c r="J1583" s="422"/>
      <c r="K1583" s="18"/>
      <c r="L1583" s="19"/>
    </row>
    <row r="1584" spans="1:12" ht="14.25" customHeight="1">
      <c r="A1584" s="356"/>
      <c r="B1584" s="26"/>
      <c r="C1584" s="27" t="s">
        <v>1416</v>
      </c>
      <c r="D1584" s="28"/>
      <c r="E1584" s="28" t="s">
        <v>1415</v>
      </c>
      <c r="F1584" s="79">
        <v>162</v>
      </c>
      <c r="G1584" s="30" t="s">
        <v>183</v>
      </c>
      <c r="H1584" s="7"/>
      <c r="I1584" s="6"/>
      <c r="J1584" s="420"/>
      <c r="K1584" s="7"/>
      <c r="L1584" s="31"/>
    </row>
    <row r="1585" spans="1:12" ht="14.25" customHeight="1">
      <c r="A1585" s="40"/>
      <c r="B1585" s="8"/>
      <c r="C1585" s="9"/>
      <c r="D1585" s="10"/>
      <c r="F1585" s="77"/>
      <c r="G1585" s="17"/>
      <c r="H1585" s="18"/>
      <c r="I1585" s="32"/>
      <c r="J1585" s="18"/>
      <c r="K1585" s="18"/>
      <c r="L1585" s="19"/>
    </row>
    <row r="1586" spans="1:12" ht="14.25" customHeight="1">
      <c r="A1586" s="59"/>
      <c r="B1586" s="26"/>
      <c r="C1586" s="27" t="s">
        <v>1733</v>
      </c>
      <c r="D1586" s="28"/>
      <c r="E1586" s="28"/>
      <c r="F1586" s="79"/>
      <c r="G1586" s="30"/>
      <c r="H1586" s="7"/>
      <c r="I1586" s="6"/>
      <c r="J1586" s="69"/>
      <c r="K1586" s="7"/>
      <c r="L1586" s="31"/>
    </row>
    <row r="1587" spans="1:12" ht="14.25" customHeight="1">
      <c r="A1587" s="40"/>
      <c r="B1587" s="8"/>
      <c r="C1587" s="9"/>
      <c r="D1587" s="10"/>
      <c r="F1587" s="77"/>
      <c r="G1587" s="17"/>
      <c r="H1587" s="18"/>
      <c r="I1587" s="32"/>
      <c r="J1587" s="18"/>
      <c r="K1587" s="18"/>
      <c r="L1587" s="19"/>
    </row>
    <row r="1588" spans="1:12" ht="14.25" customHeight="1">
      <c r="A1588" s="59"/>
      <c r="B1588" s="26"/>
      <c r="C1588" s="27" t="s">
        <v>1716</v>
      </c>
      <c r="D1588" s="28"/>
      <c r="E1588" s="28" t="s">
        <v>1720</v>
      </c>
      <c r="F1588" s="79">
        <v>1</v>
      </c>
      <c r="G1588" s="30" t="s">
        <v>1725</v>
      </c>
      <c r="H1588" s="7"/>
      <c r="I1588" s="6"/>
      <c r="J1588" s="69"/>
      <c r="K1588" s="7"/>
      <c r="L1588" s="31"/>
    </row>
    <row r="1589" spans="1:12" ht="14.25" customHeight="1">
      <c r="A1589" s="40"/>
      <c r="B1589" s="8"/>
      <c r="C1589" s="9"/>
      <c r="D1589" s="10"/>
      <c r="F1589" s="77"/>
      <c r="G1589" s="17"/>
      <c r="H1589" s="18"/>
      <c r="I1589" s="32"/>
      <c r="J1589" s="18"/>
      <c r="K1589" s="18"/>
      <c r="L1589" s="19"/>
    </row>
    <row r="1590" spans="1:12" ht="14.25" customHeight="1">
      <c r="A1590" s="59"/>
      <c r="B1590" s="26"/>
      <c r="C1590" s="27" t="s">
        <v>1717</v>
      </c>
      <c r="D1590" s="28"/>
      <c r="E1590" s="28" t="s">
        <v>1721</v>
      </c>
      <c r="F1590" s="79">
        <v>94.8</v>
      </c>
      <c r="G1590" s="30" t="s">
        <v>1726</v>
      </c>
      <c r="H1590" s="7"/>
      <c r="I1590" s="6"/>
      <c r="J1590" s="69"/>
      <c r="K1590" s="7"/>
      <c r="L1590" s="31"/>
    </row>
    <row r="1591" spans="1:12" ht="14.25" customHeight="1">
      <c r="A1591" s="40"/>
      <c r="B1591" s="8"/>
      <c r="C1591" s="9"/>
      <c r="D1591" s="10"/>
      <c r="F1591" s="77"/>
      <c r="G1591" s="17"/>
      <c r="H1591" s="18"/>
      <c r="I1591" s="32"/>
      <c r="J1591" s="18"/>
      <c r="K1591" s="18"/>
      <c r="L1591" s="19"/>
    </row>
    <row r="1592" spans="1:12" ht="14.25" customHeight="1">
      <c r="A1592" s="344"/>
      <c r="B1592" s="26"/>
      <c r="C1592" s="27" t="s">
        <v>1718</v>
      </c>
      <c r="D1592" s="28"/>
      <c r="E1592" s="28" t="s">
        <v>1722</v>
      </c>
      <c r="F1592" s="79">
        <v>91.2</v>
      </c>
      <c r="G1592" s="30" t="s">
        <v>1726</v>
      </c>
      <c r="H1592" s="7"/>
      <c r="I1592" s="6"/>
      <c r="J1592" s="420"/>
      <c r="K1592" s="7"/>
      <c r="L1592" s="31"/>
    </row>
    <row r="1593" spans="1:12" ht="14.25" customHeight="1">
      <c r="A1593" s="40"/>
      <c r="B1593" s="8"/>
      <c r="C1593" s="9"/>
      <c r="D1593" s="10"/>
      <c r="F1593" s="77"/>
      <c r="G1593" s="17"/>
      <c r="H1593" s="18"/>
      <c r="I1593" s="32"/>
      <c r="J1593" s="18"/>
      <c r="K1593" s="18"/>
      <c r="L1593" s="19"/>
    </row>
    <row r="1594" spans="1:12" ht="14.25" customHeight="1">
      <c r="A1594" s="59"/>
      <c r="B1594" s="26"/>
      <c r="C1594" s="27" t="s">
        <v>1719</v>
      </c>
      <c r="D1594" s="28"/>
      <c r="E1594" s="28" t="s">
        <v>1723</v>
      </c>
      <c r="F1594" s="79">
        <v>91.2</v>
      </c>
      <c r="G1594" s="30" t="s">
        <v>1726</v>
      </c>
      <c r="H1594" s="7"/>
      <c r="I1594" s="6"/>
      <c r="J1594" s="69"/>
      <c r="K1594" s="7"/>
      <c r="L1594" s="31"/>
    </row>
    <row r="1595" spans="1:12" ht="14.25" customHeight="1">
      <c r="A1595" s="40"/>
      <c r="B1595" s="8"/>
      <c r="C1595" s="9"/>
      <c r="D1595" s="10"/>
      <c r="F1595" s="77"/>
      <c r="G1595" s="17"/>
      <c r="H1595" s="18"/>
      <c r="I1595" s="32"/>
      <c r="J1595" s="18"/>
      <c r="K1595" s="18"/>
      <c r="L1595" s="19"/>
    </row>
    <row r="1596" spans="1:12" ht="14.25" customHeight="1">
      <c r="A1596" s="59"/>
      <c r="B1596" s="26"/>
      <c r="C1596" s="27" t="s">
        <v>1727</v>
      </c>
      <c r="D1596" s="28"/>
      <c r="E1596" s="28" t="s">
        <v>1728</v>
      </c>
      <c r="F1596" s="79">
        <v>0.8</v>
      </c>
      <c r="G1596" s="30" t="s">
        <v>1725</v>
      </c>
      <c r="H1596" s="7"/>
      <c r="I1596" s="6"/>
      <c r="J1596" s="69"/>
      <c r="K1596" s="7"/>
      <c r="L1596" s="31"/>
    </row>
    <row r="1597" spans="1:12" ht="14.25" customHeight="1">
      <c r="A1597" s="58"/>
      <c r="B1597" s="20"/>
      <c r="C1597" s="21"/>
      <c r="D1597" s="22"/>
      <c r="E1597" s="2"/>
      <c r="F1597" s="78"/>
      <c r="G1597" s="23"/>
      <c r="H1597" s="24"/>
      <c r="I1597" s="15"/>
      <c r="J1597" s="24"/>
      <c r="K1597" s="24"/>
      <c r="L1597" s="25"/>
    </row>
    <row r="1598" spans="1:12" ht="14.25" customHeight="1" thickBot="1">
      <c r="A1598" s="60"/>
      <c r="B1598" s="50"/>
      <c r="C1598" s="51" t="s">
        <v>1727</v>
      </c>
      <c r="D1598" s="52"/>
      <c r="E1598" s="52" t="s">
        <v>1729</v>
      </c>
      <c r="F1598" s="80">
        <v>2.4</v>
      </c>
      <c r="G1598" s="55" t="s">
        <v>1725</v>
      </c>
      <c r="H1598" s="62"/>
      <c r="I1598" s="125"/>
      <c r="J1598" s="139"/>
      <c r="K1598" s="62"/>
      <c r="L1598" s="119"/>
    </row>
    <row r="1600" spans="1:12" ht="14.25" customHeight="1">
      <c r="J1600" s="56" t="s">
        <v>3</v>
      </c>
      <c r="K1600" s="765">
        <f>K1560+1</f>
        <v>42</v>
      </c>
      <c r="L1600" s="765"/>
    </row>
    <row r="1602" spans="1:12" ht="14.25" customHeight="1" thickBot="1"/>
    <row r="1603" spans="1:12" ht="14.25" customHeight="1">
      <c r="A1603" s="34"/>
      <c r="B1603" s="35"/>
      <c r="C1603" s="11"/>
      <c r="D1603" s="37"/>
      <c r="E1603" s="11"/>
      <c r="F1603" s="44"/>
      <c r="G1603" s="44"/>
      <c r="H1603" s="11"/>
      <c r="I1603" s="44"/>
      <c r="J1603" s="11"/>
      <c r="K1603" s="11"/>
      <c r="L1603" s="45"/>
    </row>
    <row r="1604" spans="1:12" ht="14.25" customHeight="1" thickBot="1">
      <c r="A1604" s="46"/>
      <c r="B1604" s="47"/>
      <c r="C1604" s="39" t="s">
        <v>5</v>
      </c>
      <c r="D1604" s="48"/>
      <c r="E1604" s="39" t="s">
        <v>6</v>
      </c>
      <c r="F1604" s="49" t="s">
        <v>7</v>
      </c>
      <c r="G1604" s="49" t="s">
        <v>4</v>
      </c>
      <c r="H1604" s="39" t="s">
        <v>8</v>
      </c>
      <c r="I1604" s="49" t="s">
        <v>1</v>
      </c>
      <c r="J1604" s="586" t="s">
        <v>2</v>
      </c>
      <c r="K1604" s="586"/>
      <c r="L1604" s="587"/>
    </row>
    <row r="1605" spans="1:12" ht="14.25" customHeight="1">
      <c r="A1605" s="40"/>
      <c r="B1605" s="8"/>
      <c r="C1605" s="9"/>
      <c r="D1605" s="10"/>
      <c r="F1605" s="77"/>
      <c r="G1605" s="17"/>
      <c r="H1605" s="18"/>
      <c r="I1605" s="32"/>
      <c r="J1605" s="74"/>
      <c r="K1605" s="18"/>
      <c r="L1605" s="19"/>
    </row>
    <row r="1606" spans="1:12" ht="14.25" customHeight="1">
      <c r="A1606" s="344"/>
      <c r="B1606" s="26"/>
      <c r="C1606" s="27" t="s">
        <v>1730</v>
      </c>
      <c r="D1606" s="28"/>
      <c r="E1606" s="28" t="s">
        <v>1731</v>
      </c>
      <c r="F1606" s="79">
        <v>0.8</v>
      </c>
      <c r="G1606" s="30" t="s">
        <v>1725</v>
      </c>
      <c r="H1606" s="7"/>
      <c r="I1606" s="6"/>
      <c r="J1606" s="420"/>
      <c r="K1606" s="7"/>
      <c r="L1606" s="31"/>
    </row>
    <row r="1607" spans="1:12" ht="14.25" customHeight="1">
      <c r="A1607" s="40"/>
      <c r="B1607" s="8"/>
      <c r="C1607" s="9"/>
      <c r="D1607" s="10"/>
      <c r="F1607" s="77"/>
      <c r="G1607" s="17"/>
      <c r="H1607" s="18"/>
      <c r="I1607" s="32"/>
      <c r="J1607" s="74"/>
      <c r="K1607" s="18"/>
      <c r="L1607" s="19"/>
    </row>
    <row r="1608" spans="1:12" ht="14.25" customHeight="1">
      <c r="A1608" s="344"/>
      <c r="B1608" s="26"/>
      <c r="C1608" s="27" t="s">
        <v>1730</v>
      </c>
      <c r="D1608" s="28"/>
      <c r="E1608" s="28" t="s">
        <v>1732</v>
      </c>
      <c r="F1608" s="79">
        <v>2.4</v>
      </c>
      <c r="G1608" s="30" t="s">
        <v>1725</v>
      </c>
      <c r="H1608" s="7"/>
      <c r="I1608" s="6"/>
      <c r="J1608" s="420"/>
      <c r="K1608" s="7"/>
      <c r="L1608" s="31"/>
    </row>
    <row r="1609" spans="1:12" ht="14.25" customHeight="1">
      <c r="A1609" s="40"/>
      <c r="B1609" s="8"/>
      <c r="C1609" s="9"/>
      <c r="D1609" s="10"/>
      <c r="F1609" s="77"/>
      <c r="G1609" s="17"/>
      <c r="H1609" s="18"/>
      <c r="I1609" s="32"/>
      <c r="J1609" s="18"/>
      <c r="K1609" s="18"/>
      <c r="L1609" s="19"/>
    </row>
    <row r="1610" spans="1:12" ht="14.25" customHeight="1">
      <c r="A1610" s="59"/>
      <c r="B1610" s="26"/>
      <c r="C1610" s="27" t="s">
        <v>1734</v>
      </c>
      <c r="D1610" s="28"/>
      <c r="E1610" s="28"/>
      <c r="F1610" s="79"/>
      <c r="G1610" s="30"/>
      <c r="H1610" s="7"/>
      <c r="I1610" s="6"/>
      <c r="J1610" s="69"/>
      <c r="K1610" s="7"/>
      <c r="L1610" s="31"/>
    </row>
    <row r="1611" spans="1:12" ht="14.25" customHeight="1">
      <c r="A1611" s="40"/>
      <c r="B1611" s="8"/>
      <c r="C1611" s="9"/>
      <c r="D1611" s="10"/>
      <c r="F1611" s="77"/>
      <c r="G1611" s="17"/>
      <c r="H1611" s="18"/>
      <c r="I1611" s="32"/>
      <c r="J1611" s="18"/>
      <c r="K1611" s="18"/>
      <c r="L1611" s="19"/>
    </row>
    <row r="1612" spans="1:12" ht="14.25" customHeight="1">
      <c r="A1612" s="59"/>
      <c r="B1612" s="26"/>
      <c r="C1612" s="27" t="s">
        <v>1717</v>
      </c>
      <c r="D1612" s="28"/>
      <c r="E1612" s="28" t="s">
        <v>1721</v>
      </c>
      <c r="F1612" s="79">
        <v>162</v>
      </c>
      <c r="G1612" s="30" t="s">
        <v>660</v>
      </c>
      <c r="H1612" s="7"/>
      <c r="I1612" s="6"/>
      <c r="J1612" s="781"/>
      <c r="K1612" s="782"/>
      <c r="L1612" s="783"/>
    </row>
    <row r="1613" spans="1:12" ht="14.25" customHeight="1">
      <c r="A1613" s="40"/>
      <c r="B1613" s="8"/>
      <c r="C1613" s="9"/>
      <c r="D1613" s="10"/>
      <c r="F1613" s="77"/>
      <c r="G1613" s="17"/>
      <c r="H1613" s="18"/>
      <c r="I1613" s="32"/>
      <c r="J1613" s="18"/>
      <c r="K1613" s="18"/>
      <c r="L1613" s="19"/>
    </row>
    <row r="1614" spans="1:12" ht="14.25" customHeight="1">
      <c r="A1614" s="344"/>
      <c r="B1614" s="26"/>
      <c r="C1614" s="27" t="s">
        <v>1718</v>
      </c>
      <c r="D1614" s="28"/>
      <c r="E1614" s="28" t="s">
        <v>1722</v>
      </c>
      <c r="F1614" s="79">
        <v>156</v>
      </c>
      <c r="G1614" s="30" t="s">
        <v>660</v>
      </c>
      <c r="H1614" s="7"/>
      <c r="I1614" s="6"/>
      <c r="J1614" s="420"/>
      <c r="K1614" s="7"/>
      <c r="L1614" s="31"/>
    </row>
    <row r="1615" spans="1:12" ht="14.25" customHeight="1">
      <c r="A1615" s="40"/>
      <c r="B1615" s="8"/>
      <c r="C1615" s="9"/>
      <c r="D1615" s="10"/>
      <c r="F1615" s="77"/>
      <c r="G1615" s="17"/>
      <c r="H1615" s="18"/>
      <c r="I1615" s="32"/>
      <c r="J1615" s="18"/>
      <c r="K1615" s="18"/>
      <c r="L1615" s="19"/>
    </row>
    <row r="1616" spans="1:12" ht="14.25" customHeight="1">
      <c r="A1616" s="59"/>
      <c r="B1616" s="26"/>
      <c r="C1616" s="27" t="s">
        <v>1719</v>
      </c>
      <c r="D1616" s="28"/>
      <c r="E1616" s="28" t="s">
        <v>1723</v>
      </c>
      <c r="F1616" s="79">
        <v>156</v>
      </c>
      <c r="G1616" s="30" t="s">
        <v>660</v>
      </c>
      <c r="H1616" s="7"/>
      <c r="I1616" s="6"/>
      <c r="J1616" s="69"/>
      <c r="K1616" s="7"/>
      <c r="L1616" s="31"/>
    </row>
    <row r="1617" spans="1:12" ht="14.25" customHeight="1">
      <c r="A1617" s="40"/>
      <c r="B1617" s="8"/>
      <c r="C1617" s="9"/>
      <c r="D1617" s="10"/>
      <c r="F1617" s="77"/>
      <c r="G1617" s="17"/>
      <c r="H1617" s="18"/>
      <c r="I1617" s="32"/>
      <c r="J1617" s="18"/>
      <c r="K1617" s="18"/>
      <c r="L1617" s="19"/>
    </row>
    <row r="1618" spans="1:12" ht="14.25" customHeight="1">
      <c r="A1618" s="59"/>
      <c r="B1618" s="26"/>
      <c r="C1618" s="27" t="s">
        <v>1727</v>
      </c>
      <c r="D1618" s="28"/>
      <c r="E1618" s="28" t="s">
        <v>1737</v>
      </c>
      <c r="F1618" s="79">
        <v>1.8</v>
      </c>
      <c r="G1618" s="30" t="s">
        <v>1724</v>
      </c>
      <c r="H1618" s="7"/>
      <c r="I1618" s="6"/>
      <c r="J1618" s="69"/>
      <c r="K1618" s="7"/>
      <c r="L1618" s="31"/>
    </row>
    <row r="1619" spans="1:12" ht="14.25" customHeight="1">
      <c r="A1619" s="40"/>
      <c r="B1619" s="8"/>
      <c r="C1619" s="9"/>
      <c r="D1619" s="10"/>
      <c r="F1619" s="77"/>
      <c r="G1619" s="17"/>
      <c r="H1619" s="18"/>
      <c r="I1619" s="32"/>
      <c r="J1619" s="18"/>
      <c r="K1619" s="18"/>
      <c r="L1619" s="19"/>
    </row>
    <row r="1620" spans="1:12" ht="14.25" customHeight="1">
      <c r="A1620" s="344"/>
      <c r="B1620" s="26"/>
      <c r="C1620" s="27" t="s">
        <v>1730</v>
      </c>
      <c r="D1620" s="28"/>
      <c r="E1620" s="28" t="s">
        <v>1739</v>
      </c>
      <c r="F1620" s="79">
        <v>1.8</v>
      </c>
      <c r="G1620" s="30" t="s">
        <v>1724</v>
      </c>
      <c r="H1620" s="7"/>
      <c r="I1620" s="6"/>
      <c r="J1620" s="420"/>
      <c r="K1620" s="7"/>
      <c r="L1620" s="31"/>
    </row>
    <row r="1621" spans="1:12" ht="14.25" customHeight="1">
      <c r="A1621" s="40"/>
      <c r="B1621" s="8"/>
      <c r="C1621" s="9"/>
      <c r="D1621" s="10"/>
      <c r="F1621" s="77"/>
      <c r="G1621" s="17"/>
      <c r="H1621" s="18"/>
      <c r="I1621" s="32"/>
      <c r="J1621" s="18"/>
      <c r="K1621" s="18"/>
      <c r="L1621" s="19"/>
    </row>
    <row r="1622" spans="1:12" ht="14.25" customHeight="1">
      <c r="A1622" s="59"/>
      <c r="B1622" s="26"/>
      <c r="C1622" s="27" t="s">
        <v>1735</v>
      </c>
      <c r="D1622" s="28"/>
      <c r="E1622" s="28" t="s">
        <v>1738</v>
      </c>
      <c r="F1622" s="79">
        <v>30</v>
      </c>
      <c r="G1622" s="30" t="s">
        <v>785</v>
      </c>
      <c r="H1622" s="7"/>
      <c r="I1622" s="6"/>
      <c r="J1622" s="69"/>
      <c r="K1622" s="7"/>
      <c r="L1622" s="31"/>
    </row>
    <row r="1623" spans="1:12" ht="14.25" customHeight="1">
      <c r="A1623" s="40"/>
      <c r="B1623" s="8"/>
      <c r="C1623" s="9"/>
      <c r="D1623" s="10"/>
      <c r="F1623" s="77"/>
      <c r="G1623" s="17"/>
      <c r="H1623" s="18"/>
      <c r="I1623" s="32"/>
      <c r="J1623" s="18"/>
      <c r="K1623" s="18"/>
      <c r="L1623" s="19"/>
    </row>
    <row r="1624" spans="1:12" ht="14.25" customHeight="1">
      <c r="A1624" s="59"/>
      <c r="B1624" s="26"/>
      <c r="C1624" s="27" t="s">
        <v>1736</v>
      </c>
      <c r="D1624" s="28"/>
      <c r="E1624" s="28" t="s">
        <v>1723</v>
      </c>
      <c r="F1624" s="79">
        <v>30</v>
      </c>
      <c r="G1624" s="30" t="s">
        <v>785</v>
      </c>
      <c r="H1624" s="7"/>
      <c r="I1624" s="6"/>
      <c r="J1624" s="69"/>
      <c r="K1624" s="7"/>
      <c r="L1624" s="31"/>
    </row>
    <row r="1625" spans="1:12" ht="14.25" customHeight="1">
      <c r="A1625" s="40"/>
      <c r="B1625" s="8"/>
      <c r="C1625" s="9"/>
      <c r="D1625" s="10"/>
      <c r="F1625" s="77"/>
      <c r="G1625" s="17"/>
      <c r="H1625" s="18"/>
      <c r="I1625" s="32"/>
      <c r="J1625" s="18"/>
      <c r="K1625" s="18"/>
      <c r="L1625" s="19"/>
    </row>
    <row r="1626" spans="1:12" ht="14.25" customHeight="1">
      <c r="A1626" s="344"/>
      <c r="B1626" s="26"/>
      <c r="C1626" s="406" t="s">
        <v>2895</v>
      </c>
      <c r="D1626" s="28"/>
      <c r="E1626" s="28"/>
      <c r="F1626" s="79"/>
      <c r="G1626" s="30"/>
      <c r="H1626" s="7"/>
      <c r="I1626" s="6"/>
      <c r="J1626" s="69"/>
      <c r="K1626" s="7"/>
      <c r="L1626" s="31"/>
    </row>
    <row r="1627" spans="1:12" ht="14.25" customHeight="1">
      <c r="A1627" s="40"/>
      <c r="B1627" s="8"/>
      <c r="C1627" s="9"/>
      <c r="D1627" s="10"/>
      <c r="F1627" s="77"/>
      <c r="G1627" s="17"/>
      <c r="H1627" s="18"/>
      <c r="I1627" s="32"/>
      <c r="J1627" s="18"/>
      <c r="K1627" s="18"/>
      <c r="L1627" s="19"/>
    </row>
    <row r="1628" spans="1:12" ht="14.25" customHeight="1">
      <c r="A1628" s="59"/>
      <c r="B1628" s="26"/>
      <c r="C1628" s="27" t="s">
        <v>1727</v>
      </c>
      <c r="D1628" s="28"/>
      <c r="E1628" s="28" t="s">
        <v>1729</v>
      </c>
      <c r="F1628" s="79">
        <v>1.2</v>
      </c>
      <c r="G1628" s="30" t="s">
        <v>2894</v>
      </c>
      <c r="H1628" s="7"/>
      <c r="I1628" s="6"/>
      <c r="J1628" s="69"/>
      <c r="K1628" s="7"/>
      <c r="L1628" s="31"/>
    </row>
    <row r="1629" spans="1:12" ht="14.25" customHeight="1">
      <c r="A1629" s="40"/>
      <c r="B1629" s="8"/>
      <c r="C1629" s="9"/>
      <c r="D1629" s="10"/>
      <c r="F1629" s="77"/>
      <c r="G1629" s="17"/>
      <c r="H1629" s="18"/>
      <c r="I1629" s="32"/>
      <c r="J1629" s="18"/>
      <c r="K1629" s="18"/>
      <c r="L1629" s="19"/>
    </row>
    <row r="1630" spans="1:12" ht="14.25" customHeight="1">
      <c r="A1630" s="344"/>
      <c r="B1630" s="26"/>
      <c r="C1630" s="27" t="s">
        <v>45</v>
      </c>
      <c r="D1630" s="28"/>
      <c r="E1630" s="28" t="s">
        <v>1732</v>
      </c>
      <c r="F1630" s="79">
        <v>1.2</v>
      </c>
      <c r="G1630" s="30" t="s">
        <v>1446</v>
      </c>
      <c r="H1630" s="7"/>
      <c r="I1630" s="6"/>
      <c r="J1630" s="420"/>
      <c r="K1630" s="7"/>
      <c r="L1630" s="31"/>
    </row>
    <row r="1631" spans="1:12" ht="14.25" customHeight="1">
      <c r="A1631" s="40"/>
      <c r="B1631" s="8"/>
      <c r="C1631" s="9"/>
      <c r="D1631" s="10"/>
      <c r="F1631" s="77"/>
      <c r="G1631" s="17"/>
      <c r="H1631" s="18"/>
      <c r="I1631" s="32"/>
      <c r="J1631" s="18"/>
      <c r="K1631" s="18"/>
      <c r="L1631" s="19"/>
    </row>
    <row r="1632" spans="1:12" ht="14.25" customHeight="1">
      <c r="A1632" s="59"/>
      <c r="B1632" s="26"/>
      <c r="C1632" s="27" t="s">
        <v>2123</v>
      </c>
      <c r="D1632" s="28"/>
      <c r="E1632" s="28"/>
      <c r="F1632" s="79"/>
      <c r="G1632" s="30"/>
      <c r="H1632" s="7"/>
      <c r="I1632" s="6"/>
      <c r="J1632" s="69"/>
      <c r="K1632" s="7"/>
      <c r="L1632" s="31"/>
    </row>
    <row r="1633" spans="1:12" ht="14.25" customHeight="1">
      <c r="A1633" s="40"/>
      <c r="B1633" s="8"/>
      <c r="C1633" s="9"/>
      <c r="D1633" s="10"/>
      <c r="F1633" s="77"/>
      <c r="G1633" s="17"/>
      <c r="H1633" s="18"/>
      <c r="I1633" s="32"/>
      <c r="J1633" s="18"/>
      <c r="K1633" s="18"/>
      <c r="L1633" s="19"/>
    </row>
    <row r="1634" spans="1:12" ht="14.25" customHeight="1">
      <c r="A1634" s="59"/>
      <c r="B1634" s="26"/>
      <c r="C1634" s="27" t="s">
        <v>1717</v>
      </c>
      <c r="D1634" s="28"/>
      <c r="E1634" s="28" t="s">
        <v>1721</v>
      </c>
      <c r="F1634" s="79">
        <v>0.1</v>
      </c>
      <c r="G1634" s="30" t="s">
        <v>2508</v>
      </c>
      <c r="H1634" s="7"/>
      <c r="I1634" s="6"/>
      <c r="J1634" s="781"/>
      <c r="K1634" s="782"/>
      <c r="L1634" s="783"/>
    </row>
    <row r="1635" spans="1:12" ht="14.25" customHeight="1">
      <c r="A1635" s="40"/>
      <c r="B1635" s="8"/>
      <c r="C1635" s="9"/>
      <c r="D1635" s="10"/>
      <c r="F1635" s="77"/>
      <c r="G1635" s="17"/>
      <c r="H1635" s="18"/>
      <c r="I1635" s="32"/>
      <c r="J1635" s="18"/>
      <c r="K1635" s="18"/>
      <c r="L1635" s="19"/>
    </row>
    <row r="1636" spans="1:12" ht="14.25" customHeight="1">
      <c r="A1636" s="344"/>
      <c r="B1636" s="26"/>
      <c r="C1636" s="27" t="s">
        <v>1718</v>
      </c>
      <c r="D1636" s="28"/>
      <c r="E1636" s="28" t="s">
        <v>1722</v>
      </c>
      <c r="F1636" s="79">
        <v>100</v>
      </c>
      <c r="G1636" s="30" t="s">
        <v>2509</v>
      </c>
      <c r="H1636" s="7"/>
      <c r="I1636" s="69"/>
      <c r="J1636" s="420"/>
      <c r="K1636" s="7"/>
      <c r="L1636" s="31"/>
    </row>
    <row r="1637" spans="1:12" ht="14.25" customHeight="1">
      <c r="A1637" s="58"/>
      <c r="B1637" s="20"/>
      <c r="C1637" s="21"/>
      <c r="D1637" s="22"/>
      <c r="E1637" s="2"/>
      <c r="F1637" s="78"/>
      <c r="G1637" s="23"/>
      <c r="H1637" s="24"/>
      <c r="I1637" s="15"/>
      <c r="J1637" s="24"/>
      <c r="K1637" s="24"/>
      <c r="L1637" s="25"/>
    </row>
    <row r="1638" spans="1:12" ht="14.25" customHeight="1" thickBot="1">
      <c r="A1638" s="402"/>
      <c r="B1638" s="50"/>
      <c r="C1638" s="398" t="s">
        <v>1719</v>
      </c>
      <c r="D1638" s="399"/>
      <c r="E1638" s="399" t="s">
        <v>1723</v>
      </c>
      <c r="F1638" s="80">
        <v>0.1</v>
      </c>
      <c r="G1638" s="55" t="s">
        <v>2508</v>
      </c>
      <c r="H1638" s="401"/>
      <c r="I1638" s="125"/>
      <c r="J1638" s="784"/>
      <c r="K1638" s="790"/>
      <c r="L1638" s="786"/>
    </row>
    <row r="1640" spans="1:12" ht="14.25" customHeight="1">
      <c r="J1640" s="56" t="s">
        <v>3</v>
      </c>
      <c r="K1640" s="765">
        <f>K1600+1</f>
        <v>43</v>
      </c>
      <c r="L1640" s="765"/>
    </row>
    <row r="1642" spans="1:12" ht="14.25" customHeight="1" thickBot="1"/>
    <row r="1643" spans="1:12" ht="14.25" customHeight="1">
      <c r="A1643" s="34"/>
      <c r="B1643" s="35"/>
      <c r="C1643" s="11"/>
      <c r="D1643" s="37"/>
      <c r="E1643" s="11"/>
      <c r="F1643" s="44"/>
      <c r="G1643" s="44"/>
      <c r="H1643" s="11"/>
      <c r="I1643" s="44"/>
      <c r="J1643" s="11"/>
      <c r="K1643" s="11"/>
      <c r="L1643" s="45"/>
    </row>
    <row r="1644" spans="1:12" ht="14.25" customHeight="1" thickBot="1">
      <c r="A1644" s="46"/>
      <c r="B1644" s="47"/>
      <c r="C1644" s="39" t="s">
        <v>5</v>
      </c>
      <c r="D1644" s="48"/>
      <c r="E1644" s="39" t="s">
        <v>6</v>
      </c>
      <c r="F1644" s="49" t="s">
        <v>7</v>
      </c>
      <c r="G1644" s="49" t="s">
        <v>4</v>
      </c>
      <c r="H1644" s="39" t="s">
        <v>8</v>
      </c>
      <c r="I1644" s="49" t="s">
        <v>1</v>
      </c>
      <c r="J1644" s="586" t="s">
        <v>2</v>
      </c>
      <c r="K1644" s="586"/>
      <c r="L1644" s="587"/>
    </row>
    <row r="1645" spans="1:12" ht="14.25" customHeight="1">
      <c r="A1645" s="40"/>
      <c r="B1645" s="8"/>
      <c r="C1645" s="9"/>
      <c r="D1645" s="10"/>
      <c r="F1645" s="77"/>
      <c r="G1645" s="17"/>
      <c r="H1645" s="18"/>
      <c r="I1645" s="32"/>
      <c r="J1645" s="18"/>
      <c r="K1645" s="18"/>
      <c r="L1645" s="19"/>
    </row>
    <row r="1646" spans="1:12" ht="14.25" customHeight="1">
      <c r="A1646" s="59"/>
      <c r="B1646" s="26"/>
      <c r="C1646" s="27" t="s">
        <v>2527</v>
      </c>
      <c r="D1646" s="28"/>
      <c r="E1646" s="28" t="s">
        <v>2510</v>
      </c>
      <c r="F1646" s="79">
        <v>224</v>
      </c>
      <c r="G1646" s="30" t="s">
        <v>2903</v>
      </c>
      <c r="H1646" s="7"/>
      <c r="I1646" s="6"/>
      <c r="J1646" s="781"/>
      <c r="K1646" s="782"/>
      <c r="L1646" s="783"/>
    </row>
    <row r="1647" spans="1:12" ht="14.25" customHeight="1">
      <c r="A1647" s="40"/>
      <c r="B1647" s="8"/>
      <c r="C1647" s="9"/>
      <c r="D1647" s="10"/>
      <c r="F1647" s="77"/>
      <c r="G1647" s="17"/>
      <c r="H1647" s="18"/>
      <c r="I1647" s="32"/>
      <c r="J1647" s="18"/>
      <c r="K1647" s="18"/>
      <c r="L1647" s="19"/>
    </row>
    <row r="1648" spans="1:12" ht="14.25" customHeight="1">
      <c r="A1648" s="59"/>
      <c r="B1648" s="26"/>
      <c r="C1648" s="27" t="s">
        <v>1727</v>
      </c>
      <c r="D1648" s="28"/>
      <c r="E1648" s="28" t="s">
        <v>2511</v>
      </c>
      <c r="F1648" s="79">
        <v>2.4</v>
      </c>
      <c r="G1648" s="30" t="s">
        <v>2512</v>
      </c>
      <c r="H1648" s="7"/>
      <c r="I1648" s="6"/>
      <c r="J1648" s="781"/>
      <c r="K1648" s="782"/>
      <c r="L1648" s="783"/>
    </row>
    <row r="1649" spans="1:12" ht="14.25" customHeight="1">
      <c r="A1649" s="58"/>
      <c r="B1649" s="20"/>
      <c r="C1649" s="2"/>
      <c r="D1649" s="22"/>
      <c r="E1649" s="2"/>
      <c r="F1649" s="82"/>
      <c r="G1649" s="114"/>
      <c r="H1649" s="24"/>
      <c r="I1649" s="72"/>
      <c r="J1649" s="24"/>
      <c r="K1649" s="24"/>
      <c r="L1649" s="25"/>
    </row>
    <row r="1650" spans="1:12" ht="14.25" customHeight="1">
      <c r="A1650" s="356"/>
      <c r="B1650" s="26"/>
      <c r="C1650" s="27" t="s">
        <v>45</v>
      </c>
      <c r="D1650" s="28"/>
      <c r="E1650" s="1" t="s">
        <v>1732</v>
      </c>
      <c r="F1650" s="79">
        <v>2.4</v>
      </c>
      <c r="G1650" s="30" t="s">
        <v>2512</v>
      </c>
      <c r="H1650" s="7"/>
      <c r="I1650" s="69"/>
      <c r="J1650" s="420"/>
      <c r="K1650" s="7"/>
      <c r="L1650" s="31"/>
    </row>
    <row r="1651" spans="1:12" ht="14.25" customHeight="1">
      <c r="A1651" s="40"/>
      <c r="B1651" s="8"/>
      <c r="C1651" s="9"/>
      <c r="D1651" s="10"/>
      <c r="F1651" s="77"/>
      <c r="G1651" s="17"/>
      <c r="H1651" s="18"/>
      <c r="I1651" s="32"/>
      <c r="J1651" s="18"/>
      <c r="K1651" s="18"/>
      <c r="L1651" s="19"/>
    </row>
    <row r="1652" spans="1:12" ht="14.25" customHeight="1">
      <c r="A1652" s="344"/>
      <c r="B1652" s="26"/>
      <c r="C1652" s="27" t="s">
        <v>1735</v>
      </c>
      <c r="D1652" s="28"/>
      <c r="E1652" s="28"/>
      <c r="F1652" s="79">
        <v>16</v>
      </c>
      <c r="G1652" s="30" t="s">
        <v>2513</v>
      </c>
      <c r="H1652" s="7"/>
      <c r="I1652" s="6"/>
      <c r="J1652" s="781"/>
      <c r="K1652" s="782"/>
      <c r="L1652" s="783"/>
    </row>
    <row r="1653" spans="1:12" ht="14.25" customHeight="1">
      <c r="A1653" s="40"/>
      <c r="B1653" s="8"/>
      <c r="C1653" s="9"/>
      <c r="D1653" s="10"/>
      <c r="F1653" s="77"/>
      <c r="G1653" s="17"/>
      <c r="H1653" s="18"/>
      <c r="I1653" s="32"/>
      <c r="J1653" s="18"/>
      <c r="K1653" s="18"/>
      <c r="L1653" s="19"/>
    </row>
    <row r="1654" spans="1:12" ht="14.25" customHeight="1">
      <c r="A1654" s="344"/>
      <c r="B1654" s="26"/>
      <c r="C1654" s="27" t="s">
        <v>1736</v>
      </c>
      <c r="D1654" s="28"/>
      <c r="E1654" s="28" t="s">
        <v>1723</v>
      </c>
      <c r="F1654" s="79">
        <v>16</v>
      </c>
      <c r="G1654" s="30" t="s">
        <v>2513</v>
      </c>
      <c r="H1654" s="7"/>
      <c r="I1654" s="6"/>
      <c r="J1654" s="781"/>
      <c r="K1654" s="782"/>
      <c r="L1654" s="783"/>
    </row>
    <row r="1655" spans="1:12" ht="14.25" customHeight="1">
      <c r="A1655" s="40"/>
      <c r="B1655" s="8"/>
      <c r="C1655" s="9"/>
      <c r="D1655" s="10"/>
      <c r="F1655" s="77"/>
      <c r="G1655" s="17"/>
      <c r="H1655" s="18"/>
      <c r="I1655" s="15"/>
      <c r="J1655" s="117"/>
      <c r="K1655" s="24"/>
      <c r="L1655" s="25"/>
    </row>
    <row r="1656" spans="1:12" ht="14.25" customHeight="1">
      <c r="A1656" s="59"/>
      <c r="B1656" s="26"/>
      <c r="C1656" s="27" t="s">
        <v>2528</v>
      </c>
      <c r="D1656" s="28"/>
      <c r="E1656" s="29" t="s">
        <v>1759</v>
      </c>
      <c r="F1656" s="79">
        <v>16</v>
      </c>
      <c r="G1656" s="30" t="s">
        <v>785</v>
      </c>
      <c r="H1656" s="7"/>
      <c r="I1656" s="6"/>
      <c r="J1656" s="781"/>
      <c r="K1656" s="782"/>
      <c r="L1656" s="783"/>
    </row>
    <row r="1657" spans="1:12" ht="14.25" customHeight="1">
      <c r="A1657" s="40"/>
      <c r="B1657" s="8"/>
      <c r="C1657" s="9"/>
      <c r="D1657" s="10"/>
      <c r="F1657" s="77"/>
      <c r="G1657" s="17"/>
      <c r="H1657" s="18"/>
      <c r="I1657" s="32"/>
      <c r="J1657" s="18"/>
      <c r="K1657" s="18"/>
      <c r="L1657" s="19"/>
    </row>
    <row r="1658" spans="1:12" ht="14.25" customHeight="1">
      <c r="A1658" s="59"/>
      <c r="B1658" s="26"/>
      <c r="C1658" s="27"/>
      <c r="D1658" s="28"/>
      <c r="E1658" s="28"/>
      <c r="F1658" s="79"/>
      <c r="G1658" s="30"/>
      <c r="H1658" s="7"/>
      <c r="I1658" s="6"/>
      <c r="J1658" s="69"/>
      <c r="K1658" s="7"/>
      <c r="L1658" s="31"/>
    </row>
    <row r="1659" spans="1:12" ht="14.25" customHeight="1">
      <c r="A1659" s="40"/>
      <c r="B1659" s="8"/>
      <c r="C1659" s="9"/>
      <c r="D1659" s="10"/>
      <c r="F1659" s="77"/>
      <c r="G1659" s="17"/>
      <c r="H1659" s="18"/>
      <c r="I1659" s="32"/>
      <c r="J1659" s="18"/>
      <c r="K1659" s="18"/>
      <c r="L1659" s="19"/>
    </row>
    <row r="1660" spans="1:12" ht="14.25" customHeight="1">
      <c r="A1660" s="344"/>
      <c r="B1660" s="26"/>
      <c r="C1660" s="27"/>
      <c r="D1660" s="28"/>
      <c r="E1660" s="28"/>
      <c r="F1660" s="79"/>
      <c r="G1660" s="30"/>
      <c r="H1660" s="7"/>
      <c r="I1660" s="6"/>
      <c r="J1660" s="69"/>
      <c r="K1660" s="7"/>
      <c r="L1660" s="31"/>
    </row>
    <row r="1661" spans="1:12" ht="14.25" customHeight="1">
      <c r="A1661" s="40"/>
      <c r="B1661" s="8"/>
      <c r="C1661" s="9"/>
      <c r="D1661" s="10"/>
      <c r="F1661" s="77"/>
      <c r="G1661" s="17"/>
      <c r="H1661" s="18"/>
      <c r="I1661" s="32"/>
      <c r="J1661" s="18"/>
      <c r="K1661" s="18"/>
      <c r="L1661" s="19"/>
    </row>
    <row r="1662" spans="1:12" ht="14.25" customHeight="1">
      <c r="A1662" s="59"/>
      <c r="B1662" s="26"/>
      <c r="C1662" s="27"/>
      <c r="D1662" s="28"/>
      <c r="E1662" s="28"/>
      <c r="F1662" s="79"/>
      <c r="G1662" s="30"/>
      <c r="H1662" s="7"/>
      <c r="I1662" s="6"/>
      <c r="J1662" s="69"/>
      <c r="K1662" s="7"/>
      <c r="L1662" s="31"/>
    </row>
    <row r="1663" spans="1:12" ht="14.25" customHeight="1">
      <c r="A1663" s="40"/>
      <c r="B1663" s="8"/>
      <c r="C1663" s="9"/>
      <c r="D1663" s="10"/>
      <c r="F1663" s="77"/>
      <c r="G1663" s="17"/>
      <c r="H1663" s="18"/>
      <c r="I1663" s="32"/>
      <c r="J1663" s="18"/>
      <c r="K1663" s="18"/>
      <c r="L1663" s="19"/>
    </row>
    <row r="1664" spans="1:12" ht="14.25" customHeight="1">
      <c r="A1664" s="59"/>
      <c r="B1664" s="26"/>
      <c r="C1664" s="27"/>
      <c r="D1664" s="28"/>
      <c r="E1664" s="28"/>
      <c r="F1664" s="79"/>
      <c r="G1664" s="30"/>
      <c r="H1664" s="7"/>
      <c r="I1664" s="6"/>
      <c r="J1664" s="69"/>
      <c r="K1664" s="7"/>
      <c r="L1664" s="31"/>
    </row>
    <row r="1665" spans="1:12" ht="14.25" customHeight="1">
      <c r="A1665" s="40"/>
      <c r="B1665" s="8"/>
      <c r="C1665" s="9"/>
      <c r="D1665" s="10"/>
      <c r="F1665" s="77"/>
      <c r="G1665" s="17"/>
      <c r="H1665" s="18"/>
      <c r="I1665" s="32"/>
      <c r="J1665" s="18"/>
      <c r="K1665" s="18"/>
      <c r="L1665" s="19"/>
    </row>
    <row r="1666" spans="1:12" ht="14.25" customHeight="1">
      <c r="A1666" s="59"/>
      <c r="B1666" s="26"/>
      <c r="C1666" s="27"/>
      <c r="D1666" s="28"/>
      <c r="E1666" s="28"/>
      <c r="F1666" s="79"/>
      <c r="G1666" s="30"/>
      <c r="H1666" s="7"/>
      <c r="I1666" s="6"/>
      <c r="J1666" s="69"/>
      <c r="K1666" s="7"/>
      <c r="L1666" s="31"/>
    </row>
    <row r="1667" spans="1:12" ht="14.25" customHeight="1">
      <c r="A1667" s="40"/>
      <c r="B1667" s="8"/>
      <c r="C1667" s="9"/>
      <c r="D1667" s="10"/>
      <c r="F1667" s="77"/>
      <c r="G1667" s="17"/>
      <c r="H1667" s="18"/>
      <c r="I1667" s="32"/>
      <c r="J1667" s="18"/>
      <c r="K1667" s="18"/>
      <c r="L1667" s="19"/>
    </row>
    <row r="1668" spans="1:12" ht="14.25" customHeight="1">
      <c r="A1668" s="59"/>
      <c r="B1668" s="26"/>
      <c r="C1668" s="27"/>
      <c r="D1668" s="28"/>
      <c r="E1668" s="28"/>
      <c r="F1668" s="79"/>
      <c r="G1668" s="30"/>
      <c r="H1668" s="7"/>
      <c r="I1668" s="6"/>
      <c r="J1668" s="69"/>
      <c r="K1668" s="7"/>
      <c r="L1668" s="31"/>
    </row>
    <row r="1669" spans="1:12" ht="14.25" customHeight="1">
      <c r="A1669" s="40"/>
      <c r="B1669" s="8"/>
      <c r="C1669" s="9"/>
      <c r="D1669" s="10"/>
      <c r="F1669" s="77"/>
      <c r="G1669" s="17"/>
      <c r="H1669" s="18"/>
      <c r="I1669" s="32"/>
      <c r="J1669" s="18"/>
      <c r="K1669" s="18"/>
      <c r="L1669" s="19"/>
    </row>
    <row r="1670" spans="1:12" ht="14.25" customHeight="1">
      <c r="A1670" s="59"/>
      <c r="B1670" s="26"/>
      <c r="C1670" s="27"/>
      <c r="D1670" s="28"/>
      <c r="E1670" s="28"/>
      <c r="F1670" s="79"/>
      <c r="G1670" s="30"/>
      <c r="H1670" s="7"/>
      <c r="I1670" s="6"/>
      <c r="J1670" s="69"/>
      <c r="K1670" s="7"/>
      <c r="L1670" s="31"/>
    </row>
    <row r="1671" spans="1:12" ht="14.25" customHeight="1">
      <c r="A1671" s="40"/>
      <c r="B1671" s="8"/>
      <c r="C1671" s="9"/>
      <c r="D1671" s="10"/>
      <c r="F1671" s="77"/>
      <c r="G1671" s="17"/>
      <c r="H1671" s="18"/>
      <c r="I1671" s="32"/>
      <c r="J1671" s="18"/>
      <c r="K1671" s="18"/>
      <c r="L1671" s="19"/>
    </row>
    <row r="1672" spans="1:12" ht="14.25" customHeight="1">
      <c r="A1672" s="59"/>
      <c r="B1672" s="26"/>
      <c r="C1672" s="27"/>
      <c r="D1672" s="28"/>
      <c r="E1672" s="28"/>
      <c r="F1672" s="79"/>
      <c r="G1672" s="30"/>
      <c r="H1672" s="7"/>
      <c r="I1672" s="6"/>
      <c r="J1672" s="69"/>
      <c r="K1672" s="7"/>
      <c r="L1672" s="31"/>
    </row>
    <row r="1673" spans="1:12" ht="14.25" customHeight="1">
      <c r="A1673" s="40"/>
      <c r="B1673" s="8"/>
      <c r="C1673" s="9"/>
      <c r="D1673" s="10"/>
      <c r="F1673" s="77"/>
      <c r="G1673" s="17"/>
      <c r="H1673" s="18"/>
      <c r="I1673" s="32"/>
      <c r="J1673" s="18"/>
      <c r="K1673" s="18"/>
      <c r="L1673" s="19"/>
    </row>
    <row r="1674" spans="1:12" ht="14.25" customHeight="1">
      <c r="A1674" s="59"/>
      <c r="B1674" s="26"/>
      <c r="C1674" s="27"/>
      <c r="D1674" s="28"/>
      <c r="E1674" s="28"/>
      <c r="F1674" s="79"/>
      <c r="G1674" s="30"/>
      <c r="H1674" s="7"/>
      <c r="I1674" s="6"/>
      <c r="J1674" s="69"/>
      <c r="K1674" s="7"/>
      <c r="L1674" s="31"/>
    </row>
    <row r="1675" spans="1:12" ht="14.25" customHeight="1">
      <c r="A1675" s="40"/>
      <c r="B1675" s="8"/>
      <c r="C1675" s="9"/>
      <c r="D1675" s="10"/>
      <c r="F1675" s="77"/>
      <c r="G1675" s="17"/>
      <c r="H1675" s="18"/>
      <c r="I1675" s="32"/>
      <c r="J1675" s="18"/>
      <c r="K1675" s="18"/>
      <c r="L1675" s="19"/>
    </row>
    <row r="1676" spans="1:12" ht="14.25" customHeight="1">
      <c r="A1676" s="59"/>
      <c r="B1676" s="26"/>
      <c r="C1676" s="27" t="s">
        <v>203</v>
      </c>
      <c r="D1676" s="28"/>
      <c r="E1676" s="28"/>
      <c r="F1676" s="79"/>
      <c r="G1676" s="30"/>
      <c r="H1676" s="7"/>
      <c r="I1676" s="6"/>
      <c r="J1676" s="69"/>
      <c r="K1676" s="7"/>
      <c r="L1676" s="31"/>
    </row>
    <row r="1677" spans="1:12" ht="14.25" customHeight="1">
      <c r="A1677" s="40"/>
      <c r="B1677" s="8"/>
      <c r="D1677" s="10"/>
      <c r="F1677" s="83"/>
      <c r="G1677" s="68"/>
      <c r="H1677" s="18"/>
      <c r="I1677" s="71"/>
      <c r="J1677" s="18"/>
      <c r="K1677" s="18"/>
      <c r="L1677" s="19"/>
    </row>
    <row r="1678" spans="1:12" ht="14.25" customHeight="1" thickBot="1">
      <c r="A1678" s="60"/>
      <c r="B1678" s="50"/>
      <c r="C1678" s="51"/>
      <c r="D1678" s="52"/>
      <c r="E1678" s="53"/>
      <c r="F1678" s="80"/>
      <c r="G1678" s="55"/>
      <c r="H1678" s="62"/>
      <c r="I1678" s="125"/>
      <c r="J1678" s="62"/>
      <c r="K1678" s="62"/>
      <c r="L1678" s="119"/>
    </row>
    <row r="1680" spans="1:12" ht="14.25" customHeight="1">
      <c r="J1680" s="56" t="s">
        <v>3</v>
      </c>
      <c r="K1680" s="765">
        <f>K1640+1</f>
        <v>44</v>
      </c>
      <c r="L1680" s="765"/>
    </row>
    <row r="1682" spans="1:12" ht="14.25" customHeight="1" thickBot="1"/>
    <row r="1683" spans="1:12" ht="14.25" customHeight="1">
      <c r="A1683" s="34"/>
      <c r="B1683" s="35"/>
      <c r="C1683" s="11"/>
      <c r="D1683" s="37"/>
      <c r="E1683" s="11"/>
      <c r="F1683" s="44"/>
      <c r="G1683" s="44"/>
      <c r="H1683" s="11"/>
      <c r="I1683" s="44"/>
      <c r="J1683" s="11"/>
      <c r="K1683" s="11"/>
      <c r="L1683" s="45"/>
    </row>
    <row r="1684" spans="1:12" ht="14.25" customHeight="1" thickBot="1">
      <c r="A1684" s="46"/>
      <c r="B1684" s="47"/>
      <c r="C1684" s="39" t="s">
        <v>5</v>
      </c>
      <c r="D1684" s="48"/>
      <c r="E1684" s="39" t="s">
        <v>6</v>
      </c>
      <c r="F1684" s="49" t="s">
        <v>7</v>
      </c>
      <c r="G1684" s="49" t="s">
        <v>4</v>
      </c>
      <c r="H1684" s="39" t="s">
        <v>8</v>
      </c>
      <c r="I1684" s="49" t="s">
        <v>1</v>
      </c>
      <c r="J1684" s="586" t="s">
        <v>2</v>
      </c>
      <c r="K1684" s="586"/>
      <c r="L1684" s="587"/>
    </row>
    <row r="1685" spans="1:12" ht="14.25" customHeight="1">
      <c r="A1685" s="40"/>
      <c r="B1685" s="8"/>
      <c r="C1685" s="21"/>
      <c r="D1685" s="22"/>
      <c r="E1685" s="2"/>
      <c r="F1685" s="82"/>
      <c r="G1685" s="114"/>
      <c r="H1685" s="127"/>
      <c r="I1685" s="15"/>
      <c r="J1685" s="18"/>
      <c r="K1685" s="18"/>
      <c r="L1685" s="19"/>
    </row>
    <row r="1686" spans="1:12" ht="14.25" customHeight="1">
      <c r="A1686" s="59">
        <f>建築内訳中!$A$68</f>
        <v>8</v>
      </c>
      <c r="B1686" s="26"/>
      <c r="C1686" s="27" t="str">
        <f>建築内訳中!$C$68</f>
        <v>環境配慮改修</v>
      </c>
      <c r="D1686" s="28"/>
      <c r="E1686" s="273" t="str">
        <f>建築内訳中!$E$68</f>
        <v>(1)撤去</v>
      </c>
      <c r="F1686" s="79"/>
      <c r="G1686" s="30"/>
      <c r="H1686" s="69"/>
      <c r="I1686" s="6"/>
      <c r="J1686" s="69"/>
      <c r="K1686" s="7"/>
      <c r="L1686" s="31"/>
    </row>
    <row r="1687" spans="1:12" ht="14.25" customHeight="1">
      <c r="A1687" s="40"/>
      <c r="B1687" s="8"/>
      <c r="C1687" s="9"/>
      <c r="D1687" s="10"/>
      <c r="F1687" s="77"/>
      <c r="G1687" s="17"/>
      <c r="H1687" s="18"/>
      <c r="I1687" s="32"/>
      <c r="J1687" s="18"/>
      <c r="K1687" s="18"/>
      <c r="L1687" s="19"/>
    </row>
    <row r="1688" spans="1:12" ht="14.25" customHeight="1">
      <c r="A1688" s="59"/>
      <c r="B1688" s="26"/>
      <c r="C1688" s="27"/>
      <c r="D1688" s="28"/>
      <c r="E1688" s="28"/>
      <c r="F1688" s="79"/>
      <c r="G1688" s="30"/>
      <c r="H1688" s="7"/>
      <c r="I1688" s="6"/>
      <c r="J1688" s="69"/>
      <c r="K1688" s="7"/>
      <c r="L1688" s="31"/>
    </row>
    <row r="1689" spans="1:12" ht="14.25" customHeight="1">
      <c r="A1689" s="40"/>
      <c r="B1689" s="8"/>
      <c r="C1689" s="9"/>
      <c r="D1689" s="10"/>
      <c r="F1689" s="77"/>
      <c r="G1689" s="17"/>
      <c r="H1689" s="18"/>
      <c r="I1689" s="127"/>
      <c r="J1689" s="422"/>
      <c r="K1689" s="18"/>
      <c r="L1689" s="19"/>
    </row>
    <row r="1690" spans="1:12" ht="14.25" customHeight="1">
      <c r="A1690" s="351"/>
      <c r="B1690" s="26"/>
      <c r="C1690" s="27" t="s">
        <v>1259</v>
      </c>
      <c r="D1690" s="28"/>
      <c r="E1690" s="28"/>
      <c r="F1690" s="79">
        <v>1</v>
      </c>
      <c r="G1690" s="30" t="s">
        <v>0</v>
      </c>
      <c r="H1690" s="7"/>
      <c r="I1690" s="69"/>
      <c r="J1690" s="509">
        <f>建築別紙明細!$A$286</f>
        <v>8</v>
      </c>
      <c r="K1690" s="7"/>
      <c r="L1690" s="31"/>
    </row>
    <row r="1691" spans="1:12" ht="14.25" customHeight="1">
      <c r="A1691" s="40"/>
      <c r="B1691" s="8"/>
      <c r="C1691" s="9"/>
      <c r="D1691" s="10"/>
      <c r="F1691" s="77"/>
      <c r="G1691" s="17"/>
      <c r="H1691" s="18"/>
      <c r="I1691" s="32"/>
      <c r="J1691" s="18"/>
      <c r="K1691" s="18"/>
      <c r="L1691" s="19"/>
    </row>
    <row r="1692" spans="1:12" ht="14.25" customHeight="1">
      <c r="A1692" s="59"/>
      <c r="B1692" s="26"/>
      <c r="C1692" s="27" t="s">
        <v>1457</v>
      </c>
      <c r="D1692" s="28"/>
      <c r="E1692" s="28" t="s">
        <v>1455</v>
      </c>
      <c r="F1692" s="79">
        <v>479</v>
      </c>
      <c r="G1692" s="30" t="s">
        <v>786</v>
      </c>
      <c r="H1692" s="7"/>
      <c r="I1692" s="6"/>
      <c r="J1692" s="781"/>
      <c r="K1692" s="782"/>
      <c r="L1692" s="783"/>
    </row>
    <row r="1693" spans="1:12" ht="14.25" customHeight="1">
      <c r="A1693" s="40"/>
      <c r="B1693" s="8"/>
      <c r="C1693" s="9"/>
      <c r="D1693" s="10"/>
      <c r="F1693" s="77"/>
      <c r="G1693" s="17"/>
      <c r="H1693" s="18"/>
      <c r="I1693" s="32"/>
      <c r="J1693" s="18"/>
      <c r="K1693" s="18"/>
      <c r="L1693" s="19"/>
    </row>
    <row r="1694" spans="1:12" ht="14.25" customHeight="1">
      <c r="A1694" s="59"/>
      <c r="B1694" s="26"/>
      <c r="C1694" s="27" t="s">
        <v>1456</v>
      </c>
      <c r="D1694" s="28"/>
      <c r="E1694" s="28" t="s">
        <v>1455</v>
      </c>
      <c r="F1694" s="79">
        <v>4.2</v>
      </c>
      <c r="G1694" s="30" t="s">
        <v>1368</v>
      </c>
      <c r="H1694" s="7"/>
      <c r="I1694" s="6"/>
      <c r="J1694" s="781"/>
      <c r="K1694" s="782"/>
      <c r="L1694" s="783"/>
    </row>
    <row r="1695" spans="1:12" ht="14.25" customHeight="1">
      <c r="A1695" s="40"/>
      <c r="B1695" s="8"/>
      <c r="C1695" s="9"/>
      <c r="D1695" s="10"/>
      <c r="F1695" s="77"/>
      <c r="G1695" s="17"/>
      <c r="H1695" s="18"/>
      <c r="I1695" s="32"/>
      <c r="J1695" s="422"/>
      <c r="K1695" s="18"/>
      <c r="L1695" s="19"/>
    </row>
    <row r="1696" spans="1:12" ht="14.25" customHeight="1">
      <c r="A1696" s="351"/>
      <c r="B1696" s="26"/>
      <c r="C1696" s="27" t="s">
        <v>1369</v>
      </c>
      <c r="D1696" s="28"/>
      <c r="E1696" s="28"/>
      <c r="F1696" s="79">
        <v>1</v>
      </c>
      <c r="G1696" s="30" t="s">
        <v>0</v>
      </c>
      <c r="H1696" s="7"/>
      <c r="I1696" s="6"/>
      <c r="J1696" s="509">
        <f>建築別紙明細!$A$326</f>
        <v>9</v>
      </c>
      <c r="K1696" s="7"/>
      <c r="L1696" s="31"/>
    </row>
    <row r="1697" spans="1:12" ht="14.25" customHeight="1">
      <c r="A1697" s="40"/>
      <c r="B1697" s="8"/>
      <c r="C1697" s="9"/>
      <c r="D1697" s="10"/>
      <c r="F1697" s="77"/>
      <c r="G1697" s="17"/>
      <c r="H1697" s="18"/>
      <c r="I1697" s="32"/>
      <c r="J1697" s="422"/>
      <c r="K1697" s="18"/>
      <c r="L1697" s="19"/>
    </row>
    <row r="1698" spans="1:12" ht="14.25" customHeight="1">
      <c r="A1698" s="351"/>
      <c r="B1698" s="26"/>
      <c r="C1698" s="27" t="s">
        <v>1383</v>
      </c>
      <c r="D1698" s="28"/>
      <c r="E1698" s="28"/>
      <c r="F1698" s="79">
        <v>1</v>
      </c>
      <c r="G1698" s="30" t="s">
        <v>0</v>
      </c>
      <c r="H1698" s="7"/>
      <c r="I1698" s="6"/>
      <c r="J1698" s="509">
        <f>建築別紙明細!$A$366</f>
        <v>10</v>
      </c>
      <c r="K1698" s="7"/>
      <c r="L1698" s="31"/>
    </row>
    <row r="1699" spans="1:12" ht="14.25" customHeight="1">
      <c r="A1699" s="40"/>
      <c r="B1699" s="8"/>
      <c r="C1699" s="9"/>
      <c r="D1699" s="10"/>
      <c r="F1699" s="77"/>
      <c r="G1699" s="17"/>
      <c r="H1699" s="18"/>
      <c r="I1699" s="32"/>
      <c r="J1699" s="18"/>
      <c r="K1699" s="18"/>
      <c r="L1699" s="19"/>
    </row>
    <row r="1700" spans="1:12" ht="14.25" customHeight="1">
      <c r="A1700" s="59"/>
      <c r="B1700" s="26"/>
      <c r="C1700" s="27" t="s">
        <v>2782</v>
      </c>
      <c r="D1700" s="28"/>
      <c r="E1700" s="28" t="s">
        <v>2783</v>
      </c>
      <c r="F1700" s="79">
        <v>1.1000000000000001</v>
      </c>
      <c r="G1700" s="30" t="s">
        <v>786</v>
      </c>
      <c r="H1700" s="7"/>
      <c r="I1700" s="6"/>
      <c r="J1700" s="781"/>
      <c r="K1700" s="782"/>
      <c r="L1700" s="783"/>
    </row>
    <row r="1701" spans="1:12" ht="14.25" customHeight="1">
      <c r="A1701" s="40"/>
      <c r="B1701" s="8"/>
      <c r="C1701" s="9"/>
      <c r="D1701" s="10"/>
      <c r="F1701" s="77"/>
      <c r="G1701" s="17"/>
      <c r="H1701" s="18"/>
      <c r="I1701" s="32"/>
      <c r="J1701" s="18"/>
      <c r="K1701" s="18"/>
      <c r="L1701" s="19"/>
    </row>
    <row r="1702" spans="1:12" ht="14.25" customHeight="1">
      <c r="A1702" s="59"/>
      <c r="B1702" s="26"/>
      <c r="C1702" s="27"/>
      <c r="D1702" s="28"/>
      <c r="E1702" s="28"/>
      <c r="F1702" s="79"/>
      <c r="G1702" s="30"/>
      <c r="H1702" s="7"/>
      <c r="I1702" s="6"/>
      <c r="J1702" s="69"/>
      <c r="K1702" s="7"/>
      <c r="L1702" s="31"/>
    </row>
    <row r="1703" spans="1:12" ht="14.25" customHeight="1">
      <c r="A1703" s="40"/>
      <c r="B1703" s="8"/>
      <c r="C1703" s="9"/>
      <c r="D1703" s="10"/>
      <c r="F1703" s="77"/>
      <c r="G1703" s="17"/>
      <c r="H1703" s="18"/>
      <c r="I1703" s="32"/>
      <c r="J1703" s="18"/>
      <c r="K1703" s="18"/>
      <c r="L1703" s="19"/>
    </row>
    <row r="1704" spans="1:12" ht="14.25" customHeight="1">
      <c r="A1704" s="59"/>
      <c r="B1704" s="26"/>
      <c r="C1704" s="27"/>
      <c r="D1704" s="28"/>
      <c r="E1704" s="28"/>
      <c r="F1704" s="79"/>
      <c r="G1704" s="30"/>
      <c r="H1704" s="7"/>
      <c r="I1704" s="6"/>
      <c r="J1704" s="69"/>
      <c r="K1704" s="7"/>
      <c r="L1704" s="31"/>
    </row>
    <row r="1705" spans="1:12" ht="14.25" customHeight="1">
      <c r="A1705" s="40"/>
      <c r="B1705" s="8"/>
      <c r="C1705" s="9"/>
      <c r="D1705" s="10"/>
      <c r="F1705" s="77"/>
      <c r="G1705" s="17"/>
      <c r="H1705" s="18"/>
      <c r="I1705" s="32"/>
      <c r="J1705" s="18"/>
      <c r="K1705" s="18"/>
      <c r="L1705" s="19"/>
    </row>
    <row r="1706" spans="1:12" ht="14.25" customHeight="1">
      <c r="A1706" s="59"/>
      <c r="B1706" s="26"/>
      <c r="C1706" s="27"/>
      <c r="D1706" s="28"/>
      <c r="E1706" s="28"/>
      <c r="F1706" s="79"/>
      <c r="G1706" s="30"/>
      <c r="H1706" s="7"/>
      <c r="I1706" s="6"/>
      <c r="J1706" s="69"/>
      <c r="K1706" s="7"/>
      <c r="L1706" s="31"/>
    </row>
    <row r="1707" spans="1:12" ht="14.25" customHeight="1">
      <c r="A1707" s="40"/>
      <c r="B1707" s="8"/>
      <c r="C1707" s="9"/>
      <c r="D1707" s="10"/>
      <c r="F1707" s="77"/>
      <c r="G1707" s="17"/>
      <c r="H1707" s="18"/>
      <c r="I1707" s="32"/>
      <c r="J1707" s="18"/>
      <c r="K1707" s="18"/>
      <c r="L1707" s="19"/>
    </row>
    <row r="1708" spans="1:12" ht="14.25" customHeight="1">
      <c r="A1708" s="59"/>
      <c r="B1708" s="26"/>
      <c r="C1708" s="27"/>
      <c r="D1708" s="28"/>
      <c r="E1708" s="28"/>
      <c r="F1708" s="79"/>
      <c r="G1708" s="30"/>
      <c r="H1708" s="7"/>
      <c r="I1708" s="6"/>
      <c r="J1708" s="69"/>
      <c r="K1708" s="7"/>
      <c r="L1708" s="31"/>
    </row>
    <row r="1709" spans="1:12" ht="14.25" customHeight="1">
      <c r="A1709" s="40"/>
      <c r="B1709" s="8"/>
      <c r="C1709" s="9"/>
      <c r="D1709" s="10"/>
      <c r="F1709" s="77"/>
      <c r="G1709" s="17"/>
      <c r="H1709" s="18"/>
      <c r="I1709" s="32"/>
      <c r="J1709" s="18"/>
      <c r="K1709" s="18"/>
      <c r="L1709" s="19"/>
    </row>
    <row r="1710" spans="1:12" ht="14.25" customHeight="1">
      <c r="A1710" s="59"/>
      <c r="B1710" s="26"/>
      <c r="C1710" s="27"/>
      <c r="D1710" s="28"/>
      <c r="E1710" s="28"/>
      <c r="F1710" s="79"/>
      <c r="G1710" s="30"/>
      <c r="H1710" s="7"/>
      <c r="I1710" s="6"/>
      <c r="J1710" s="69"/>
      <c r="K1710" s="7"/>
      <c r="L1710" s="31"/>
    </row>
    <row r="1711" spans="1:12" ht="14.25" customHeight="1">
      <c r="A1711" s="40"/>
      <c r="B1711" s="8"/>
      <c r="C1711" s="9"/>
      <c r="D1711" s="10"/>
      <c r="F1711" s="77"/>
      <c r="G1711" s="17"/>
      <c r="H1711" s="18"/>
      <c r="I1711" s="32"/>
      <c r="J1711" s="18"/>
      <c r="K1711" s="18"/>
      <c r="L1711" s="19"/>
    </row>
    <row r="1712" spans="1:12" ht="14.25" customHeight="1">
      <c r="A1712" s="59"/>
      <c r="B1712" s="26"/>
      <c r="C1712" s="27"/>
      <c r="D1712" s="28"/>
      <c r="E1712" s="28"/>
      <c r="F1712" s="79"/>
      <c r="G1712" s="30"/>
      <c r="H1712" s="7"/>
      <c r="I1712" s="6"/>
      <c r="J1712" s="69"/>
      <c r="K1712" s="7"/>
      <c r="L1712" s="31"/>
    </row>
    <row r="1713" spans="1:12" ht="14.25" customHeight="1">
      <c r="A1713" s="40"/>
      <c r="B1713" s="8"/>
      <c r="C1713" s="9"/>
      <c r="D1713" s="10"/>
      <c r="F1713" s="77"/>
      <c r="G1713" s="17"/>
      <c r="H1713" s="18"/>
      <c r="I1713" s="32"/>
      <c r="J1713" s="18"/>
      <c r="K1713" s="18"/>
      <c r="L1713" s="19"/>
    </row>
    <row r="1714" spans="1:12" ht="14.25" customHeight="1">
      <c r="A1714" s="59"/>
      <c r="B1714" s="26"/>
      <c r="C1714" s="27"/>
      <c r="D1714" s="28"/>
      <c r="E1714" s="28"/>
      <c r="F1714" s="79"/>
      <c r="G1714" s="30"/>
      <c r="H1714" s="7"/>
      <c r="I1714" s="6"/>
      <c r="J1714" s="69"/>
      <c r="K1714" s="7"/>
      <c r="L1714" s="31"/>
    </row>
    <row r="1715" spans="1:12" ht="14.25" customHeight="1">
      <c r="A1715" s="40"/>
      <c r="B1715" s="8"/>
      <c r="C1715" s="9"/>
      <c r="D1715" s="10"/>
      <c r="F1715" s="77"/>
      <c r="G1715" s="17"/>
      <c r="H1715" s="18"/>
      <c r="I1715" s="32"/>
      <c r="J1715" s="18"/>
      <c r="K1715" s="18"/>
      <c r="L1715" s="19"/>
    </row>
    <row r="1716" spans="1:12" ht="14.25" customHeight="1">
      <c r="A1716" s="59"/>
      <c r="B1716" s="26"/>
      <c r="C1716" s="27" t="s">
        <v>203</v>
      </c>
      <c r="D1716" s="28"/>
      <c r="E1716" s="28"/>
      <c r="F1716" s="79"/>
      <c r="G1716" s="30"/>
      <c r="H1716" s="7"/>
      <c r="I1716" s="6"/>
      <c r="J1716" s="69"/>
      <c r="K1716" s="7"/>
      <c r="L1716" s="31"/>
    </row>
    <row r="1717" spans="1:12" ht="14.25" customHeight="1">
      <c r="A1717" s="40"/>
      <c r="B1717" s="8"/>
      <c r="D1717" s="10"/>
      <c r="F1717" s="83"/>
      <c r="G1717" s="68"/>
      <c r="H1717" s="18"/>
      <c r="I1717" s="71"/>
      <c r="J1717" s="18"/>
      <c r="K1717" s="18"/>
      <c r="L1717" s="19"/>
    </row>
    <row r="1718" spans="1:12" ht="14.25" customHeight="1" thickBot="1">
      <c r="A1718" s="60"/>
      <c r="B1718" s="50"/>
      <c r="C1718" s="51"/>
      <c r="D1718" s="52"/>
      <c r="E1718" s="53"/>
      <c r="F1718" s="80"/>
      <c r="G1718" s="55"/>
      <c r="H1718" s="62"/>
      <c r="I1718" s="125"/>
      <c r="J1718" s="62"/>
      <c r="K1718" s="62"/>
      <c r="L1718" s="119"/>
    </row>
    <row r="1720" spans="1:12" ht="14.25" customHeight="1">
      <c r="J1720" s="56" t="s">
        <v>3</v>
      </c>
      <c r="K1720" s="765">
        <f>K1680+1</f>
        <v>45</v>
      </c>
      <c r="L1720" s="765"/>
    </row>
    <row r="1722" spans="1:12" ht="14.25" customHeight="1" thickBot="1"/>
    <row r="1723" spans="1:12" ht="14.25" customHeight="1">
      <c r="A1723" s="34"/>
      <c r="B1723" s="35"/>
      <c r="C1723" s="11"/>
      <c r="D1723" s="37"/>
      <c r="E1723" s="11"/>
      <c r="F1723" s="44"/>
      <c r="G1723" s="44"/>
      <c r="H1723" s="11"/>
      <c r="I1723" s="44"/>
      <c r="J1723" s="11"/>
      <c r="K1723" s="11"/>
      <c r="L1723" s="45"/>
    </row>
    <row r="1724" spans="1:12" ht="14.25" customHeight="1" thickBot="1">
      <c r="A1724" s="46"/>
      <c r="B1724" s="47"/>
      <c r="C1724" s="39" t="s">
        <v>5</v>
      </c>
      <c r="D1724" s="48"/>
      <c r="E1724" s="39" t="s">
        <v>6</v>
      </c>
      <c r="F1724" s="49" t="s">
        <v>7</v>
      </c>
      <c r="G1724" s="49" t="s">
        <v>4</v>
      </c>
      <c r="H1724" s="39" t="s">
        <v>8</v>
      </c>
      <c r="I1724" s="49" t="s">
        <v>1</v>
      </c>
      <c r="J1724" s="586" t="s">
        <v>2</v>
      </c>
      <c r="K1724" s="586"/>
      <c r="L1724" s="587"/>
    </row>
    <row r="1725" spans="1:12" ht="14.25" customHeight="1">
      <c r="A1725" s="40"/>
      <c r="B1725" s="8"/>
      <c r="C1725" s="21"/>
      <c r="D1725" s="22"/>
      <c r="E1725" s="2"/>
      <c r="F1725" s="82"/>
      <c r="G1725" s="114"/>
      <c r="H1725" s="127"/>
      <c r="I1725" s="15"/>
      <c r="J1725" s="18"/>
      <c r="K1725" s="18"/>
      <c r="L1725" s="19"/>
    </row>
    <row r="1726" spans="1:12" ht="14.25" customHeight="1">
      <c r="A1726" s="59">
        <f>建築内訳中!$A$74</f>
        <v>9</v>
      </c>
      <c r="B1726" s="26"/>
      <c r="C1726" s="27" t="str">
        <f>建築内訳中!$C$74</f>
        <v>発生材処理</v>
      </c>
      <c r="D1726" s="28"/>
      <c r="E1726" s="273" t="str">
        <f>建築内訳中!$E$74</f>
        <v>(1)運搬</v>
      </c>
      <c r="F1726" s="79"/>
      <c r="G1726" s="30"/>
      <c r="H1726" s="69"/>
      <c r="I1726" s="6"/>
      <c r="J1726" s="69"/>
      <c r="K1726" s="7"/>
      <c r="L1726" s="31"/>
    </row>
    <row r="1727" spans="1:12" ht="14.25" customHeight="1">
      <c r="A1727" s="40"/>
      <c r="B1727" s="8"/>
      <c r="C1727" s="9"/>
      <c r="D1727" s="10"/>
      <c r="F1727" s="3"/>
      <c r="G1727" s="17"/>
      <c r="H1727" s="18"/>
      <c r="I1727" s="32"/>
      <c r="J1727" s="18"/>
      <c r="K1727" s="18"/>
      <c r="L1727" s="19"/>
    </row>
    <row r="1728" spans="1:12" ht="14.25" customHeight="1">
      <c r="A1728" s="59"/>
      <c r="B1728" s="26"/>
      <c r="C1728" s="27" t="s">
        <v>2796</v>
      </c>
      <c r="D1728" s="28"/>
      <c r="E1728" s="29" t="s">
        <v>2797</v>
      </c>
      <c r="F1728" s="79">
        <v>26.9</v>
      </c>
      <c r="G1728" s="30" t="s">
        <v>1458</v>
      </c>
      <c r="H1728" s="7"/>
      <c r="I1728" s="6"/>
      <c r="J1728" s="781"/>
      <c r="K1728" s="782"/>
      <c r="L1728" s="783"/>
    </row>
    <row r="1729" spans="1:12" ht="14.25" customHeight="1">
      <c r="A1729" s="40"/>
      <c r="B1729" s="8"/>
      <c r="C1729" s="9"/>
      <c r="D1729" s="10"/>
      <c r="F1729" s="3"/>
      <c r="G1729" s="17"/>
      <c r="H1729" s="18"/>
      <c r="I1729" s="32"/>
      <c r="J1729" s="18"/>
      <c r="K1729" s="18"/>
      <c r="L1729" s="19"/>
    </row>
    <row r="1730" spans="1:12" ht="14.25" customHeight="1">
      <c r="A1730" s="59"/>
      <c r="B1730" s="26"/>
      <c r="C1730" s="27" t="s">
        <v>2796</v>
      </c>
      <c r="D1730" s="28"/>
      <c r="E1730" s="29" t="s">
        <v>2805</v>
      </c>
      <c r="F1730" s="79">
        <v>102</v>
      </c>
      <c r="G1730" s="30" t="s">
        <v>1458</v>
      </c>
      <c r="H1730" s="7"/>
      <c r="I1730" s="6"/>
      <c r="J1730" s="781"/>
      <c r="K1730" s="782"/>
      <c r="L1730" s="783"/>
    </row>
    <row r="1731" spans="1:12" ht="14.25" customHeight="1">
      <c r="A1731" s="40"/>
      <c r="B1731" s="8"/>
      <c r="C1731" s="9"/>
      <c r="D1731" s="10"/>
      <c r="F1731" s="77"/>
      <c r="G1731" s="17"/>
      <c r="H1731" s="18"/>
      <c r="I1731" s="32"/>
      <c r="J1731" s="18"/>
      <c r="K1731" s="18"/>
      <c r="L1731" s="19"/>
    </row>
    <row r="1732" spans="1:12" ht="14.25" customHeight="1">
      <c r="A1732" s="59"/>
      <c r="B1732" s="26"/>
      <c r="C1732" s="27" t="s">
        <v>258</v>
      </c>
      <c r="D1732" s="28"/>
      <c r="E1732" s="28"/>
      <c r="F1732" s="79">
        <v>2</v>
      </c>
      <c r="G1732" s="30" t="s">
        <v>1458</v>
      </c>
      <c r="H1732" s="7"/>
      <c r="I1732" s="6"/>
      <c r="J1732" s="778"/>
      <c r="K1732" s="779"/>
      <c r="L1732" s="780"/>
    </row>
    <row r="1733" spans="1:12" ht="14.25" customHeight="1">
      <c r="A1733" s="40"/>
      <c r="B1733" s="8"/>
      <c r="C1733" s="9"/>
      <c r="D1733" s="10"/>
      <c r="F1733" s="77"/>
      <c r="G1733" s="17"/>
      <c r="H1733" s="18"/>
      <c r="I1733" s="32"/>
      <c r="J1733" s="18"/>
      <c r="K1733" s="18"/>
      <c r="L1733" s="19"/>
    </row>
    <row r="1734" spans="1:12" ht="14.25" customHeight="1">
      <c r="A1734" s="59"/>
      <c r="B1734" s="26"/>
      <c r="C1734" s="27" t="s">
        <v>260</v>
      </c>
      <c r="D1734" s="28"/>
      <c r="E1734" s="28"/>
      <c r="F1734" s="79">
        <v>17.2</v>
      </c>
      <c r="G1734" s="30" t="s">
        <v>1459</v>
      </c>
      <c r="H1734" s="7"/>
      <c r="I1734" s="6"/>
      <c r="J1734" s="778"/>
      <c r="K1734" s="779"/>
      <c r="L1734" s="780"/>
    </row>
    <row r="1735" spans="1:12" ht="14.25" customHeight="1">
      <c r="A1735" s="40"/>
      <c r="B1735" s="8"/>
      <c r="C1735" s="9"/>
      <c r="D1735" s="10"/>
      <c r="F1735" s="77"/>
      <c r="G1735" s="17"/>
      <c r="H1735" s="18"/>
      <c r="I1735" s="32"/>
      <c r="J1735" s="18"/>
      <c r="K1735" s="18"/>
      <c r="L1735" s="19"/>
    </row>
    <row r="1736" spans="1:12" ht="14.25" customHeight="1">
      <c r="A1736" s="59"/>
      <c r="B1736" s="26"/>
      <c r="C1736" s="27" t="s">
        <v>262</v>
      </c>
      <c r="D1736" s="28"/>
      <c r="E1736" s="28"/>
      <c r="F1736" s="79">
        <v>1.2</v>
      </c>
      <c r="G1736" s="30" t="s">
        <v>1458</v>
      </c>
      <c r="H1736" s="7"/>
      <c r="I1736" s="6"/>
      <c r="J1736" s="778"/>
      <c r="K1736" s="779"/>
      <c r="L1736" s="780"/>
    </row>
    <row r="1737" spans="1:12" ht="14.25" customHeight="1">
      <c r="A1737" s="40"/>
      <c r="B1737" s="8"/>
      <c r="C1737" s="9"/>
      <c r="D1737" s="10"/>
      <c r="F1737" s="77"/>
      <c r="G1737" s="17"/>
      <c r="H1737" s="18"/>
      <c r="I1737" s="32"/>
      <c r="J1737" s="18"/>
      <c r="K1737" s="18"/>
      <c r="L1737" s="19"/>
    </row>
    <row r="1738" spans="1:12" ht="14.25" customHeight="1">
      <c r="A1738" s="59"/>
      <c r="B1738" s="26"/>
      <c r="C1738" s="27" t="s">
        <v>2799</v>
      </c>
      <c r="D1738" s="28"/>
      <c r="E1738" s="28"/>
      <c r="F1738" s="79">
        <v>1.2</v>
      </c>
      <c r="G1738" s="30" t="s">
        <v>1458</v>
      </c>
      <c r="H1738" s="7"/>
      <c r="I1738" s="6"/>
      <c r="J1738" s="778"/>
      <c r="K1738" s="779"/>
      <c r="L1738" s="780"/>
    </row>
    <row r="1739" spans="1:12" ht="14.25" customHeight="1">
      <c r="A1739" s="40"/>
      <c r="B1739" s="8"/>
      <c r="C1739" s="9"/>
      <c r="D1739" s="10"/>
      <c r="F1739" s="77"/>
      <c r="G1739" s="17"/>
      <c r="H1739" s="18"/>
      <c r="I1739" s="32"/>
      <c r="J1739" s="18"/>
      <c r="K1739" s="18"/>
      <c r="L1739" s="19"/>
    </row>
    <row r="1740" spans="1:12" ht="14.25" customHeight="1">
      <c r="A1740" s="59"/>
      <c r="B1740" s="26"/>
      <c r="C1740" s="27" t="s">
        <v>2800</v>
      </c>
      <c r="D1740" s="28"/>
      <c r="E1740" s="28"/>
      <c r="F1740" s="79">
        <v>2.1</v>
      </c>
      <c r="G1740" s="30" t="s">
        <v>1458</v>
      </c>
      <c r="H1740" s="7"/>
      <c r="I1740" s="6"/>
      <c r="J1740" s="778"/>
      <c r="K1740" s="779"/>
      <c r="L1740" s="780"/>
    </row>
    <row r="1741" spans="1:12" ht="14.25" customHeight="1">
      <c r="A1741" s="40"/>
      <c r="B1741" s="8"/>
      <c r="C1741" s="9"/>
      <c r="D1741" s="10"/>
      <c r="F1741" s="77"/>
      <c r="G1741" s="17"/>
      <c r="H1741" s="18"/>
      <c r="I1741" s="32"/>
      <c r="J1741" s="18"/>
      <c r="K1741" s="18"/>
      <c r="L1741" s="19"/>
    </row>
    <row r="1742" spans="1:12" ht="14.25" customHeight="1">
      <c r="A1742" s="59"/>
      <c r="B1742" s="26"/>
      <c r="C1742" s="27" t="s">
        <v>254</v>
      </c>
      <c r="D1742" s="28"/>
      <c r="E1742" s="28"/>
      <c r="F1742" s="79">
        <v>1.5</v>
      </c>
      <c r="G1742" s="30" t="s">
        <v>1446</v>
      </c>
      <c r="H1742" s="7"/>
      <c r="I1742" s="6"/>
      <c r="J1742" s="778"/>
      <c r="K1742" s="779"/>
      <c r="L1742" s="780"/>
    </row>
    <row r="1743" spans="1:12" ht="14.25" customHeight="1">
      <c r="A1743" s="40"/>
      <c r="B1743" s="8"/>
      <c r="C1743" s="9"/>
      <c r="D1743" s="10"/>
      <c r="F1743" s="77"/>
      <c r="G1743" s="17"/>
      <c r="H1743" s="18"/>
      <c r="I1743" s="32"/>
      <c r="J1743" s="18"/>
      <c r="K1743" s="18"/>
      <c r="L1743" s="19"/>
    </row>
    <row r="1744" spans="1:12" ht="14.25" customHeight="1">
      <c r="A1744" s="59"/>
      <c r="B1744" s="26"/>
      <c r="C1744" s="27" t="s">
        <v>2801</v>
      </c>
      <c r="D1744" s="28"/>
      <c r="E1744" s="28"/>
      <c r="F1744" s="79">
        <v>6.9</v>
      </c>
      <c r="G1744" s="30" t="s">
        <v>1446</v>
      </c>
      <c r="H1744" s="7"/>
      <c r="I1744" s="6"/>
      <c r="J1744" s="778"/>
      <c r="K1744" s="779"/>
      <c r="L1744" s="780"/>
    </row>
    <row r="1745" spans="1:12" ht="14.25" customHeight="1">
      <c r="A1745" s="40"/>
      <c r="B1745" s="8"/>
      <c r="C1745" s="9"/>
      <c r="D1745" s="10"/>
      <c r="F1745" s="77"/>
      <c r="G1745" s="17"/>
      <c r="H1745" s="18"/>
      <c r="I1745" s="32"/>
      <c r="J1745" s="18"/>
      <c r="K1745" s="18"/>
      <c r="L1745" s="19"/>
    </row>
    <row r="1746" spans="1:12" ht="14.25" customHeight="1">
      <c r="A1746" s="59"/>
      <c r="B1746" s="26"/>
      <c r="C1746" s="27" t="s">
        <v>2802</v>
      </c>
      <c r="D1746" s="28"/>
      <c r="E1746" s="28"/>
      <c r="F1746" s="79">
        <v>42.7</v>
      </c>
      <c r="G1746" s="30" t="s">
        <v>1446</v>
      </c>
      <c r="H1746" s="7"/>
      <c r="I1746" s="6"/>
      <c r="J1746" s="778"/>
      <c r="K1746" s="779"/>
      <c r="L1746" s="780"/>
    </row>
    <row r="1747" spans="1:12" ht="14.25" customHeight="1">
      <c r="A1747" s="40"/>
      <c r="B1747" s="8"/>
      <c r="C1747" s="9"/>
      <c r="D1747" s="10"/>
      <c r="F1747" s="77"/>
      <c r="G1747" s="17"/>
      <c r="H1747" s="18"/>
      <c r="I1747" s="32"/>
      <c r="J1747" s="18"/>
      <c r="K1747" s="18"/>
      <c r="L1747" s="19"/>
    </row>
    <row r="1748" spans="1:12" ht="14.25" customHeight="1">
      <c r="A1748" s="59"/>
      <c r="B1748" s="26"/>
      <c r="C1748" s="27" t="s">
        <v>2803</v>
      </c>
      <c r="D1748" s="28"/>
      <c r="E1748" s="28" t="s">
        <v>2514</v>
      </c>
      <c r="F1748" s="79">
        <v>23.9</v>
      </c>
      <c r="G1748" s="30" t="s">
        <v>1446</v>
      </c>
      <c r="H1748" s="7"/>
      <c r="I1748" s="6"/>
      <c r="J1748" s="778"/>
      <c r="K1748" s="779"/>
      <c r="L1748" s="780"/>
    </row>
    <row r="1749" spans="1:12" ht="14.25" customHeight="1">
      <c r="A1749" s="40"/>
      <c r="B1749" s="8"/>
      <c r="C1749" s="9"/>
      <c r="D1749" s="10"/>
      <c r="F1749" s="77"/>
      <c r="G1749" s="17"/>
      <c r="H1749" s="18"/>
      <c r="I1749" s="32"/>
      <c r="J1749" s="18"/>
      <c r="K1749" s="18"/>
      <c r="L1749" s="19"/>
    </row>
    <row r="1750" spans="1:12" ht="14.25" customHeight="1">
      <c r="A1750" s="59"/>
      <c r="B1750" s="26"/>
      <c r="C1750" s="27" t="s">
        <v>2804</v>
      </c>
      <c r="D1750" s="28"/>
      <c r="E1750" s="28"/>
      <c r="F1750" s="79">
        <v>2</v>
      </c>
      <c r="G1750" s="30" t="s">
        <v>1446</v>
      </c>
      <c r="H1750" s="7"/>
      <c r="I1750" s="6"/>
      <c r="J1750" s="778"/>
      <c r="K1750" s="779"/>
      <c r="L1750" s="780"/>
    </row>
    <row r="1751" spans="1:12" ht="14.25" customHeight="1">
      <c r="A1751" s="40"/>
      <c r="B1751" s="8"/>
      <c r="C1751" s="9"/>
      <c r="D1751" s="10"/>
      <c r="F1751" s="77"/>
      <c r="G1751" s="17"/>
      <c r="H1751" s="18"/>
      <c r="I1751" s="32"/>
      <c r="J1751" s="18"/>
      <c r="K1751" s="18"/>
      <c r="L1751" s="19"/>
    </row>
    <row r="1752" spans="1:12" ht="14.25" customHeight="1">
      <c r="A1752" s="59"/>
      <c r="B1752" s="26"/>
      <c r="C1752" s="27" t="s">
        <v>2784</v>
      </c>
      <c r="D1752" s="28"/>
      <c r="E1752" s="28"/>
      <c r="F1752" s="79">
        <v>1.1000000000000001</v>
      </c>
      <c r="G1752" s="30" t="s">
        <v>1446</v>
      </c>
      <c r="H1752" s="7"/>
      <c r="I1752" s="6"/>
      <c r="J1752" s="778"/>
      <c r="K1752" s="779"/>
      <c r="L1752" s="780"/>
    </row>
    <row r="1753" spans="1:12" ht="14.25" customHeight="1">
      <c r="A1753" s="40"/>
      <c r="B1753" s="8"/>
      <c r="C1753" s="9"/>
      <c r="D1753" s="10"/>
      <c r="F1753" s="77"/>
      <c r="G1753" s="17"/>
      <c r="H1753" s="18"/>
      <c r="I1753" s="32"/>
      <c r="J1753" s="18"/>
      <c r="K1753" s="18"/>
      <c r="L1753" s="19"/>
    </row>
    <row r="1754" spans="1:12" ht="14.25" customHeight="1">
      <c r="A1754" s="59"/>
      <c r="B1754" s="26"/>
      <c r="C1754" s="27"/>
      <c r="D1754" s="28"/>
      <c r="E1754" s="28"/>
      <c r="F1754" s="79"/>
      <c r="G1754" s="30"/>
      <c r="H1754" s="7"/>
      <c r="I1754" s="6"/>
      <c r="J1754" s="69"/>
      <c r="K1754" s="7"/>
      <c r="L1754" s="31"/>
    </row>
    <row r="1755" spans="1:12" ht="14.25" customHeight="1">
      <c r="A1755" s="40"/>
      <c r="B1755" s="8"/>
      <c r="C1755" s="9"/>
      <c r="D1755" s="10"/>
      <c r="F1755" s="77"/>
      <c r="G1755" s="17"/>
      <c r="H1755" s="18"/>
      <c r="I1755" s="32"/>
      <c r="J1755" s="18"/>
      <c r="K1755" s="18"/>
      <c r="L1755" s="19"/>
    </row>
    <row r="1756" spans="1:12" ht="14.25" customHeight="1">
      <c r="A1756" s="59"/>
      <c r="B1756" s="26"/>
      <c r="C1756" s="43" t="s">
        <v>203</v>
      </c>
      <c r="D1756" s="28"/>
      <c r="E1756" s="28"/>
      <c r="F1756" s="79"/>
      <c r="G1756" s="30"/>
      <c r="H1756" s="7"/>
      <c r="I1756" s="6"/>
      <c r="J1756" s="69"/>
      <c r="K1756" s="7"/>
      <c r="L1756" s="31"/>
    </row>
    <row r="1757" spans="1:12" ht="14.25" customHeight="1">
      <c r="A1757" s="40"/>
      <c r="B1757" s="8"/>
      <c r="D1757" s="10"/>
      <c r="F1757" s="83"/>
      <c r="G1757" s="68"/>
      <c r="H1757" s="18"/>
      <c r="I1757" s="71"/>
      <c r="J1757" s="18"/>
      <c r="K1757" s="18"/>
      <c r="L1757" s="19"/>
    </row>
    <row r="1758" spans="1:12" ht="14.25" customHeight="1" thickBot="1">
      <c r="A1758" s="60"/>
      <c r="B1758" s="50"/>
      <c r="C1758" s="51"/>
      <c r="D1758" s="52"/>
      <c r="E1758" s="53"/>
      <c r="F1758" s="80"/>
      <c r="G1758" s="55"/>
      <c r="H1758" s="62"/>
      <c r="I1758" s="125"/>
      <c r="J1758" s="62"/>
      <c r="K1758" s="62"/>
      <c r="L1758" s="119"/>
    </row>
    <row r="1760" spans="1:12" ht="14.25" customHeight="1">
      <c r="J1760" s="56" t="s">
        <v>3</v>
      </c>
      <c r="K1760" s="765">
        <f>K1720+1</f>
        <v>46</v>
      </c>
      <c r="L1760" s="765"/>
    </row>
    <row r="1762" spans="1:12" ht="14.25" customHeight="1" thickBot="1"/>
    <row r="1763" spans="1:12" ht="14.25" customHeight="1">
      <c r="A1763" s="34"/>
      <c r="B1763" s="35"/>
      <c r="C1763" s="11"/>
      <c r="D1763" s="37"/>
      <c r="E1763" s="11"/>
      <c r="F1763" s="44"/>
      <c r="G1763" s="44"/>
      <c r="H1763" s="11"/>
      <c r="I1763" s="44"/>
      <c r="J1763" s="11"/>
      <c r="K1763" s="11"/>
      <c r="L1763" s="45"/>
    </row>
    <row r="1764" spans="1:12" ht="14.25" customHeight="1" thickBot="1">
      <c r="A1764" s="46"/>
      <c r="B1764" s="47"/>
      <c r="C1764" s="39" t="s">
        <v>5</v>
      </c>
      <c r="D1764" s="48"/>
      <c r="E1764" s="39" t="s">
        <v>6</v>
      </c>
      <c r="F1764" s="49" t="s">
        <v>7</v>
      </c>
      <c r="G1764" s="49" t="s">
        <v>4</v>
      </c>
      <c r="H1764" s="39" t="s">
        <v>8</v>
      </c>
      <c r="I1764" s="49" t="s">
        <v>1</v>
      </c>
      <c r="J1764" s="586" t="s">
        <v>2</v>
      </c>
      <c r="K1764" s="586"/>
      <c r="L1764" s="587"/>
    </row>
    <row r="1765" spans="1:12" ht="14.25" customHeight="1">
      <c r="A1765" s="40"/>
      <c r="B1765" s="8"/>
      <c r="C1765" s="21"/>
      <c r="D1765" s="22"/>
      <c r="E1765" s="2"/>
      <c r="F1765" s="82"/>
      <c r="G1765" s="114"/>
      <c r="H1765" s="127"/>
      <c r="I1765" s="15"/>
      <c r="J1765" s="18"/>
      <c r="K1765" s="18"/>
      <c r="L1765" s="19"/>
    </row>
    <row r="1766" spans="1:12" ht="14.25" customHeight="1">
      <c r="A1766" s="59">
        <f>建築内訳中!$A$74</f>
        <v>9</v>
      </c>
      <c r="B1766" s="26"/>
      <c r="C1766" s="27" t="str">
        <f>建築内訳中!$C$74</f>
        <v>発生材処理</v>
      </c>
      <c r="D1766" s="28"/>
      <c r="E1766" s="273" t="str">
        <f>建築内訳中!$E$76</f>
        <v>(2)処分</v>
      </c>
      <c r="F1766" s="79"/>
      <c r="G1766" s="30"/>
      <c r="H1766" s="69"/>
      <c r="I1766" s="6"/>
      <c r="J1766" s="69"/>
      <c r="K1766" s="7"/>
      <c r="L1766" s="31"/>
    </row>
    <row r="1767" spans="1:12" ht="14.25" customHeight="1">
      <c r="A1767" s="40"/>
      <c r="B1767" s="8"/>
      <c r="C1767" s="9"/>
      <c r="D1767" s="10"/>
      <c r="F1767" s="77"/>
      <c r="G1767" s="17"/>
      <c r="H1767" s="18"/>
      <c r="I1767" s="32"/>
      <c r="J1767" s="18"/>
      <c r="K1767" s="18"/>
      <c r="L1767" s="19"/>
    </row>
    <row r="1768" spans="1:12" ht="14.25" customHeight="1">
      <c r="A1768" s="59"/>
      <c r="B1768" s="26"/>
      <c r="C1768" s="27" t="s">
        <v>258</v>
      </c>
      <c r="D1768" s="28"/>
      <c r="E1768" s="28" t="s">
        <v>2786</v>
      </c>
      <c r="F1768" s="79">
        <v>2</v>
      </c>
      <c r="G1768" s="30" t="s">
        <v>1446</v>
      </c>
      <c r="H1768" s="7"/>
      <c r="I1768" s="6"/>
      <c r="J1768" s="778"/>
      <c r="K1768" s="779"/>
      <c r="L1768" s="780"/>
    </row>
    <row r="1769" spans="1:12" ht="14.25" customHeight="1">
      <c r="A1769" s="40"/>
      <c r="B1769" s="8"/>
      <c r="C1769" s="9"/>
      <c r="D1769" s="10"/>
      <c r="F1769" s="77"/>
      <c r="G1769" s="17"/>
      <c r="H1769" s="18"/>
      <c r="I1769" s="32"/>
      <c r="J1769" s="18"/>
      <c r="K1769" s="18"/>
      <c r="L1769" s="19"/>
    </row>
    <row r="1770" spans="1:12" ht="14.25" customHeight="1">
      <c r="A1770" s="59"/>
      <c r="B1770" s="26"/>
      <c r="C1770" s="27" t="s">
        <v>260</v>
      </c>
      <c r="D1770" s="28"/>
      <c r="E1770" s="28" t="s">
        <v>2786</v>
      </c>
      <c r="F1770" s="79">
        <v>17.2</v>
      </c>
      <c r="G1770" s="30" t="s">
        <v>1446</v>
      </c>
      <c r="H1770" s="7"/>
      <c r="I1770" s="6"/>
      <c r="J1770" s="778"/>
      <c r="K1770" s="779"/>
      <c r="L1770" s="780"/>
    </row>
    <row r="1771" spans="1:12" ht="14.25" customHeight="1">
      <c r="A1771" s="40"/>
      <c r="B1771" s="8"/>
      <c r="C1771" s="9"/>
      <c r="D1771" s="10"/>
      <c r="F1771" s="77"/>
      <c r="G1771" s="17"/>
      <c r="H1771" s="18"/>
      <c r="I1771" s="32"/>
      <c r="J1771" s="18"/>
      <c r="K1771" s="18"/>
      <c r="L1771" s="19"/>
    </row>
    <row r="1772" spans="1:12" ht="14.25" customHeight="1">
      <c r="A1772" s="59"/>
      <c r="B1772" s="26"/>
      <c r="C1772" s="27" t="s">
        <v>262</v>
      </c>
      <c r="D1772" s="28"/>
      <c r="E1772" s="28" t="s">
        <v>2786</v>
      </c>
      <c r="F1772" s="79">
        <v>1.2</v>
      </c>
      <c r="G1772" s="30" t="s">
        <v>1446</v>
      </c>
      <c r="H1772" s="7"/>
      <c r="I1772" s="6"/>
      <c r="J1772" s="778"/>
      <c r="K1772" s="779"/>
      <c r="L1772" s="780"/>
    </row>
    <row r="1773" spans="1:12" ht="14.25" customHeight="1">
      <c r="A1773" s="40"/>
      <c r="B1773" s="8"/>
      <c r="C1773" s="9"/>
      <c r="D1773" s="10"/>
      <c r="F1773" s="77"/>
      <c r="G1773" s="17"/>
      <c r="H1773" s="18"/>
      <c r="I1773" s="32"/>
      <c r="J1773" s="18"/>
      <c r="K1773" s="18"/>
      <c r="L1773" s="19"/>
    </row>
    <row r="1774" spans="1:12" ht="14.25" customHeight="1">
      <c r="A1774" s="59"/>
      <c r="B1774" s="26"/>
      <c r="C1774" s="27" t="s">
        <v>2799</v>
      </c>
      <c r="D1774" s="28"/>
      <c r="E1774" s="28" t="s">
        <v>2786</v>
      </c>
      <c r="F1774" s="79">
        <v>1.2</v>
      </c>
      <c r="G1774" s="30" t="s">
        <v>1446</v>
      </c>
      <c r="H1774" s="7"/>
      <c r="I1774" s="6"/>
      <c r="J1774" s="778"/>
      <c r="K1774" s="779"/>
      <c r="L1774" s="780"/>
    </row>
    <row r="1775" spans="1:12" ht="14.25" customHeight="1">
      <c r="A1775" s="40"/>
      <c r="B1775" s="8"/>
      <c r="C1775" s="9"/>
      <c r="D1775" s="10"/>
      <c r="F1775" s="77"/>
      <c r="G1775" s="17"/>
      <c r="H1775" s="18"/>
      <c r="I1775" s="32"/>
      <c r="J1775" s="18"/>
      <c r="K1775" s="18"/>
      <c r="L1775" s="19"/>
    </row>
    <row r="1776" spans="1:12" ht="14.25" customHeight="1">
      <c r="A1776" s="59"/>
      <c r="B1776" s="26"/>
      <c r="C1776" s="27" t="s">
        <v>2800</v>
      </c>
      <c r="D1776" s="28"/>
      <c r="E1776" s="28" t="s">
        <v>2786</v>
      </c>
      <c r="F1776" s="79">
        <v>2.1</v>
      </c>
      <c r="G1776" s="30" t="s">
        <v>1446</v>
      </c>
      <c r="H1776" s="7"/>
      <c r="I1776" s="6"/>
      <c r="J1776" s="778"/>
      <c r="K1776" s="779"/>
      <c r="L1776" s="780"/>
    </row>
    <row r="1777" spans="1:12" ht="14.25" customHeight="1">
      <c r="A1777" s="40"/>
      <c r="B1777" s="8"/>
      <c r="C1777" s="9"/>
      <c r="D1777" s="10"/>
      <c r="F1777" s="77"/>
      <c r="G1777" s="17"/>
      <c r="H1777" s="18"/>
      <c r="I1777" s="32"/>
      <c r="J1777" s="18"/>
      <c r="K1777" s="18"/>
      <c r="L1777" s="19"/>
    </row>
    <row r="1778" spans="1:12" ht="14.25" customHeight="1">
      <c r="A1778" s="59"/>
      <c r="B1778" s="26"/>
      <c r="C1778" s="27" t="s">
        <v>254</v>
      </c>
      <c r="D1778" s="28"/>
      <c r="E1778" s="28" t="s">
        <v>2786</v>
      </c>
      <c r="F1778" s="79">
        <v>1.5</v>
      </c>
      <c r="G1778" s="30" t="s">
        <v>1446</v>
      </c>
      <c r="H1778" s="7"/>
      <c r="I1778" s="6"/>
      <c r="J1778" s="778"/>
      <c r="K1778" s="779"/>
      <c r="L1778" s="780"/>
    </row>
    <row r="1779" spans="1:12" ht="14.25" customHeight="1">
      <c r="A1779" s="40"/>
      <c r="B1779" s="8"/>
      <c r="C1779" s="9"/>
      <c r="D1779" s="10"/>
      <c r="F1779" s="77"/>
      <c r="G1779" s="17"/>
      <c r="H1779" s="18"/>
      <c r="I1779" s="32"/>
      <c r="J1779" s="18"/>
      <c r="K1779" s="18"/>
      <c r="L1779" s="19"/>
    </row>
    <row r="1780" spans="1:12" ht="14.25" customHeight="1">
      <c r="A1780" s="59"/>
      <c r="B1780" s="26"/>
      <c r="C1780" s="27" t="s">
        <v>2801</v>
      </c>
      <c r="D1780" s="28"/>
      <c r="E1780" s="28" t="s">
        <v>2786</v>
      </c>
      <c r="F1780" s="79">
        <v>6.9</v>
      </c>
      <c r="G1780" s="30" t="s">
        <v>1446</v>
      </c>
      <c r="H1780" s="7"/>
      <c r="I1780" s="6"/>
      <c r="J1780" s="778"/>
      <c r="K1780" s="779"/>
      <c r="L1780" s="780"/>
    </row>
    <row r="1781" spans="1:12" ht="14.25" customHeight="1">
      <c r="A1781" s="40"/>
      <c r="B1781" s="8"/>
      <c r="C1781" s="9"/>
      <c r="D1781" s="10"/>
      <c r="F1781" s="77"/>
      <c r="G1781" s="17"/>
      <c r="H1781" s="18"/>
      <c r="I1781" s="32"/>
      <c r="J1781" s="18"/>
      <c r="K1781" s="18"/>
      <c r="L1781" s="19"/>
    </row>
    <row r="1782" spans="1:12" ht="14.25" customHeight="1">
      <c r="A1782" s="59"/>
      <c r="B1782" s="26"/>
      <c r="C1782" s="27" t="s">
        <v>2802</v>
      </c>
      <c r="D1782" s="28"/>
      <c r="E1782" s="28" t="s">
        <v>2786</v>
      </c>
      <c r="F1782" s="79">
        <v>42.7</v>
      </c>
      <c r="G1782" s="30" t="s">
        <v>1446</v>
      </c>
      <c r="H1782" s="7"/>
      <c r="I1782" s="6"/>
      <c r="J1782" s="778"/>
      <c r="K1782" s="779"/>
      <c r="L1782" s="780"/>
    </row>
    <row r="1783" spans="1:12" ht="14.25" customHeight="1">
      <c r="A1783" s="40"/>
      <c r="B1783" s="8"/>
      <c r="C1783" s="9"/>
      <c r="D1783" s="10"/>
      <c r="F1783" s="77"/>
      <c r="G1783" s="17"/>
      <c r="H1783" s="18"/>
      <c r="I1783" s="32"/>
      <c r="J1783" s="18"/>
      <c r="K1783" s="18"/>
      <c r="L1783" s="19"/>
    </row>
    <row r="1784" spans="1:12" ht="14.25" customHeight="1">
      <c r="A1784" s="59"/>
      <c r="B1784" s="26"/>
      <c r="C1784" s="27" t="s">
        <v>2803</v>
      </c>
      <c r="D1784" s="28"/>
      <c r="E1784" s="28" t="s">
        <v>2787</v>
      </c>
      <c r="F1784" s="79">
        <v>23.9</v>
      </c>
      <c r="G1784" s="30" t="s">
        <v>1446</v>
      </c>
      <c r="H1784" s="7"/>
      <c r="I1784" s="6"/>
      <c r="J1784" s="778"/>
      <c r="K1784" s="779"/>
      <c r="L1784" s="780"/>
    </row>
    <row r="1785" spans="1:12" ht="14.25" customHeight="1">
      <c r="A1785" s="40"/>
      <c r="B1785" s="8"/>
      <c r="C1785" s="9"/>
      <c r="D1785" s="10"/>
      <c r="F1785" s="77"/>
      <c r="G1785" s="17"/>
      <c r="H1785" s="18"/>
      <c r="I1785" s="32"/>
      <c r="J1785" s="18"/>
      <c r="K1785" s="18"/>
      <c r="L1785" s="19"/>
    </row>
    <row r="1786" spans="1:12" ht="14.25" customHeight="1">
      <c r="A1786" s="59"/>
      <c r="B1786" s="26"/>
      <c r="C1786" s="27" t="s">
        <v>2804</v>
      </c>
      <c r="D1786" s="28"/>
      <c r="E1786" s="28" t="s">
        <v>2786</v>
      </c>
      <c r="F1786" s="79">
        <v>2</v>
      </c>
      <c r="G1786" s="30" t="s">
        <v>1446</v>
      </c>
      <c r="H1786" s="7"/>
      <c r="I1786" s="6"/>
      <c r="J1786" s="778"/>
      <c r="K1786" s="779"/>
      <c r="L1786" s="780"/>
    </row>
    <row r="1787" spans="1:12" ht="14.25" customHeight="1">
      <c r="A1787" s="40"/>
      <c r="B1787" s="8"/>
      <c r="C1787" s="9"/>
      <c r="D1787" s="10"/>
      <c r="F1787" s="77"/>
      <c r="G1787" s="17"/>
      <c r="H1787" s="18"/>
      <c r="I1787" s="32"/>
      <c r="J1787" s="18"/>
      <c r="K1787" s="18"/>
      <c r="L1787" s="19"/>
    </row>
    <row r="1788" spans="1:12" ht="14.25" customHeight="1">
      <c r="A1788" s="59"/>
      <c r="B1788" s="26"/>
      <c r="C1788" s="27" t="s">
        <v>2784</v>
      </c>
      <c r="D1788" s="28"/>
      <c r="E1788" s="28" t="s">
        <v>2785</v>
      </c>
      <c r="F1788" s="79">
        <v>1.1000000000000001</v>
      </c>
      <c r="G1788" s="30" t="s">
        <v>1446</v>
      </c>
      <c r="H1788" s="7"/>
      <c r="I1788" s="6"/>
      <c r="J1788" s="778"/>
      <c r="K1788" s="779"/>
      <c r="L1788" s="780"/>
    </row>
    <row r="1789" spans="1:12" ht="14.25" customHeight="1">
      <c r="A1789" s="40"/>
      <c r="B1789" s="8"/>
      <c r="C1789" s="9"/>
      <c r="D1789" s="10"/>
      <c r="F1789" s="376"/>
      <c r="G1789" s="17"/>
      <c r="H1789" s="18"/>
      <c r="I1789" s="377"/>
      <c r="J1789" s="18"/>
      <c r="K1789" s="18"/>
      <c r="L1789" s="19"/>
    </row>
    <row r="1790" spans="1:12" ht="14.25" customHeight="1">
      <c r="A1790" s="59"/>
      <c r="B1790" s="26"/>
      <c r="C1790" s="27" t="s">
        <v>1460</v>
      </c>
      <c r="D1790" s="28"/>
      <c r="E1790" s="28" t="s">
        <v>2515</v>
      </c>
      <c r="F1790" s="374">
        <v>-21.8</v>
      </c>
      <c r="G1790" s="30" t="s">
        <v>263</v>
      </c>
      <c r="H1790" s="7"/>
      <c r="I1790" s="375"/>
      <c r="J1790" s="781"/>
      <c r="K1790" s="782"/>
      <c r="L1790" s="783"/>
    </row>
    <row r="1791" spans="1:12" ht="14.25" customHeight="1">
      <c r="A1791" s="40"/>
      <c r="B1791" s="8"/>
      <c r="C1791" s="9"/>
      <c r="D1791" s="10"/>
      <c r="F1791" s="376"/>
      <c r="G1791" s="17"/>
      <c r="H1791" s="18"/>
      <c r="I1791" s="377"/>
      <c r="J1791" s="18"/>
      <c r="K1791" s="18"/>
      <c r="L1791" s="19"/>
    </row>
    <row r="1792" spans="1:12" ht="14.25" customHeight="1">
      <c r="A1792" s="59"/>
      <c r="B1792" s="26"/>
      <c r="C1792" s="27" t="s">
        <v>1460</v>
      </c>
      <c r="D1792" s="28"/>
      <c r="E1792" s="28" t="s">
        <v>1461</v>
      </c>
      <c r="F1792" s="374">
        <v>-5037</v>
      </c>
      <c r="G1792" s="30" t="s">
        <v>2795</v>
      </c>
      <c r="H1792" s="7"/>
      <c r="I1792" s="375"/>
      <c r="J1792" s="781"/>
      <c r="K1792" s="782"/>
      <c r="L1792" s="783"/>
    </row>
    <row r="1793" spans="1:12" ht="14.25" customHeight="1">
      <c r="A1793" s="40"/>
      <c r="B1793" s="8"/>
      <c r="C1793" s="9"/>
      <c r="D1793" s="10"/>
      <c r="F1793" s="376"/>
      <c r="G1793" s="17"/>
      <c r="H1793" s="18"/>
      <c r="I1793" s="377"/>
      <c r="J1793" s="18"/>
      <c r="K1793" s="18"/>
      <c r="L1793" s="19"/>
    </row>
    <row r="1794" spans="1:12" ht="14.25" customHeight="1">
      <c r="A1794" s="59"/>
      <c r="B1794" s="26"/>
      <c r="C1794" s="27" t="s">
        <v>1460</v>
      </c>
      <c r="D1794" s="28"/>
      <c r="E1794" s="28" t="s">
        <v>1462</v>
      </c>
      <c r="F1794" s="374">
        <v>-1000</v>
      </c>
      <c r="G1794" s="30" t="s">
        <v>2795</v>
      </c>
      <c r="H1794" s="7"/>
      <c r="I1794" s="375"/>
      <c r="J1794" s="781"/>
      <c r="K1794" s="782"/>
      <c r="L1794" s="783"/>
    </row>
    <row r="1795" spans="1:12" ht="14.25" customHeight="1">
      <c r="A1795" s="40"/>
      <c r="B1795" s="8"/>
      <c r="C1795" s="9"/>
      <c r="D1795" s="10"/>
      <c r="F1795" s="77"/>
      <c r="G1795" s="17"/>
      <c r="H1795" s="15"/>
      <c r="I1795" s="15"/>
      <c r="J1795" s="18"/>
      <c r="K1795" s="18"/>
      <c r="L1795" s="19"/>
    </row>
    <row r="1796" spans="1:12" ht="14.25" customHeight="1">
      <c r="A1796" s="59"/>
      <c r="B1796" s="26"/>
      <c r="C1796" s="27"/>
      <c r="D1796" s="28"/>
      <c r="E1796" s="29"/>
      <c r="F1796" s="79"/>
      <c r="G1796" s="30"/>
      <c r="H1796" s="6"/>
      <c r="I1796" s="6"/>
      <c r="J1796" s="7"/>
      <c r="K1796" s="7"/>
      <c r="L1796" s="31"/>
    </row>
    <row r="1797" spans="1:12" ht="14.25" customHeight="1">
      <c r="A1797" s="40"/>
      <c r="B1797" s="8"/>
      <c r="D1797" s="10"/>
      <c r="F1797" s="83"/>
      <c r="G1797" s="68"/>
      <c r="H1797" s="32"/>
      <c r="I1797" s="32"/>
      <c r="J1797" s="18"/>
      <c r="K1797" s="18"/>
      <c r="L1797" s="19"/>
    </row>
    <row r="1798" spans="1:12" ht="14.25" customHeight="1" thickBot="1">
      <c r="A1798" s="60"/>
      <c r="B1798" s="50"/>
      <c r="C1798" s="270" t="s">
        <v>1439</v>
      </c>
      <c r="D1798" s="52"/>
      <c r="E1798" s="53"/>
      <c r="F1798" s="80"/>
      <c r="G1798" s="55"/>
      <c r="H1798" s="125"/>
      <c r="I1798" s="411"/>
      <c r="J1798" s="139"/>
      <c r="K1798" s="788"/>
      <c r="L1798" s="789"/>
    </row>
    <row r="1800" spans="1:12" ht="14.25" customHeight="1">
      <c r="J1800" s="56" t="s">
        <v>3</v>
      </c>
      <c r="K1800" s="765">
        <f>K1760+1</f>
        <v>47</v>
      </c>
      <c r="L1800" s="765"/>
    </row>
  </sheetData>
  <mergeCells count="261">
    <mergeCell ref="J250:L250"/>
    <mergeCell ref="J754:L754"/>
    <mergeCell ref="J770:L770"/>
    <mergeCell ref="J772:L772"/>
    <mergeCell ref="J764:L764"/>
    <mergeCell ref="J330:L330"/>
    <mergeCell ref="J346:L346"/>
    <mergeCell ref="J298:L298"/>
    <mergeCell ref="J716:L716"/>
    <mergeCell ref="J710:L710"/>
    <mergeCell ref="J300:L300"/>
    <mergeCell ref="J302:L302"/>
    <mergeCell ref="J424:L424"/>
    <mergeCell ref="K440:L440"/>
    <mergeCell ref="J404:L404"/>
    <mergeCell ref="J1502:L1502"/>
    <mergeCell ref="J1284:L1284"/>
    <mergeCell ref="J1738:L1738"/>
    <mergeCell ref="J1782:L1782"/>
    <mergeCell ref="J1784:L1784"/>
    <mergeCell ref="J1786:L1786"/>
    <mergeCell ref="J1748:L1748"/>
    <mergeCell ref="J286:L286"/>
    <mergeCell ref="J838:L838"/>
    <mergeCell ref="K640:L640"/>
    <mergeCell ref="J644:L644"/>
    <mergeCell ref="J290:L290"/>
    <mergeCell ref="J292:L292"/>
    <mergeCell ref="J296:L296"/>
    <mergeCell ref="J294:L294"/>
    <mergeCell ref="J708:L708"/>
    <mergeCell ref="J324:L324"/>
    <mergeCell ref="K360:L360"/>
    <mergeCell ref="K480:L480"/>
    <mergeCell ref="J696:L696"/>
    <mergeCell ref="J698:L698"/>
    <mergeCell ref="J700:L700"/>
    <mergeCell ref="J704:L704"/>
    <mergeCell ref="J706:L706"/>
    <mergeCell ref="J1788:L1788"/>
    <mergeCell ref="J1750:L1750"/>
    <mergeCell ref="J1752:L1752"/>
    <mergeCell ref="J1768:L1768"/>
    <mergeCell ref="J1770:L1770"/>
    <mergeCell ref="J1772:L1772"/>
    <mergeCell ref="J1774:L1774"/>
    <mergeCell ref="J1776:L1776"/>
    <mergeCell ref="J1778:L1778"/>
    <mergeCell ref="J1780:L1780"/>
    <mergeCell ref="K1760:L1760"/>
    <mergeCell ref="J1764:L1764"/>
    <mergeCell ref="K1798:L1798"/>
    <mergeCell ref="J1724:L1724"/>
    <mergeCell ref="K1360:L1360"/>
    <mergeCell ref="J1364:L1364"/>
    <mergeCell ref="J1444:L1444"/>
    <mergeCell ref="K1680:L1680"/>
    <mergeCell ref="J1492:L1492"/>
    <mergeCell ref="J1494:L1494"/>
    <mergeCell ref="J1490:L1490"/>
    <mergeCell ref="J1604:L1604"/>
    <mergeCell ref="J1644:L1644"/>
    <mergeCell ref="J1550:L1550"/>
    <mergeCell ref="J1638:L1638"/>
    <mergeCell ref="J1648:L1648"/>
    <mergeCell ref="J1524:L1524"/>
    <mergeCell ref="K1640:L1640"/>
    <mergeCell ref="J1740:L1740"/>
    <mergeCell ref="J1742:L1742"/>
    <mergeCell ref="J1744:L1744"/>
    <mergeCell ref="J1746:L1746"/>
    <mergeCell ref="J1564:L1564"/>
    <mergeCell ref="J1732:L1732"/>
    <mergeCell ref="J1734:L1734"/>
    <mergeCell ref="K1600:L1600"/>
    <mergeCell ref="J844:L844"/>
    <mergeCell ref="K880:L880"/>
    <mergeCell ref="J816:L816"/>
    <mergeCell ref="J804:L804"/>
    <mergeCell ref="J818:L818"/>
    <mergeCell ref="J822:L822"/>
    <mergeCell ref="J834:L834"/>
    <mergeCell ref="J820:L820"/>
    <mergeCell ref="J836:L836"/>
    <mergeCell ref="J806:L806"/>
    <mergeCell ref="J808:L808"/>
    <mergeCell ref="J810:L810"/>
    <mergeCell ref="J812:L812"/>
    <mergeCell ref="J814:L814"/>
    <mergeCell ref="J832:L832"/>
    <mergeCell ref="J824:L824"/>
    <mergeCell ref="K840:L840"/>
    <mergeCell ref="J786:L786"/>
    <mergeCell ref="J788:L788"/>
    <mergeCell ref="J790:L790"/>
    <mergeCell ref="J794:L794"/>
    <mergeCell ref="J604:L604"/>
    <mergeCell ref="J774:L774"/>
    <mergeCell ref="J746:L746"/>
    <mergeCell ref="J828:L828"/>
    <mergeCell ref="J830:L830"/>
    <mergeCell ref="K680:L680"/>
    <mergeCell ref="J784:L784"/>
    <mergeCell ref="J796:L796"/>
    <mergeCell ref="J826:L826"/>
    <mergeCell ref="J778:L778"/>
    <mergeCell ref="K800:L800"/>
    <mergeCell ref="J766:L766"/>
    <mergeCell ref="J782:L782"/>
    <mergeCell ref="J748:L748"/>
    <mergeCell ref="J750:L750"/>
    <mergeCell ref="J1500:L1500"/>
    <mergeCell ref="J1458:L1458"/>
    <mergeCell ref="J846:L846"/>
    <mergeCell ref="K960:L960"/>
    <mergeCell ref="K1240:L1240"/>
    <mergeCell ref="K920:L920"/>
    <mergeCell ref="K1480:L1480"/>
    <mergeCell ref="K1400:L1400"/>
    <mergeCell ref="K1280:L1280"/>
    <mergeCell ref="J964:L964"/>
    <mergeCell ref="J1004:L1004"/>
    <mergeCell ref="K1040:L1040"/>
    <mergeCell ref="J1044:L1044"/>
    <mergeCell ref="K1080:L1080"/>
    <mergeCell ref="J1084:L1084"/>
    <mergeCell ref="K1120:L1120"/>
    <mergeCell ref="J1124:L1124"/>
    <mergeCell ref="K1160:L1160"/>
    <mergeCell ref="J1164:L1164"/>
    <mergeCell ref="J1244:L1244"/>
    <mergeCell ref="K1320:L1320"/>
    <mergeCell ref="J1204:L1204"/>
    <mergeCell ref="J924:L924"/>
    <mergeCell ref="J1498:L1498"/>
    <mergeCell ref="K240:L240"/>
    <mergeCell ref="J210:L210"/>
    <mergeCell ref="J212:L212"/>
    <mergeCell ref="J214:L214"/>
    <mergeCell ref="J116:L116"/>
    <mergeCell ref="J222:L222"/>
    <mergeCell ref="J58:L58"/>
    <mergeCell ref="J60:L60"/>
    <mergeCell ref="J62:L62"/>
    <mergeCell ref="K80:L80"/>
    <mergeCell ref="J66:L66"/>
    <mergeCell ref="J64:L64"/>
    <mergeCell ref="J224:L224"/>
    <mergeCell ref="J68:L68"/>
    <mergeCell ref="J216:L216"/>
    <mergeCell ref="J218:L218"/>
    <mergeCell ref="J220:L220"/>
    <mergeCell ref="J100:L100"/>
    <mergeCell ref="K120:L120"/>
    <mergeCell ref="J124:L124"/>
    <mergeCell ref="K160:L160"/>
    <mergeCell ref="J164:L164"/>
    <mergeCell ref="A1:L2"/>
    <mergeCell ref="J4:L4"/>
    <mergeCell ref="K40:L40"/>
    <mergeCell ref="J44:L44"/>
    <mergeCell ref="J48:K48"/>
    <mergeCell ref="J84:L84"/>
    <mergeCell ref="K200:L200"/>
    <mergeCell ref="J204:L204"/>
    <mergeCell ref="J50:L50"/>
    <mergeCell ref="J52:L52"/>
    <mergeCell ref="J54:L54"/>
    <mergeCell ref="J56:L56"/>
    <mergeCell ref="J244:L244"/>
    <mergeCell ref="J702:L702"/>
    <mergeCell ref="J252:L252"/>
    <mergeCell ref="J258:L258"/>
    <mergeCell ref="J260:L260"/>
    <mergeCell ref="J266:L266"/>
    <mergeCell ref="J268:L268"/>
    <mergeCell ref="J270:L270"/>
    <mergeCell ref="J272:L272"/>
    <mergeCell ref="J274:L274"/>
    <mergeCell ref="J276:L276"/>
    <mergeCell ref="J364:L364"/>
    <mergeCell ref="J690:L690"/>
    <mergeCell ref="J692:L692"/>
    <mergeCell ref="J694:L694"/>
    <mergeCell ref="K320:L320"/>
    <mergeCell ref="K280:L280"/>
    <mergeCell ref="J284:L284"/>
    <mergeCell ref="J484:L484"/>
    <mergeCell ref="K520:L520"/>
    <mergeCell ref="J524:L524"/>
    <mergeCell ref="K560:L560"/>
    <mergeCell ref="J564:L564"/>
    <mergeCell ref="K600:L600"/>
    <mergeCell ref="K1800:L1800"/>
    <mergeCell ref="J732:L732"/>
    <mergeCell ref="K400:L400"/>
    <mergeCell ref="J444:L444"/>
    <mergeCell ref="J684:L684"/>
    <mergeCell ref="J884:L884"/>
    <mergeCell ref="J886:L886"/>
    <mergeCell ref="K1000:L1000"/>
    <mergeCell ref="K1560:L1560"/>
    <mergeCell ref="J734:L734"/>
    <mergeCell ref="J736:L736"/>
    <mergeCell ref="J738:L738"/>
    <mergeCell ref="J728:L728"/>
    <mergeCell ref="J726:L726"/>
    <mergeCell ref="J1484:L1484"/>
    <mergeCell ref="J1324:L1324"/>
    <mergeCell ref="K720:L720"/>
    <mergeCell ref="J724:L724"/>
    <mergeCell ref="J740:L740"/>
    <mergeCell ref="J742:L742"/>
    <mergeCell ref="J730:L730"/>
    <mergeCell ref="J1790:L1790"/>
    <mergeCell ref="J1792:L1792"/>
    <mergeCell ref="J1794:L1794"/>
    <mergeCell ref="J1504:L1504"/>
    <mergeCell ref="J1530:L1530"/>
    <mergeCell ref="J1532:L1532"/>
    <mergeCell ref="J1534:L1534"/>
    <mergeCell ref="J1536:L1536"/>
    <mergeCell ref="J1544:L1544"/>
    <mergeCell ref="J1548:L1548"/>
    <mergeCell ref="J1552:L1552"/>
    <mergeCell ref="J1730:L1730"/>
    <mergeCell ref="J1652:L1652"/>
    <mergeCell ref="J1654:L1654"/>
    <mergeCell ref="J1656:L1656"/>
    <mergeCell ref="J1558:L1558"/>
    <mergeCell ref="J1566:L1566"/>
    <mergeCell ref="J1568:L1568"/>
    <mergeCell ref="J1570:L1570"/>
    <mergeCell ref="K1720:L1720"/>
    <mergeCell ref="J1692:L1692"/>
    <mergeCell ref="J1694:L1694"/>
    <mergeCell ref="K1520:L1520"/>
    <mergeCell ref="J1736:L1736"/>
    <mergeCell ref="J1578:L1578"/>
    <mergeCell ref="J1582:L1582"/>
    <mergeCell ref="J1646:L1646"/>
    <mergeCell ref="J1684:L1684"/>
    <mergeCell ref="J1700:L1700"/>
    <mergeCell ref="J1728:L1728"/>
    <mergeCell ref="K760:L760"/>
    <mergeCell ref="J712:L712"/>
    <mergeCell ref="J714:L714"/>
    <mergeCell ref="J1612:L1612"/>
    <mergeCell ref="J1634:L1634"/>
    <mergeCell ref="J776:L776"/>
    <mergeCell ref="J768:L768"/>
    <mergeCell ref="J752:L752"/>
    <mergeCell ref="J1456:L1456"/>
    <mergeCell ref="J1454:L1454"/>
    <mergeCell ref="J1496:L1496"/>
    <mergeCell ref="J744:L744"/>
    <mergeCell ref="J756:L756"/>
    <mergeCell ref="K1200:L1200"/>
    <mergeCell ref="J1404:L1404"/>
    <mergeCell ref="K1440:L1440"/>
    <mergeCell ref="J780:L780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r:id="rId1"/>
  <headerFooter alignWithMargins="0"/>
  <rowBreaks count="44" manualBreakCount="44">
    <brk id="40" max="11" man="1"/>
    <brk id="80" max="11" man="1"/>
    <brk id="120" max="11" man="1"/>
    <brk id="160" max="11" man="1"/>
    <brk id="200" max="11" man="1"/>
    <brk id="240" max="11" man="1"/>
    <brk id="280" max="11" man="1"/>
    <brk id="320" max="11" man="1"/>
    <brk id="360" max="11" man="1"/>
    <brk id="400" max="11" man="1"/>
    <brk id="440" max="11" man="1"/>
    <brk id="480" max="11" man="1"/>
    <brk id="520" max="11" man="1"/>
    <brk id="560" max="11" man="1"/>
    <brk id="600" max="11" man="1"/>
    <brk id="640" max="11" man="1"/>
    <brk id="680" max="11" man="1"/>
    <brk id="720" max="11" man="1"/>
    <brk id="760" max="11" man="1"/>
    <brk id="800" max="11" man="1"/>
    <brk id="840" max="11" man="1"/>
    <brk id="880" max="11" man="1"/>
    <brk id="920" max="11" man="1"/>
    <brk id="960" max="11" man="1"/>
    <brk id="1000" max="11" man="1"/>
    <brk id="1040" max="11" man="1"/>
    <brk id="1080" max="11" man="1"/>
    <brk id="1120" max="11" man="1"/>
    <brk id="1160" max="11" man="1"/>
    <brk id="1200" max="11" man="1"/>
    <brk id="1240" max="11" man="1"/>
    <brk id="1280" max="11" man="1"/>
    <brk id="1320" max="11" man="1"/>
    <brk id="1360" max="11" man="1"/>
    <brk id="1400" max="11" man="1"/>
    <brk id="1440" max="11" man="1"/>
    <brk id="1480" max="11" man="1"/>
    <brk id="1520" max="11" man="1"/>
    <brk id="1560" max="11" man="1"/>
    <brk id="1600" max="11" man="1"/>
    <brk id="1640" max="11" man="1"/>
    <brk id="1680" max="11" man="1"/>
    <brk id="1720" max="11" man="1"/>
    <brk id="1760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0"/>
  <sheetViews>
    <sheetView tabSelected="1" view="pageBreakPreview" zoomScale="70" zoomScaleNormal="100" zoomScaleSheetLayoutView="70" workbookViewId="0">
      <selection activeCell="G49" sqref="G49"/>
    </sheetView>
  </sheetViews>
  <sheetFormatPr defaultRowHeight="14.25" customHeight="1"/>
  <cols>
    <col min="1" max="1" width="7.140625" style="312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</cols>
  <sheetData>
    <row r="1" spans="1:12" ht="14.25" customHeight="1">
      <c r="A1" s="763" t="s">
        <v>1229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</row>
    <row r="2" spans="1:12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</row>
    <row r="3" spans="1:12" ht="14.25" customHeight="1">
      <c r="A3" s="25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12" ht="14.25" customHeight="1" thickBot="1">
      <c r="A4" s="429"/>
      <c r="B4" s="444"/>
      <c r="C4" s="517" t="s">
        <v>62</v>
      </c>
      <c r="D4" s="430"/>
      <c r="E4" s="517" t="s">
        <v>6</v>
      </c>
      <c r="F4" s="445" t="s">
        <v>3062</v>
      </c>
      <c r="G4" s="445" t="s">
        <v>4</v>
      </c>
      <c r="H4" s="517" t="s">
        <v>32</v>
      </c>
      <c r="I4" s="445" t="s">
        <v>1</v>
      </c>
      <c r="J4" s="794" t="s">
        <v>3063</v>
      </c>
      <c r="K4" s="794"/>
      <c r="L4" s="587"/>
    </row>
    <row r="5" spans="1:12" ht="14.25" customHeight="1">
      <c r="A5" s="254"/>
      <c r="B5" s="35"/>
      <c r="C5" s="36"/>
      <c r="D5" s="37"/>
      <c r="E5" s="11"/>
      <c r="F5" s="12"/>
      <c r="G5" s="13"/>
      <c r="H5" s="14"/>
      <c r="I5" s="38"/>
      <c r="J5" s="14"/>
      <c r="K5" s="14"/>
      <c r="L5" s="16"/>
    </row>
    <row r="6" spans="1:12" ht="14.25" customHeight="1">
      <c r="A6" s="255" t="s">
        <v>179</v>
      </c>
      <c r="B6" s="8"/>
      <c r="C6" s="9" t="s">
        <v>2531</v>
      </c>
      <c r="D6" s="10"/>
      <c r="F6" s="3"/>
      <c r="G6" s="17"/>
      <c r="H6" s="18"/>
      <c r="I6" s="32"/>
      <c r="J6" s="18"/>
      <c r="K6" s="18"/>
      <c r="L6" s="19"/>
    </row>
    <row r="7" spans="1:12" ht="14.25" customHeight="1">
      <c r="A7" s="256"/>
      <c r="B7" s="20"/>
      <c r="C7" s="21"/>
      <c r="D7" s="22"/>
      <c r="E7" s="2"/>
      <c r="F7" s="4"/>
      <c r="G7" s="23"/>
      <c r="H7" s="24"/>
      <c r="I7" s="15"/>
      <c r="J7" s="24"/>
      <c r="K7" s="24"/>
      <c r="L7" s="25"/>
    </row>
    <row r="8" spans="1:12" ht="14.25" customHeight="1">
      <c r="A8" s="257"/>
      <c r="B8" s="26"/>
      <c r="C8" s="27"/>
      <c r="D8" s="28"/>
      <c r="E8" s="29"/>
      <c r="F8" s="5"/>
      <c r="G8" s="30"/>
      <c r="H8" s="7"/>
      <c r="I8" s="6"/>
      <c r="J8" s="7"/>
      <c r="K8" s="7"/>
      <c r="L8" s="31"/>
    </row>
    <row r="9" spans="1:12" ht="14.25" customHeight="1">
      <c r="A9" s="261"/>
      <c r="B9" s="8"/>
      <c r="C9" s="9"/>
      <c r="D9" s="10"/>
      <c r="F9" s="83"/>
      <c r="G9" s="17"/>
      <c r="H9" s="24"/>
      <c r="I9" s="15"/>
      <c r="J9" s="117"/>
      <c r="K9" s="24"/>
      <c r="L9" s="25"/>
    </row>
    <row r="10" spans="1:12" ht="14.25" customHeight="1">
      <c r="A10" s="260" t="s">
        <v>2163</v>
      </c>
      <c r="B10" s="26"/>
      <c r="C10" s="518" t="s">
        <v>2532</v>
      </c>
      <c r="D10" s="28"/>
      <c r="E10" s="29"/>
      <c r="F10" s="79">
        <v>1</v>
      </c>
      <c r="G10" s="30" t="s">
        <v>0</v>
      </c>
      <c r="H10" s="7"/>
      <c r="I10" s="6"/>
      <c r="J10" s="69"/>
      <c r="K10" s="7"/>
      <c r="L10" s="31"/>
    </row>
    <row r="11" spans="1:12" ht="14.25" customHeight="1">
      <c r="A11" s="261"/>
      <c r="B11" s="8"/>
      <c r="D11" s="10"/>
      <c r="F11" s="83"/>
      <c r="G11" s="17"/>
      <c r="H11" s="24"/>
      <c r="I11" s="15"/>
      <c r="J11" s="127"/>
      <c r="K11" s="18"/>
      <c r="L11" s="19"/>
    </row>
    <row r="12" spans="1:12" ht="14.25" customHeight="1">
      <c r="A12" s="260" t="s">
        <v>3064</v>
      </c>
      <c r="B12" s="8"/>
      <c r="C12" s="27" t="s">
        <v>2533</v>
      </c>
      <c r="D12" s="10"/>
      <c r="F12" s="79">
        <v>1</v>
      </c>
      <c r="G12" s="30" t="s">
        <v>0</v>
      </c>
      <c r="H12" s="7"/>
      <c r="I12" s="6"/>
      <c r="J12" s="69"/>
      <c r="K12" s="7"/>
      <c r="L12" s="19"/>
    </row>
    <row r="13" spans="1:12" ht="14.25" customHeight="1">
      <c r="A13" s="261"/>
      <c r="B13" s="20"/>
      <c r="C13" s="2"/>
      <c r="D13" s="22"/>
      <c r="E13" s="2"/>
      <c r="F13" s="83"/>
      <c r="G13" s="17"/>
      <c r="H13" s="24"/>
      <c r="I13" s="15"/>
      <c r="J13" s="117"/>
      <c r="K13" s="24"/>
      <c r="L13" s="25"/>
    </row>
    <row r="14" spans="1:12" ht="14.25" customHeight="1">
      <c r="A14" s="260" t="s">
        <v>2847</v>
      </c>
      <c r="B14" s="26"/>
      <c r="C14" s="27" t="s">
        <v>2534</v>
      </c>
      <c r="D14" s="28"/>
      <c r="E14" s="29"/>
      <c r="F14" s="79">
        <v>1</v>
      </c>
      <c r="G14" s="30" t="s">
        <v>0</v>
      </c>
      <c r="H14" s="7"/>
      <c r="I14" s="6"/>
      <c r="J14" s="69"/>
      <c r="K14" s="7"/>
      <c r="L14" s="19"/>
    </row>
    <row r="15" spans="1:12" ht="14.25" customHeight="1">
      <c r="A15" s="261"/>
      <c r="B15" s="20"/>
      <c r="C15" s="2"/>
      <c r="D15" s="22"/>
      <c r="E15" s="2"/>
      <c r="F15" s="83"/>
      <c r="G15" s="17"/>
      <c r="H15" s="24"/>
      <c r="I15" s="15"/>
      <c r="J15" s="117"/>
      <c r="K15" s="24"/>
      <c r="L15" s="25"/>
    </row>
    <row r="16" spans="1:12" ht="14.25" customHeight="1">
      <c r="A16" s="260" t="s">
        <v>2992</v>
      </c>
      <c r="B16" s="26"/>
      <c r="C16" s="27" t="s">
        <v>2535</v>
      </c>
      <c r="D16" s="28"/>
      <c r="E16" s="29"/>
      <c r="F16" s="79">
        <v>1</v>
      </c>
      <c r="G16" s="30" t="s">
        <v>0</v>
      </c>
      <c r="H16" s="7"/>
      <c r="I16" s="6"/>
      <c r="J16" s="69"/>
      <c r="K16" s="7"/>
      <c r="L16" s="31"/>
    </row>
    <row r="17" spans="1:12" ht="14.25" customHeight="1">
      <c r="A17" s="261"/>
      <c r="B17" s="20"/>
      <c r="C17" s="21"/>
      <c r="D17" s="22"/>
      <c r="E17" s="2"/>
      <c r="F17" s="83"/>
      <c r="G17" s="17"/>
      <c r="H17" s="24"/>
      <c r="I17" s="72"/>
      <c r="J17" s="117"/>
      <c r="K17" s="24"/>
      <c r="L17" s="25"/>
    </row>
    <row r="18" spans="1:12" ht="14.25" customHeight="1">
      <c r="A18" s="260" t="s">
        <v>3065</v>
      </c>
      <c r="B18" s="26"/>
      <c r="C18" s="27" t="s">
        <v>2536</v>
      </c>
      <c r="D18" s="28"/>
      <c r="E18" s="29"/>
      <c r="F18" s="79">
        <v>1</v>
      </c>
      <c r="G18" s="30" t="s">
        <v>0</v>
      </c>
      <c r="H18" s="7"/>
      <c r="I18" s="6"/>
      <c r="J18" s="69"/>
      <c r="K18" s="7"/>
      <c r="L18" s="19"/>
    </row>
    <row r="19" spans="1:12" ht="14.25" customHeight="1">
      <c r="A19" s="261"/>
      <c r="B19" s="20"/>
      <c r="C19" s="21"/>
      <c r="D19" s="22"/>
      <c r="E19" s="2"/>
      <c r="F19" s="83"/>
      <c r="G19" s="17"/>
      <c r="H19" s="24"/>
      <c r="I19" s="72"/>
      <c r="J19" s="117"/>
      <c r="K19" s="24"/>
      <c r="L19" s="25"/>
    </row>
    <row r="20" spans="1:12" ht="14.25" customHeight="1">
      <c r="A20" s="260" t="s">
        <v>2993</v>
      </c>
      <c r="B20" s="26"/>
      <c r="C20" s="27" t="s">
        <v>2537</v>
      </c>
      <c r="D20" s="28"/>
      <c r="E20" s="29"/>
      <c r="F20" s="79">
        <v>1</v>
      </c>
      <c r="G20" s="30" t="s">
        <v>0</v>
      </c>
      <c r="H20" s="7"/>
      <c r="I20" s="6"/>
      <c r="J20" s="69"/>
      <c r="K20" s="7"/>
      <c r="L20" s="19"/>
    </row>
    <row r="21" spans="1:12" ht="14.25" customHeight="1">
      <c r="A21" s="261"/>
      <c r="B21" s="20"/>
      <c r="D21" s="10"/>
      <c r="F21" s="83"/>
      <c r="G21" s="17"/>
      <c r="H21" s="24"/>
      <c r="I21" s="15"/>
      <c r="J21" s="117"/>
      <c r="K21" s="24"/>
      <c r="L21" s="25"/>
    </row>
    <row r="22" spans="1:12" ht="14.25" customHeight="1">
      <c r="A22" s="260" t="s">
        <v>2994</v>
      </c>
      <c r="B22" s="26"/>
      <c r="C22" s="27" t="s">
        <v>2538</v>
      </c>
      <c r="D22" s="10"/>
      <c r="F22" s="79">
        <v>1</v>
      </c>
      <c r="G22" s="30" t="s">
        <v>0</v>
      </c>
      <c r="H22" s="18"/>
      <c r="I22" s="32"/>
      <c r="J22" s="69"/>
      <c r="K22" s="7"/>
      <c r="L22" s="19"/>
    </row>
    <row r="23" spans="1:12" ht="14.25" customHeight="1">
      <c r="A23" s="261"/>
      <c r="B23" s="8"/>
      <c r="C23" s="2"/>
      <c r="D23" s="22"/>
      <c r="E23" s="2"/>
      <c r="F23" s="83"/>
      <c r="G23" s="17"/>
      <c r="H23" s="24"/>
      <c r="I23" s="15"/>
      <c r="J23" s="117"/>
      <c r="K23" s="24"/>
      <c r="L23" s="25"/>
    </row>
    <row r="24" spans="1:12" ht="14.25" customHeight="1">
      <c r="A24" s="260" t="s">
        <v>3066</v>
      </c>
      <c r="B24" s="8"/>
      <c r="C24" s="280" t="s">
        <v>2539</v>
      </c>
      <c r="D24" s="28"/>
      <c r="E24" s="29"/>
      <c r="F24" s="79">
        <v>1</v>
      </c>
      <c r="G24" s="30" t="s">
        <v>0</v>
      </c>
      <c r="H24" s="7"/>
      <c r="I24" s="6"/>
      <c r="J24" s="69"/>
      <c r="K24" s="7"/>
      <c r="L24" s="19"/>
    </row>
    <row r="25" spans="1:12" ht="14.25" customHeight="1">
      <c r="A25" s="261"/>
      <c r="B25" s="20"/>
      <c r="C25" s="21"/>
      <c r="D25" s="22"/>
      <c r="E25" s="2"/>
      <c r="F25" s="83"/>
      <c r="G25" s="17"/>
      <c r="H25" s="24"/>
      <c r="I25" s="15"/>
      <c r="J25" s="117"/>
      <c r="K25" s="24"/>
      <c r="L25" s="25"/>
    </row>
    <row r="26" spans="1:12" ht="14.25" customHeight="1">
      <c r="A26" s="260" t="s">
        <v>3067</v>
      </c>
      <c r="B26" s="26"/>
      <c r="C26" s="27" t="s">
        <v>2540</v>
      </c>
      <c r="D26" s="28"/>
      <c r="E26" s="29"/>
      <c r="F26" s="79">
        <v>1</v>
      </c>
      <c r="G26" s="30" t="s">
        <v>0</v>
      </c>
      <c r="H26" s="7"/>
      <c r="I26" s="6"/>
      <c r="J26" s="69"/>
      <c r="K26" s="7"/>
      <c r="L26" s="19"/>
    </row>
    <row r="27" spans="1:12" ht="14.25" customHeight="1">
      <c r="A27" s="261"/>
      <c r="B27" s="20"/>
      <c r="C27" s="21"/>
      <c r="D27" s="22"/>
      <c r="E27" s="2"/>
      <c r="F27" s="83"/>
      <c r="G27" s="17"/>
      <c r="H27" s="24"/>
      <c r="I27" s="15"/>
      <c r="J27" s="117"/>
      <c r="K27" s="24"/>
      <c r="L27" s="262"/>
    </row>
    <row r="28" spans="1:12" ht="14.25" customHeight="1">
      <c r="A28" s="260" t="s">
        <v>3001</v>
      </c>
      <c r="B28" s="26"/>
      <c r="C28" s="27" t="s">
        <v>2541</v>
      </c>
      <c r="D28" s="28"/>
      <c r="E28" s="29"/>
      <c r="F28" s="79">
        <v>1</v>
      </c>
      <c r="G28" s="30" t="s">
        <v>0</v>
      </c>
      <c r="H28" s="7"/>
      <c r="I28" s="6"/>
      <c r="J28" s="69"/>
      <c r="K28" s="7"/>
      <c r="L28" s="264"/>
    </row>
    <row r="29" spans="1:12" ht="14.25" customHeight="1">
      <c r="A29" s="261"/>
      <c r="B29" s="20"/>
      <c r="C29" s="21"/>
      <c r="D29" s="10"/>
      <c r="F29" s="83"/>
      <c r="G29" s="17"/>
      <c r="H29" s="24"/>
      <c r="I29" s="72"/>
      <c r="J29" s="117"/>
      <c r="K29" s="24"/>
      <c r="L29" s="262"/>
    </row>
    <row r="30" spans="1:12" ht="14.25" customHeight="1">
      <c r="A30" s="260" t="s">
        <v>3068</v>
      </c>
      <c r="B30" s="26"/>
      <c r="C30" s="27" t="s">
        <v>2542</v>
      </c>
      <c r="D30" s="28"/>
      <c r="E30" s="29"/>
      <c r="F30" s="79">
        <v>1</v>
      </c>
      <c r="G30" s="30" t="s">
        <v>0</v>
      </c>
      <c r="H30" s="7"/>
      <c r="I30" s="6"/>
      <c r="J30" s="69"/>
      <c r="K30" s="7"/>
      <c r="L30" s="268"/>
    </row>
    <row r="31" spans="1:12" ht="14.25" customHeight="1">
      <c r="A31" s="261"/>
      <c r="B31" s="8"/>
      <c r="C31" s="21"/>
      <c r="D31" s="10"/>
      <c r="F31" s="83"/>
      <c r="G31" s="17"/>
      <c r="H31" s="24"/>
      <c r="I31" s="72"/>
      <c r="J31" s="117"/>
      <c r="K31" s="24"/>
      <c r="L31" s="25"/>
    </row>
    <row r="32" spans="1:12" ht="14.25" customHeight="1">
      <c r="A32" s="260" t="s">
        <v>3069</v>
      </c>
      <c r="B32" s="26"/>
      <c r="C32" s="273" t="s">
        <v>2543</v>
      </c>
      <c r="D32" s="10"/>
      <c r="F32" s="79">
        <v>1</v>
      </c>
      <c r="G32" s="30" t="s">
        <v>0</v>
      </c>
      <c r="H32" s="7"/>
      <c r="I32" s="6"/>
      <c r="J32" s="69"/>
      <c r="K32" s="7"/>
      <c r="L32" s="19"/>
    </row>
    <row r="33" spans="1:12" ht="14.25" customHeight="1">
      <c r="A33" s="261"/>
      <c r="B33" s="8"/>
      <c r="D33" s="22"/>
      <c r="E33" s="2"/>
      <c r="F33" s="83"/>
      <c r="G33" s="17"/>
      <c r="H33" s="24"/>
      <c r="I33" s="72"/>
      <c r="J33" s="117"/>
      <c r="K33" s="24"/>
      <c r="L33" s="25"/>
    </row>
    <row r="34" spans="1:12" ht="14.25" customHeight="1">
      <c r="A34" s="260" t="s">
        <v>3070</v>
      </c>
      <c r="B34" s="8"/>
      <c r="C34" s="27" t="s">
        <v>2544</v>
      </c>
      <c r="D34" s="28"/>
      <c r="E34" s="29"/>
      <c r="F34" s="79">
        <v>1</v>
      </c>
      <c r="G34" s="30" t="s">
        <v>0</v>
      </c>
      <c r="H34" s="7"/>
      <c r="I34" s="6"/>
      <c r="J34" s="69"/>
      <c r="K34" s="7"/>
      <c r="L34" s="19"/>
    </row>
    <row r="35" spans="1:12" ht="14.25" customHeight="1">
      <c r="A35" s="259"/>
      <c r="B35" s="20"/>
      <c r="C35" s="21"/>
      <c r="D35" s="22"/>
      <c r="E35" s="2"/>
      <c r="F35" s="83"/>
      <c r="G35" s="17"/>
      <c r="H35" s="24"/>
      <c r="I35" s="72"/>
      <c r="J35" s="117"/>
      <c r="K35" s="24"/>
      <c r="L35" s="262"/>
    </row>
    <row r="36" spans="1:12" ht="14.25" customHeight="1">
      <c r="A36" s="260" t="s">
        <v>3071</v>
      </c>
      <c r="B36" s="26"/>
      <c r="C36" s="27" t="s">
        <v>2545</v>
      </c>
      <c r="D36" s="10"/>
      <c r="F36" s="79">
        <v>1</v>
      </c>
      <c r="G36" s="30" t="s">
        <v>0</v>
      </c>
      <c r="H36" s="18"/>
      <c r="I36" s="32"/>
      <c r="J36" s="127"/>
      <c r="K36" s="18"/>
      <c r="L36" s="264"/>
    </row>
    <row r="37" spans="1:12" ht="14.25" customHeight="1">
      <c r="A37" s="58"/>
      <c r="B37" s="20"/>
      <c r="C37" s="2"/>
      <c r="D37" s="22"/>
      <c r="E37" s="2"/>
      <c r="F37" s="78"/>
      <c r="G37" s="23"/>
      <c r="H37" s="24"/>
      <c r="I37" s="15"/>
      <c r="J37" s="24"/>
      <c r="K37" s="24"/>
      <c r="L37" s="25"/>
    </row>
    <row r="38" spans="1:12" ht="14.25" customHeight="1" thickBot="1">
      <c r="A38" s="385" t="s">
        <v>2995</v>
      </c>
      <c r="B38" s="446"/>
      <c r="C38" s="398" t="s">
        <v>2546</v>
      </c>
      <c r="D38" s="399"/>
      <c r="E38" s="400"/>
      <c r="F38" s="447">
        <v>1</v>
      </c>
      <c r="G38" s="448" t="s">
        <v>0</v>
      </c>
      <c r="H38" s="401"/>
      <c r="I38" s="450"/>
      <c r="J38" s="401"/>
      <c r="K38" s="401"/>
      <c r="L38" s="119"/>
    </row>
    <row r="40" spans="1:12" ht="14.25" customHeight="1">
      <c r="J40" s="56" t="s">
        <v>3072</v>
      </c>
      <c r="K40" s="795">
        <v>1</v>
      </c>
      <c r="L40" s="795"/>
    </row>
    <row r="41" spans="1:12" ht="14.25" customHeight="1">
      <c r="A41" s="313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12" ht="14.25" customHeight="1" thickBot="1">
      <c r="A42" s="313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12" ht="14.25" customHeight="1">
      <c r="A43" s="254"/>
      <c r="B43" s="35"/>
      <c r="C43" s="11"/>
      <c r="D43" s="37"/>
      <c r="E43" s="11"/>
      <c r="F43" s="44"/>
      <c r="G43" s="44"/>
      <c r="H43" s="11"/>
      <c r="I43" s="44"/>
      <c r="J43" s="11"/>
      <c r="K43" s="11"/>
      <c r="L43" s="45"/>
    </row>
    <row r="44" spans="1:12" ht="14.25" customHeight="1" thickBot="1">
      <c r="A44" s="429"/>
      <c r="B44" s="444"/>
      <c r="C44" s="517" t="s">
        <v>3073</v>
      </c>
      <c r="D44" s="430"/>
      <c r="E44" s="517" t="s">
        <v>3074</v>
      </c>
      <c r="F44" s="445" t="s">
        <v>3075</v>
      </c>
      <c r="G44" s="445" t="s">
        <v>3076</v>
      </c>
      <c r="H44" s="517" t="s">
        <v>3077</v>
      </c>
      <c r="I44" s="445" t="s">
        <v>3078</v>
      </c>
      <c r="J44" s="794" t="s">
        <v>3079</v>
      </c>
      <c r="K44" s="794"/>
      <c r="L44" s="587"/>
    </row>
    <row r="45" spans="1:12" ht="14.25" customHeight="1">
      <c r="A45" s="315"/>
      <c r="B45" s="35"/>
      <c r="C45" s="796" t="s">
        <v>2848</v>
      </c>
      <c r="D45" s="37"/>
      <c r="E45" s="11"/>
      <c r="F45" s="12"/>
      <c r="G45" s="13"/>
      <c r="H45" s="14"/>
      <c r="I45" s="38"/>
      <c r="J45" s="14"/>
      <c r="K45" s="14"/>
      <c r="L45" s="16"/>
    </row>
    <row r="46" spans="1:12" ht="14.25" customHeight="1">
      <c r="A46" s="255" t="s">
        <v>3080</v>
      </c>
      <c r="B46" s="8"/>
      <c r="C46" s="797"/>
      <c r="D46" s="10"/>
      <c r="F46" s="79">
        <v>1</v>
      </c>
      <c r="G46" s="30" t="s">
        <v>0</v>
      </c>
      <c r="H46" s="18"/>
      <c r="I46" s="32"/>
      <c r="J46" s="18"/>
      <c r="K46" s="18"/>
      <c r="L46" s="19"/>
    </row>
    <row r="47" spans="1:12" ht="14.25" customHeight="1">
      <c r="A47" s="256"/>
      <c r="B47" s="20"/>
      <c r="C47" s="21"/>
      <c r="D47" s="22"/>
      <c r="E47" s="2"/>
      <c r="F47" s="386"/>
      <c r="G47" s="23"/>
      <c r="H47" s="24"/>
      <c r="I47" s="15"/>
      <c r="J47" s="24"/>
      <c r="K47" s="24"/>
      <c r="L47" s="25"/>
    </row>
    <row r="48" spans="1:12" ht="14.25" customHeight="1">
      <c r="A48" s="257" t="s">
        <v>3081</v>
      </c>
      <c r="B48" s="26"/>
      <c r="C48" s="27" t="s">
        <v>2547</v>
      </c>
      <c r="D48" s="28"/>
      <c r="E48" s="57"/>
      <c r="F48" s="387">
        <v>1</v>
      </c>
      <c r="G48" s="30" t="s">
        <v>0</v>
      </c>
      <c r="H48" s="6"/>
      <c r="I48" s="6"/>
      <c r="J48" s="69"/>
      <c r="K48" s="258"/>
      <c r="L48" s="31"/>
    </row>
    <row r="49" spans="1:12" ht="14.25" customHeight="1">
      <c r="A49" s="261"/>
      <c r="B49" s="20"/>
      <c r="C49" s="21"/>
      <c r="D49" s="22"/>
      <c r="E49" s="2"/>
      <c r="F49" s="386"/>
      <c r="G49" s="23"/>
      <c r="H49" s="24"/>
      <c r="I49" s="15"/>
      <c r="J49" s="24"/>
      <c r="K49" s="24"/>
      <c r="L49" s="25"/>
    </row>
    <row r="50" spans="1:12" ht="14.25" customHeight="1">
      <c r="A50" s="261"/>
      <c r="B50" s="26"/>
      <c r="C50" s="43"/>
      <c r="D50" s="28"/>
      <c r="E50" s="57"/>
      <c r="F50" s="387"/>
      <c r="G50" s="30"/>
      <c r="H50" s="6"/>
      <c r="I50" s="6"/>
      <c r="J50" s="69"/>
      <c r="K50" s="258"/>
      <c r="L50" s="19"/>
    </row>
    <row r="51" spans="1:12" ht="14.25" customHeight="1">
      <c r="A51" s="256"/>
      <c r="B51" s="20"/>
      <c r="C51" s="2"/>
      <c r="D51" s="22"/>
      <c r="E51" s="2"/>
      <c r="F51" s="386"/>
      <c r="G51" s="23"/>
      <c r="H51" s="24"/>
      <c r="I51" s="15"/>
      <c r="J51" s="24"/>
      <c r="K51" s="24"/>
      <c r="L51" s="25"/>
    </row>
    <row r="52" spans="1:12" ht="14.25" customHeight="1">
      <c r="A52" s="263"/>
      <c r="B52" s="26"/>
      <c r="C52" s="29"/>
      <c r="D52" s="28"/>
      <c r="E52" s="29"/>
      <c r="F52" s="387"/>
      <c r="G52" s="30"/>
      <c r="H52" s="6"/>
      <c r="I52" s="6"/>
      <c r="J52" s="69"/>
      <c r="K52" s="258"/>
      <c r="L52" s="19"/>
    </row>
    <row r="53" spans="1:12" ht="14.25" customHeight="1">
      <c r="A53" s="261"/>
      <c r="B53" s="20"/>
      <c r="C53" s="2"/>
      <c r="D53" s="22"/>
      <c r="F53" s="388"/>
      <c r="G53" s="17"/>
      <c r="H53" s="24"/>
      <c r="I53" s="15"/>
      <c r="J53" s="24"/>
      <c r="K53" s="24"/>
      <c r="L53" s="25"/>
    </row>
    <row r="54" spans="1:12" ht="14.25" customHeight="1">
      <c r="A54" s="261"/>
      <c r="B54" s="26"/>
      <c r="C54" s="29"/>
      <c r="D54" s="28"/>
      <c r="E54" s="29"/>
      <c r="F54" s="388"/>
      <c r="G54" s="17"/>
      <c r="H54" s="6"/>
      <c r="I54" s="6"/>
      <c r="J54" s="69"/>
      <c r="K54" s="258"/>
      <c r="L54" s="19"/>
    </row>
    <row r="55" spans="1:12" ht="14.25" customHeight="1">
      <c r="A55" s="256"/>
      <c r="B55" s="20"/>
      <c r="C55" s="2"/>
      <c r="D55" s="22"/>
      <c r="E55" s="2"/>
      <c r="F55" s="386"/>
      <c r="G55" s="23"/>
      <c r="H55" s="24"/>
      <c r="I55" s="15"/>
      <c r="J55" s="24"/>
      <c r="K55" s="24"/>
      <c r="L55" s="25"/>
    </row>
    <row r="56" spans="1:12" ht="14.25" customHeight="1">
      <c r="A56" s="263"/>
      <c r="B56" s="26"/>
      <c r="C56" s="29"/>
      <c r="D56" s="28"/>
      <c r="E56" s="29"/>
      <c r="F56" s="387"/>
      <c r="G56" s="30"/>
      <c r="H56" s="6"/>
      <c r="I56" s="6"/>
      <c r="J56" s="69"/>
      <c r="K56" s="258"/>
      <c r="L56" s="19"/>
    </row>
    <row r="57" spans="1:12" ht="14.25" customHeight="1">
      <c r="A57" s="256"/>
      <c r="B57" s="20"/>
      <c r="C57" s="2"/>
      <c r="D57" s="22"/>
      <c r="E57" s="304"/>
      <c r="F57" s="386"/>
      <c r="G57" s="23"/>
      <c r="H57" s="24"/>
      <c r="I57" s="15"/>
      <c r="J57" s="24"/>
      <c r="K57" s="24"/>
      <c r="L57" s="25"/>
    </row>
    <row r="58" spans="1:12" ht="14.25" customHeight="1">
      <c r="A58" s="263"/>
      <c r="B58" s="26"/>
      <c r="C58" s="29"/>
      <c r="D58" s="28"/>
      <c r="E58" s="29"/>
      <c r="F58" s="387"/>
      <c r="G58" s="30"/>
      <c r="H58" s="7"/>
      <c r="I58" s="6"/>
      <c r="J58" s="69"/>
      <c r="K58" s="258"/>
      <c r="L58" s="19"/>
    </row>
    <row r="59" spans="1:12" ht="14.25" customHeight="1">
      <c r="A59" s="256"/>
      <c r="B59" s="20"/>
      <c r="C59" s="2"/>
      <c r="D59" s="22"/>
      <c r="F59" s="388"/>
      <c r="G59" s="17"/>
      <c r="H59" s="24"/>
      <c r="I59" s="15"/>
      <c r="J59" s="24"/>
      <c r="K59" s="24"/>
      <c r="L59" s="25"/>
    </row>
    <row r="60" spans="1:12" ht="14.25" customHeight="1">
      <c r="A60" s="265"/>
      <c r="B60" s="26"/>
      <c r="C60" s="29"/>
      <c r="D60" s="28"/>
      <c r="E60" s="280"/>
      <c r="F60" s="388"/>
      <c r="G60" s="17"/>
      <c r="H60" s="18"/>
      <c r="I60" s="32"/>
      <c r="J60" s="127"/>
      <c r="K60" s="364"/>
      <c r="L60" s="19"/>
    </row>
    <row r="61" spans="1:12" ht="14.25" customHeight="1">
      <c r="A61" s="256"/>
      <c r="B61" s="20"/>
      <c r="C61" s="2"/>
      <c r="D61" s="22"/>
      <c r="E61" s="2"/>
      <c r="F61" s="386"/>
      <c r="G61" s="23"/>
      <c r="H61" s="24"/>
      <c r="I61" s="15"/>
      <c r="J61" s="24"/>
      <c r="K61" s="24"/>
      <c r="L61" s="25"/>
    </row>
    <row r="62" spans="1:12" ht="14.25" customHeight="1">
      <c r="A62" s="265"/>
      <c r="B62" s="26"/>
      <c r="C62" s="29"/>
      <c r="D62" s="28"/>
      <c r="E62" s="280"/>
      <c r="F62" s="388"/>
      <c r="G62" s="30"/>
      <c r="H62" s="18"/>
      <c r="I62" s="32"/>
      <c r="J62" s="69"/>
      <c r="K62" s="258"/>
      <c r="L62" s="19"/>
    </row>
    <row r="63" spans="1:12" ht="14.25" customHeight="1">
      <c r="A63" s="256"/>
      <c r="B63" s="20"/>
      <c r="C63" s="2"/>
      <c r="D63" s="22"/>
      <c r="E63" s="2"/>
      <c r="F63" s="386"/>
      <c r="G63" s="23"/>
      <c r="H63" s="24"/>
      <c r="I63" s="15"/>
      <c r="J63" s="24"/>
      <c r="K63" s="24"/>
      <c r="L63" s="25"/>
    </row>
    <row r="64" spans="1:12" ht="14.25" customHeight="1">
      <c r="A64" s="261"/>
      <c r="B64" s="8"/>
      <c r="C64" s="29"/>
      <c r="D64" s="28"/>
      <c r="E64" s="280"/>
      <c r="F64" s="388"/>
      <c r="G64" s="30"/>
      <c r="H64" s="7"/>
      <c r="I64" s="6"/>
      <c r="J64" s="69"/>
      <c r="K64" s="258"/>
      <c r="L64" s="31"/>
    </row>
    <row r="65" spans="1:12" ht="14.25" customHeight="1">
      <c r="A65" s="256"/>
      <c r="B65" s="20"/>
      <c r="C65" s="2"/>
      <c r="D65" s="22"/>
      <c r="E65" s="2"/>
      <c r="F65" s="386"/>
      <c r="G65" s="23"/>
      <c r="H65" s="24"/>
      <c r="I65" s="15"/>
      <c r="J65" s="24"/>
      <c r="K65" s="24"/>
      <c r="L65" s="25"/>
    </row>
    <row r="66" spans="1:12" ht="14.25" customHeight="1">
      <c r="A66" s="263"/>
      <c r="B66" s="26"/>
      <c r="C66" s="29"/>
      <c r="D66" s="28"/>
      <c r="E66" s="280"/>
      <c r="F66" s="387"/>
      <c r="G66" s="30"/>
      <c r="H66" s="7"/>
      <c r="I66" s="6"/>
      <c r="J66" s="69"/>
      <c r="K66" s="258"/>
      <c r="L66" s="31"/>
    </row>
    <row r="67" spans="1:12" ht="14.25" customHeight="1">
      <c r="A67" s="261"/>
      <c r="B67" s="20"/>
      <c r="C67" s="2"/>
      <c r="D67" s="22"/>
      <c r="E67" s="2"/>
      <c r="F67" s="386"/>
      <c r="G67" s="23"/>
      <c r="H67" s="24"/>
      <c r="I67" s="15"/>
      <c r="J67" s="24"/>
      <c r="K67" s="24"/>
      <c r="L67" s="25"/>
    </row>
    <row r="68" spans="1:12" ht="14.25" customHeight="1">
      <c r="A68" s="261"/>
      <c r="B68" s="26"/>
      <c r="C68" s="29"/>
      <c r="D68" s="10"/>
      <c r="E68" s="280"/>
      <c r="F68" s="387"/>
      <c r="G68" s="30"/>
      <c r="H68" s="7"/>
      <c r="I68" s="6"/>
      <c r="J68" s="69"/>
      <c r="K68" s="258"/>
      <c r="L68" s="19"/>
    </row>
    <row r="69" spans="1:12" ht="14.25" customHeight="1">
      <c r="A69" s="256"/>
      <c r="B69" s="20"/>
      <c r="C69" s="2"/>
      <c r="D69" s="22"/>
      <c r="E69" s="2"/>
      <c r="F69" s="389"/>
      <c r="G69" s="23"/>
      <c r="H69" s="24"/>
      <c r="I69" s="15"/>
      <c r="J69" s="24"/>
      <c r="K69" s="24"/>
      <c r="L69" s="25"/>
    </row>
    <row r="70" spans="1:12" ht="14.25" customHeight="1">
      <c r="A70" s="263"/>
      <c r="B70" s="26"/>
      <c r="C70" s="29"/>
      <c r="D70" s="28"/>
      <c r="E70" s="280"/>
      <c r="F70" s="387"/>
      <c r="G70" s="30"/>
      <c r="H70" s="7"/>
      <c r="I70" s="6"/>
      <c r="J70" s="69"/>
      <c r="K70" s="258"/>
      <c r="L70" s="19"/>
    </row>
    <row r="71" spans="1:12" ht="14.25" customHeight="1">
      <c r="A71" s="261"/>
      <c r="B71" s="8"/>
      <c r="C71" s="2"/>
      <c r="D71" s="22"/>
      <c r="E71" s="2"/>
      <c r="F71" s="388"/>
      <c r="G71" s="17"/>
      <c r="H71" s="24"/>
      <c r="I71" s="15"/>
      <c r="J71" s="24"/>
      <c r="K71" s="24"/>
      <c r="L71" s="25"/>
    </row>
    <row r="72" spans="1:12" ht="14.25" customHeight="1">
      <c r="A72" s="261"/>
      <c r="B72" s="8"/>
      <c r="C72" s="29"/>
      <c r="D72" s="28"/>
      <c r="E72" s="280"/>
      <c r="F72" s="387"/>
      <c r="G72" s="17"/>
      <c r="H72" s="7"/>
      <c r="I72" s="6"/>
      <c r="J72" s="69"/>
      <c r="K72" s="258"/>
      <c r="L72" s="19"/>
    </row>
    <row r="73" spans="1:12" ht="14.25" customHeight="1">
      <c r="A73" s="256"/>
      <c r="B73" s="20"/>
      <c r="C73" s="2"/>
      <c r="D73" s="22"/>
      <c r="E73" s="22"/>
      <c r="F73" s="386"/>
      <c r="G73" s="23"/>
      <c r="H73" s="24"/>
      <c r="I73" s="15"/>
      <c r="J73" s="117"/>
      <c r="K73" s="24"/>
      <c r="L73" s="25"/>
    </row>
    <row r="74" spans="1:12" ht="14.25" customHeight="1">
      <c r="A74" s="263"/>
      <c r="B74" s="26"/>
      <c r="C74" s="29"/>
      <c r="D74" s="28"/>
      <c r="E74" s="317"/>
      <c r="F74" s="387"/>
      <c r="G74" s="30"/>
      <c r="H74" s="7"/>
      <c r="I74" s="6"/>
      <c r="J74" s="69"/>
      <c r="K74" s="258"/>
      <c r="L74" s="19"/>
    </row>
    <row r="75" spans="1:12" ht="14.25" customHeight="1">
      <c r="A75" s="256"/>
      <c r="B75" s="8"/>
      <c r="D75" s="10"/>
      <c r="F75" s="386"/>
      <c r="G75" s="23"/>
      <c r="H75" s="24"/>
      <c r="I75" s="15"/>
      <c r="J75" s="117"/>
      <c r="K75" s="24"/>
      <c r="L75" s="25"/>
    </row>
    <row r="76" spans="1:12" ht="14.25" customHeight="1">
      <c r="A76" s="263"/>
      <c r="B76" s="8"/>
      <c r="C76" s="74" t="s">
        <v>2849</v>
      </c>
      <c r="D76" s="10"/>
      <c r="F76" s="387"/>
      <c r="G76" s="30"/>
      <c r="H76" s="7"/>
      <c r="I76" s="6"/>
      <c r="J76" s="69"/>
      <c r="K76" s="258"/>
      <c r="L76" s="31"/>
    </row>
    <row r="77" spans="1:12" ht="14.25" customHeight="1">
      <c r="A77" s="255"/>
      <c r="B77" s="20"/>
      <c r="C77" s="2"/>
      <c r="D77" s="22"/>
      <c r="E77" s="22"/>
      <c r="F77" s="388"/>
      <c r="G77" s="17"/>
      <c r="H77" s="18"/>
      <c r="I77" s="32"/>
      <c r="J77" s="18"/>
      <c r="K77" s="18"/>
      <c r="L77" s="19"/>
    </row>
    <row r="78" spans="1:12" ht="14.25" customHeight="1" thickBot="1">
      <c r="A78" s="431"/>
      <c r="B78" s="446"/>
      <c r="C78" s="400"/>
      <c r="D78" s="399"/>
      <c r="E78" s="399"/>
      <c r="F78" s="497"/>
      <c r="G78" s="448"/>
      <c r="H78" s="401"/>
      <c r="I78" s="449"/>
      <c r="J78" s="390"/>
      <c r="K78" s="432"/>
      <c r="L78" s="119"/>
    </row>
    <row r="80" spans="1:12" ht="14.25" customHeight="1">
      <c r="J80" s="56" t="s">
        <v>3072</v>
      </c>
      <c r="K80" s="795">
        <f>K40+1</f>
        <v>2</v>
      </c>
      <c r="L80" s="795"/>
    </row>
    <row r="81" spans="1:12" ht="14.25" customHeight="1">
      <c r="A81" s="313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</row>
    <row r="82" spans="1:12" ht="14.25" customHeight="1" thickBot="1">
      <c r="A82" s="313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</row>
    <row r="83" spans="1:12" ht="14.25" customHeight="1">
      <c r="A83" s="254"/>
      <c r="B83" s="35"/>
      <c r="C83" s="11"/>
      <c r="D83" s="37"/>
      <c r="E83" s="11"/>
      <c r="F83" s="44"/>
      <c r="G83" s="44"/>
      <c r="H83" s="11"/>
      <c r="I83" s="44"/>
      <c r="J83" s="11"/>
      <c r="K83" s="11"/>
      <c r="L83" s="45"/>
    </row>
    <row r="84" spans="1:12" ht="14.25" customHeight="1" thickBot="1">
      <c r="A84" s="429"/>
      <c r="B84" s="444"/>
      <c r="C84" s="517" t="s">
        <v>3083</v>
      </c>
      <c r="D84" s="430"/>
      <c r="E84" s="517" t="s">
        <v>3084</v>
      </c>
      <c r="F84" s="445" t="s">
        <v>3075</v>
      </c>
      <c r="G84" s="445" t="s">
        <v>3085</v>
      </c>
      <c r="H84" s="517" t="s">
        <v>3086</v>
      </c>
      <c r="I84" s="445" t="s">
        <v>3087</v>
      </c>
      <c r="J84" s="794" t="s">
        <v>3088</v>
      </c>
      <c r="K84" s="794"/>
      <c r="L84" s="587"/>
    </row>
    <row r="85" spans="1:12" ht="14.25" customHeight="1">
      <c r="A85" s="315"/>
      <c r="B85" s="35"/>
      <c r="C85" s="796" t="str">
        <f>+C10</f>
        <v>電力引込、受変電設備設備工事</v>
      </c>
      <c r="D85" s="37"/>
      <c r="E85" s="11"/>
      <c r="F85" s="12"/>
      <c r="G85" s="13"/>
      <c r="H85" s="14"/>
      <c r="I85" s="38"/>
      <c r="J85" s="14"/>
      <c r="K85" s="14"/>
      <c r="L85" s="16"/>
    </row>
    <row r="86" spans="1:12" ht="14.25" customHeight="1">
      <c r="A86" s="255" t="s">
        <v>3089</v>
      </c>
      <c r="B86" s="8"/>
      <c r="C86" s="797"/>
      <c r="D86" s="10"/>
      <c r="F86" s="79"/>
      <c r="G86" s="30"/>
      <c r="H86" s="18"/>
      <c r="I86" s="32"/>
      <c r="J86" s="18"/>
      <c r="K86" s="18"/>
      <c r="L86" s="19"/>
    </row>
    <row r="87" spans="1:12" ht="14.25" customHeight="1">
      <c r="A87" s="256"/>
      <c r="B87" s="20"/>
      <c r="C87" s="21"/>
      <c r="D87" s="22"/>
      <c r="E87" s="2"/>
      <c r="F87" s="386"/>
      <c r="G87" s="23"/>
      <c r="H87" s="24"/>
      <c r="I87" s="15"/>
      <c r="J87" s="24"/>
      <c r="K87" s="24"/>
      <c r="L87" s="25"/>
    </row>
    <row r="88" spans="1:12" ht="14.25" customHeight="1">
      <c r="A88" s="257"/>
      <c r="B88" s="26"/>
      <c r="C88" s="27"/>
      <c r="D88" s="28"/>
      <c r="E88" s="57"/>
      <c r="F88" s="387"/>
      <c r="G88" s="30"/>
      <c r="H88" s="6"/>
      <c r="I88" s="6"/>
      <c r="J88" s="69"/>
      <c r="K88" s="258"/>
      <c r="L88" s="31"/>
    </row>
    <row r="89" spans="1:12" ht="14.25" customHeight="1">
      <c r="A89" s="261"/>
      <c r="B89" s="20"/>
      <c r="C89" s="21"/>
      <c r="D89" s="22"/>
      <c r="E89" s="2"/>
      <c r="F89" s="386"/>
      <c r="G89" s="23"/>
      <c r="H89" s="24"/>
      <c r="I89" s="15"/>
      <c r="J89" s="24"/>
      <c r="K89" s="24"/>
      <c r="L89" s="25"/>
    </row>
    <row r="90" spans="1:12" ht="14.25" customHeight="1">
      <c r="A90" s="261"/>
      <c r="B90" s="26"/>
      <c r="C90" s="29" t="s">
        <v>2548</v>
      </c>
      <c r="D90" s="28"/>
      <c r="E90" s="57" t="s">
        <v>2549</v>
      </c>
      <c r="F90" s="387">
        <v>30</v>
      </c>
      <c r="G90" s="30" t="s">
        <v>3090</v>
      </c>
      <c r="H90" s="6"/>
      <c r="I90" s="6"/>
      <c r="J90" s="69"/>
      <c r="K90" s="258"/>
      <c r="L90" s="19"/>
    </row>
    <row r="91" spans="1:12" ht="14.25" customHeight="1">
      <c r="A91" s="256"/>
      <c r="B91" s="20"/>
      <c r="C91" s="2"/>
      <c r="D91" s="22"/>
      <c r="E91" s="2"/>
      <c r="F91" s="386"/>
      <c r="G91" s="23"/>
      <c r="H91" s="24"/>
      <c r="I91" s="15"/>
      <c r="J91" s="24"/>
      <c r="K91" s="24"/>
      <c r="L91" s="25"/>
    </row>
    <row r="92" spans="1:12" ht="14.25" customHeight="1">
      <c r="A92" s="263"/>
      <c r="B92" s="26"/>
      <c r="C92" s="29" t="s">
        <v>2548</v>
      </c>
      <c r="D92" s="28"/>
      <c r="E92" s="29" t="s">
        <v>2550</v>
      </c>
      <c r="F92" s="387">
        <v>20</v>
      </c>
      <c r="G92" s="30" t="s">
        <v>3090</v>
      </c>
      <c r="H92" s="6"/>
      <c r="I92" s="6"/>
      <c r="J92" s="69"/>
      <c r="K92" s="258"/>
      <c r="L92" s="19"/>
    </row>
    <row r="93" spans="1:12" ht="14.25" customHeight="1">
      <c r="A93" s="261"/>
      <c r="B93" s="20"/>
      <c r="C93" s="2"/>
      <c r="D93" s="22"/>
      <c r="F93" s="388"/>
      <c r="G93" s="17"/>
      <c r="H93" s="24"/>
      <c r="I93" s="15"/>
      <c r="J93" s="24"/>
      <c r="K93" s="24"/>
      <c r="L93" s="25"/>
    </row>
    <row r="94" spans="1:12" ht="14.25" customHeight="1">
      <c r="A94" s="261"/>
      <c r="B94" s="26"/>
      <c r="C94" s="29" t="s">
        <v>2548</v>
      </c>
      <c r="D94" s="28"/>
      <c r="E94" s="29" t="s">
        <v>2551</v>
      </c>
      <c r="F94" s="388">
        <v>60</v>
      </c>
      <c r="G94" s="17" t="s">
        <v>3090</v>
      </c>
      <c r="H94" s="6"/>
      <c r="I94" s="6"/>
      <c r="J94" s="69"/>
      <c r="K94" s="258"/>
      <c r="L94" s="19"/>
    </row>
    <row r="95" spans="1:12" ht="14.25" customHeight="1">
      <c r="A95" s="256"/>
      <c r="B95" s="20"/>
      <c r="C95" s="2"/>
      <c r="D95" s="22"/>
      <c r="E95" s="2"/>
      <c r="F95" s="386"/>
      <c r="G95" s="23"/>
      <c r="H95" s="24"/>
      <c r="I95" s="15"/>
      <c r="J95" s="24"/>
      <c r="K95" s="24"/>
      <c r="L95" s="25"/>
    </row>
    <row r="96" spans="1:12" ht="14.25" customHeight="1">
      <c r="A96" s="263"/>
      <c r="B96" s="26"/>
      <c r="C96" s="29" t="s">
        <v>3091</v>
      </c>
      <c r="D96" s="28"/>
      <c r="E96" s="29" t="s">
        <v>2552</v>
      </c>
      <c r="F96" s="387">
        <v>10</v>
      </c>
      <c r="G96" s="30" t="s">
        <v>3090</v>
      </c>
      <c r="H96" s="6"/>
      <c r="I96" s="6"/>
      <c r="J96" s="69"/>
      <c r="K96" s="258"/>
      <c r="L96" s="19"/>
    </row>
    <row r="97" spans="1:12" ht="14.25" customHeight="1">
      <c r="A97" s="256"/>
      <c r="B97" s="20"/>
      <c r="C97" s="2"/>
      <c r="D97" s="22"/>
      <c r="E97" s="304"/>
      <c r="F97" s="386"/>
      <c r="G97" s="23"/>
      <c r="H97" s="24"/>
      <c r="I97" s="15"/>
      <c r="J97" s="24"/>
      <c r="K97" s="24"/>
      <c r="L97" s="25"/>
    </row>
    <row r="98" spans="1:12" ht="14.25" customHeight="1">
      <c r="A98" s="263"/>
      <c r="B98" s="26"/>
      <c r="C98" s="29" t="s">
        <v>3091</v>
      </c>
      <c r="D98" s="28"/>
      <c r="E98" s="29" t="s">
        <v>2553</v>
      </c>
      <c r="F98" s="387">
        <v>6</v>
      </c>
      <c r="G98" s="30" t="s">
        <v>3090</v>
      </c>
      <c r="H98" s="7"/>
      <c r="I98" s="6"/>
      <c r="J98" s="69"/>
      <c r="K98" s="258"/>
      <c r="L98" s="19"/>
    </row>
    <row r="99" spans="1:12" ht="14.25" customHeight="1">
      <c r="A99" s="256"/>
      <c r="B99" s="20"/>
      <c r="C99" s="2"/>
      <c r="D99" s="22"/>
      <c r="F99" s="388"/>
      <c r="G99" s="17"/>
      <c r="H99" s="24"/>
      <c r="I99" s="15"/>
      <c r="J99" s="24"/>
      <c r="K99" s="24"/>
      <c r="L99" s="25"/>
    </row>
    <row r="100" spans="1:12" ht="14.25" customHeight="1">
      <c r="A100" s="265"/>
      <c r="B100" s="26"/>
      <c r="C100" s="29" t="s">
        <v>2554</v>
      </c>
      <c r="D100" s="28"/>
      <c r="E100" s="280" t="s">
        <v>2459</v>
      </c>
      <c r="F100" s="388">
        <v>1</v>
      </c>
      <c r="G100" s="17" t="s">
        <v>1379</v>
      </c>
      <c r="H100" s="18"/>
      <c r="I100" s="32"/>
      <c r="J100" s="127"/>
      <c r="K100" s="364"/>
      <c r="L100" s="19"/>
    </row>
    <row r="101" spans="1:12" ht="14.25" customHeight="1">
      <c r="A101" s="256"/>
      <c r="B101" s="20"/>
      <c r="C101" s="2"/>
      <c r="D101" s="22"/>
      <c r="E101" s="2"/>
      <c r="F101" s="386"/>
      <c r="G101" s="23"/>
      <c r="H101" s="24"/>
      <c r="I101" s="15"/>
      <c r="J101" s="24"/>
      <c r="K101" s="24"/>
      <c r="L101" s="25"/>
    </row>
    <row r="102" spans="1:12" ht="14.25" customHeight="1">
      <c r="A102" s="265"/>
      <c r="B102" s="26"/>
      <c r="C102" s="29" t="s">
        <v>2554</v>
      </c>
      <c r="D102" s="28"/>
      <c r="E102" s="280" t="s">
        <v>2460</v>
      </c>
      <c r="F102" s="388">
        <v>1</v>
      </c>
      <c r="G102" s="30" t="s">
        <v>1379</v>
      </c>
      <c r="H102" s="18"/>
      <c r="I102" s="32"/>
      <c r="J102" s="69"/>
      <c r="K102" s="258"/>
      <c r="L102" s="19"/>
    </row>
    <row r="103" spans="1:12" ht="14.25" customHeight="1">
      <c r="A103" s="256"/>
      <c r="B103" s="20"/>
      <c r="C103" s="2"/>
      <c r="D103" s="22"/>
      <c r="E103" s="2"/>
      <c r="F103" s="386"/>
      <c r="G103" s="23"/>
      <c r="H103" s="24"/>
      <c r="I103" s="15"/>
      <c r="J103" s="24"/>
      <c r="K103" s="24"/>
      <c r="L103" s="25"/>
    </row>
    <row r="104" spans="1:12" ht="14.25" customHeight="1">
      <c r="A104" s="261"/>
      <c r="B104" s="8"/>
      <c r="C104" s="29" t="s">
        <v>2555</v>
      </c>
      <c r="D104" s="28"/>
      <c r="E104" s="280" t="s">
        <v>2556</v>
      </c>
      <c r="F104" s="388">
        <v>3</v>
      </c>
      <c r="G104" s="30" t="s">
        <v>3092</v>
      </c>
      <c r="H104" s="7"/>
      <c r="I104" s="6"/>
      <c r="J104" s="69"/>
      <c r="K104" s="258"/>
      <c r="L104" s="31"/>
    </row>
    <row r="105" spans="1:12" ht="14.25" customHeight="1">
      <c r="A105" s="256"/>
      <c r="B105" s="20"/>
      <c r="C105" s="2"/>
      <c r="D105" s="22"/>
      <c r="E105" s="2"/>
      <c r="F105" s="386"/>
      <c r="G105" s="23"/>
      <c r="H105" s="24"/>
      <c r="I105" s="15"/>
      <c r="J105" s="24"/>
      <c r="K105" s="24"/>
      <c r="L105" s="25"/>
    </row>
    <row r="106" spans="1:12" ht="14.25" customHeight="1">
      <c r="A106" s="263"/>
      <c r="B106" s="26"/>
      <c r="C106" s="29" t="s">
        <v>2555</v>
      </c>
      <c r="D106" s="28"/>
      <c r="E106" s="280" t="s">
        <v>2557</v>
      </c>
      <c r="F106" s="387">
        <v>19</v>
      </c>
      <c r="G106" s="30" t="s">
        <v>3092</v>
      </c>
      <c r="H106" s="7"/>
      <c r="I106" s="6"/>
      <c r="J106" s="69"/>
      <c r="K106" s="258"/>
      <c r="L106" s="31"/>
    </row>
    <row r="107" spans="1:12" ht="14.25" customHeight="1">
      <c r="A107" s="261"/>
      <c r="B107" s="20"/>
      <c r="C107" s="2"/>
      <c r="D107" s="22"/>
      <c r="E107" s="2"/>
      <c r="F107" s="386"/>
      <c r="G107" s="23"/>
      <c r="H107" s="24"/>
      <c r="I107" s="15"/>
      <c r="J107" s="24"/>
      <c r="K107" s="24"/>
      <c r="L107" s="25"/>
    </row>
    <row r="108" spans="1:12" ht="14.25" customHeight="1">
      <c r="A108" s="261"/>
      <c r="B108" s="26"/>
      <c r="C108" s="29" t="s">
        <v>2555</v>
      </c>
      <c r="D108" s="10"/>
      <c r="E108" s="280" t="s">
        <v>2558</v>
      </c>
      <c r="F108" s="387">
        <v>10</v>
      </c>
      <c r="G108" s="30" t="s">
        <v>3092</v>
      </c>
      <c r="H108" s="7"/>
      <c r="I108" s="6"/>
      <c r="J108" s="69"/>
      <c r="K108" s="258"/>
      <c r="L108" s="19"/>
    </row>
    <row r="109" spans="1:12" ht="14.25" customHeight="1">
      <c r="A109" s="256"/>
      <c r="B109" s="20"/>
      <c r="C109" s="2"/>
      <c r="D109" s="22"/>
      <c r="E109" s="2"/>
      <c r="F109" s="389"/>
      <c r="G109" s="23"/>
      <c r="H109" s="24"/>
      <c r="I109" s="15"/>
      <c r="J109" s="24"/>
      <c r="K109" s="24"/>
      <c r="L109" s="25"/>
    </row>
    <row r="110" spans="1:12" ht="14.25" customHeight="1">
      <c r="A110" s="263"/>
      <c r="B110" s="26"/>
      <c r="C110" s="29" t="s">
        <v>2559</v>
      </c>
      <c r="D110" s="28"/>
      <c r="E110" s="280" t="s">
        <v>2560</v>
      </c>
      <c r="F110" s="387">
        <v>10</v>
      </c>
      <c r="G110" s="30" t="s">
        <v>3092</v>
      </c>
      <c r="H110" s="7"/>
      <c r="I110" s="6"/>
      <c r="J110" s="69"/>
      <c r="K110" s="258"/>
      <c r="L110" s="19"/>
    </row>
    <row r="111" spans="1:12" ht="14.25" customHeight="1">
      <c r="A111" s="261"/>
      <c r="B111" s="8"/>
      <c r="C111" s="2"/>
      <c r="D111" s="22"/>
      <c r="E111" s="2"/>
      <c r="F111" s="388"/>
      <c r="G111" s="17"/>
      <c r="H111" s="24"/>
      <c r="I111" s="15"/>
      <c r="J111" s="24"/>
      <c r="K111" s="24"/>
      <c r="L111" s="25"/>
    </row>
    <row r="112" spans="1:12" ht="14.25" customHeight="1">
      <c r="A112" s="261"/>
      <c r="B112" s="8"/>
      <c r="C112" s="29" t="s">
        <v>2561</v>
      </c>
      <c r="D112" s="28"/>
      <c r="E112" s="280" t="s">
        <v>2562</v>
      </c>
      <c r="F112" s="387">
        <v>6</v>
      </c>
      <c r="G112" s="17" t="s">
        <v>3092</v>
      </c>
      <c r="H112" s="7"/>
      <c r="I112" s="6"/>
      <c r="J112" s="69"/>
      <c r="K112" s="258"/>
      <c r="L112" s="19"/>
    </row>
    <row r="113" spans="1:12" ht="14.25" customHeight="1">
      <c r="A113" s="256"/>
      <c r="B113" s="20"/>
      <c r="C113" s="2"/>
      <c r="D113" s="22"/>
      <c r="E113" s="22"/>
      <c r="F113" s="386"/>
      <c r="G113" s="23"/>
      <c r="H113" s="24"/>
      <c r="I113" s="15"/>
      <c r="J113" s="117"/>
      <c r="K113" s="24"/>
      <c r="L113" s="25"/>
    </row>
    <row r="114" spans="1:12" ht="14.25" customHeight="1">
      <c r="A114" s="263"/>
      <c r="B114" s="26"/>
      <c r="C114" s="29" t="s">
        <v>2563</v>
      </c>
      <c r="D114" s="28"/>
      <c r="E114" s="317"/>
      <c r="F114" s="387">
        <v>1</v>
      </c>
      <c r="G114" s="30" t="s">
        <v>2564</v>
      </c>
      <c r="H114" s="7"/>
      <c r="I114" s="6"/>
      <c r="J114" s="69"/>
      <c r="K114" s="258"/>
      <c r="L114" s="19"/>
    </row>
    <row r="115" spans="1:12" ht="14.25" customHeight="1">
      <c r="A115" s="256"/>
      <c r="B115" s="8"/>
      <c r="D115" s="10"/>
      <c r="F115" s="386"/>
      <c r="G115" s="23"/>
      <c r="H115" s="24"/>
      <c r="I115" s="15"/>
      <c r="J115" s="117"/>
      <c r="K115" s="24"/>
      <c r="L115" s="25"/>
    </row>
    <row r="116" spans="1:12" ht="14.25" customHeight="1">
      <c r="A116" s="263"/>
      <c r="B116" s="8"/>
      <c r="C116" t="s">
        <v>2565</v>
      </c>
      <c r="D116" s="10"/>
      <c r="E116" t="s">
        <v>2566</v>
      </c>
      <c r="F116" s="387">
        <v>1</v>
      </c>
      <c r="G116" s="30" t="s">
        <v>1349</v>
      </c>
      <c r="H116" s="7"/>
      <c r="I116" s="6"/>
      <c r="J116" s="69"/>
      <c r="K116" s="258"/>
      <c r="L116" s="31"/>
    </row>
    <row r="117" spans="1:12" ht="14.25" customHeight="1">
      <c r="A117" s="255"/>
      <c r="B117" s="20"/>
      <c r="C117" s="2"/>
      <c r="D117" s="22"/>
      <c r="E117" s="22"/>
      <c r="F117" s="388"/>
      <c r="G117" s="17"/>
      <c r="H117" s="18"/>
      <c r="I117" s="32"/>
      <c r="J117" s="18"/>
      <c r="K117" s="18"/>
      <c r="L117" s="19"/>
    </row>
    <row r="118" spans="1:12" ht="14.25" customHeight="1" thickBot="1">
      <c r="A118" s="431"/>
      <c r="B118" s="446"/>
      <c r="C118" s="400" t="s">
        <v>2565</v>
      </c>
      <c r="D118" s="399"/>
      <c r="E118" s="399" t="s">
        <v>2567</v>
      </c>
      <c r="F118" s="497">
        <v>1</v>
      </c>
      <c r="G118" s="448" t="s">
        <v>1349</v>
      </c>
      <c r="H118" s="401"/>
      <c r="I118" s="449"/>
      <c r="J118" s="390"/>
      <c r="K118" s="432"/>
      <c r="L118" s="119"/>
    </row>
    <row r="120" spans="1:12" ht="14.25" customHeight="1">
      <c r="J120" s="56" t="s">
        <v>3093</v>
      </c>
      <c r="K120" s="795">
        <f>K80+1</f>
        <v>3</v>
      </c>
      <c r="L120" s="795"/>
    </row>
    <row r="121" spans="1:12" ht="14.25" customHeight="1">
      <c r="A121" s="313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</row>
    <row r="122" spans="1:12" ht="14.25" customHeight="1" thickBot="1">
      <c r="A122" s="313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</row>
    <row r="123" spans="1:12" ht="14.25" customHeight="1">
      <c r="A123" s="254"/>
      <c r="B123" s="35"/>
      <c r="C123" s="11"/>
      <c r="D123" s="37"/>
      <c r="E123" s="11"/>
      <c r="F123" s="44"/>
      <c r="G123" s="44"/>
      <c r="H123" s="11"/>
      <c r="I123" s="44"/>
      <c r="J123" s="11"/>
      <c r="K123" s="11"/>
      <c r="L123" s="45"/>
    </row>
    <row r="124" spans="1:12" ht="14.25" customHeight="1" thickBot="1">
      <c r="A124" s="429"/>
      <c r="B124" s="444"/>
      <c r="C124" s="517" t="s">
        <v>3094</v>
      </c>
      <c r="D124" s="430"/>
      <c r="E124" s="517" t="s">
        <v>3095</v>
      </c>
      <c r="F124" s="445" t="s">
        <v>3075</v>
      </c>
      <c r="G124" s="445" t="s">
        <v>3096</v>
      </c>
      <c r="H124" s="517" t="s">
        <v>3077</v>
      </c>
      <c r="I124" s="445" t="s">
        <v>3097</v>
      </c>
      <c r="J124" s="794" t="s">
        <v>3098</v>
      </c>
      <c r="K124" s="794"/>
      <c r="L124" s="587"/>
    </row>
    <row r="125" spans="1:12" ht="14.25" customHeight="1">
      <c r="A125" s="315"/>
      <c r="B125" s="35"/>
      <c r="C125" s="36"/>
      <c r="D125" s="37"/>
      <c r="E125" s="11"/>
      <c r="F125" s="12"/>
      <c r="G125" s="13"/>
      <c r="H125" s="14"/>
      <c r="I125" s="38"/>
      <c r="J125" s="14"/>
      <c r="K125" s="14"/>
      <c r="L125" s="16"/>
    </row>
    <row r="126" spans="1:12" ht="14.25" customHeight="1">
      <c r="A126" s="255"/>
      <c r="B126" s="8"/>
      <c r="C126" s="29" t="s">
        <v>2568</v>
      </c>
      <c r="D126" s="10"/>
      <c r="E126" t="s">
        <v>3099</v>
      </c>
      <c r="F126" s="79">
        <v>1</v>
      </c>
      <c r="G126" s="30" t="s">
        <v>1349</v>
      </c>
      <c r="H126" s="18"/>
      <c r="I126" s="32"/>
      <c r="J126" s="18"/>
      <c r="K126" s="18"/>
      <c r="L126" s="19"/>
    </row>
    <row r="127" spans="1:12" ht="14.25" customHeight="1">
      <c r="A127" s="256"/>
      <c r="B127" s="20"/>
      <c r="C127" s="21"/>
      <c r="D127" s="22"/>
      <c r="E127" s="2"/>
      <c r="F127" s="4"/>
      <c r="G127" s="23"/>
      <c r="H127" s="24"/>
      <c r="I127" s="15"/>
      <c r="J127" s="24"/>
      <c r="K127" s="24"/>
      <c r="L127" s="25"/>
    </row>
    <row r="128" spans="1:12" ht="14.25" customHeight="1">
      <c r="A128" s="257"/>
      <c r="B128" s="26"/>
      <c r="C128" s="29" t="s">
        <v>2569</v>
      </c>
      <c r="D128" s="28"/>
      <c r="E128" s="57" t="s">
        <v>2570</v>
      </c>
      <c r="F128" s="79">
        <v>1</v>
      </c>
      <c r="G128" s="30" t="s">
        <v>1349</v>
      </c>
      <c r="H128" s="6"/>
      <c r="I128" s="6"/>
      <c r="J128" s="69"/>
      <c r="K128" s="258"/>
      <c r="L128" s="31"/>
    </row>
    <row r="129" spans="1:12" ht="14.25" customHeight="1">
      <c r="A129" s="261"/>
      <c r="B129" s="20"/>
      <c r="C129" s="2"/>
      <c r="D129" s="22"/>
      <c r="E129" s="2"/>
      <c r="F129" s="4"/>
      <c r="G129" s="23"/>
      <c r="H129" s="24"/>
      <c r="I129" s="15"/>
      <c r="J129" s="24"/>
      <c r="K129" s="24"/>
      <c r="L129" s="25"/>
    </row>
    <row r="130" spans="1:12" ht="14.25" customHeight="1">
      <c r="A130" s="261"/>
      <c r="B130" s="26"/>
      <c r="C130" s="29" t="s">
        <v>2571</v>
      </c>
      <c r="D130" s="28"/>
      <c r="E130" s="347" t="s">
        <v>2572</v>
      </c>
      <c r="F130" s="79">
        <v>1</v>
      </c>
      <c r="G130" s="30" t="s">
        <v>1349</v>
      </c>
      <c r="H130" s="6"/>
      <c r="I130" s="6"/>
      <c r="J130" s="69"/>
      <c r="K130" s="258"/>
      <c r="L130" s="19"/>
    </row>
    <row r="131" spans="1:12" ht="14.25" customHeight="1">
      <c r="A131" s="256"/>
      <c r="B131" s="20"/>
      <c r="C131" s="2"/>
      <c r="D131" s="22"/>
      <c r="E131" s="2"/>
      <c r="F131" s="4"/>
      <c r="G131" s="23"/>
      <c r="H131" s="24"/>
      <c r="I131" s="15"/>
      <c r="J131" s="24"/>
      <c r="K131" s="24"/>
      <c r="L131" s="25"/>
    </row>
    <row r="132" spans="1:12" ht="14.25" customHeight="1">
      <c r="A132" s="263"/>
      <c r="B132" s="26"/>
      <c r="C132" s="29" t="s">
        <v>2573</v>
      </c>
      <c r="D132" s="28"/>
      <c r="E132" s="29"/>
      <c r="F132" s="79">
        <v>1</v>
      </c>
      <c r="G132" s="30" t="s">
        <v>2564</v>
      </c>
      <c r="H132" s="6"/>
      <c r="I132" s="122"/>
      <c r="J132" s="69"/>
      <c r="K132" s="258"/>
      <c r="L132" s="19"/>
    </row>
    <row r="133" spans="1:12" ht="14.25" customHeight="1">
      <c r="A133" s="261"/>
      <c r="B133" s="8"/>
      <c r="C133" s="2"/>
      <c r="D133" s="10"/>
      <c r="F133" s="3"/>
      <c r="G133" s="17"/>
      <c r="H133" s="24"/>
      <c r="I133" s="15"/>
      <c r="J133" s="24"/>
      <c r="K133" s="24"/>
      <c r="L133" s="25"/>
    </row>
    <row r="134" spans="1:12" ht="14.25" customHeight="1">
      <c r="A134" s="261"/>
      <c r="B134" s="8"/>
      <c r="C134" s="29" t="s">
        <v>2574</v>
      </c>
      <c r="D134" s="10"/>
      <c r="E134" s="29"/>
      <c r="F134" s="77">
        <v>1</v>
      </c>
      <c r="G134" s="17" t="s">
        <v>0</v>
      </c>
      <c r="H134" s="6"/>
      <c r="I134" s="6"/>
      <c r="J134" s="69"/>
      <c r="K134" s="258"/>
      <c r="L134" s="19"/>
    </row>
    <row r="135" spans="1:12" ht="14.25" customHeight="1">
      <c r="A135" s="256"/>
      <c r="B135" s="20"/>
      <c r="C135" s="2"/>
      <c r="D135" s="22"/>
      <c r="E135" s="2"/>
      <c r="F135" s="4"/>
      <c r="G135" s="23"/>
      <c r="H135" s="24"/>
      <c r="I135" s="15"/>
      <c r="J135" s="24"/>
      <c r="K135" s="24"/>
      <c r="L135" s="25"/>
    </row>
    <row r="136" spans="1:12" ht="14.25" customHeight="1">
      <c r="A136" s="263"/>
      <c r="B136" s="26"/>
      <c r="C136" s="29" t="s">
        <v>2575</v>
      </c>
      <c r="D136" s="28"/>
      <c r="E136" s="29" t="s">
        <v>3100</v>
      </c>
      <c r="F136" s="79">
        <v>1</v>
      </c>
      <c r="G136" s="30" t="s">
        <v>0</v>
      </c>
      <c r="H136" s="6"/>
      <c r="I136" s="6"/>
      <c r="J136" s="69"/>
      <c r="K136" s="258"/>
      <c r="L136" s="19"/>
    </row>
    <row r="137" spans="1:12" ht="14.25" customHeight="1">
      <c r="A137" s="256"/>
      <c r="B137" s="20"/>
      <c r="C137" s="2"/>
      <c r="D137" s="22"/>
      <c r="E137" s="304"/>
      <c r="F137" s="4"/>
      <c r="G137" s="23"/>
      <c r="H137" s="24"/>
      <c r="I137" s="15"/>
      <c r="J137" s="24"/>
      <c r="K137" s="24"/>
      <c r="L137" s="25"/>
    </row>
    <row r="138" spans="1:12" ht="14.25" customHeight="1">
      <c r="A138" s="263"/>
      <c r="B138" s="26"/>
      <c r="C138" s="29" t="s">
        <v>2576</v>
      </c>
      <c r="D138" s="28"/>
      <c r="E138" s="29"/>
      <c r="F138" s="79">
        <v>1</v>
      </c>
      <c r="G138" s="30" t="s">
        <v>0</v>
      </c>
      <c r="H138" s="7"/>
      <c r="I138" s="6"/>
      <c r="J138" s="69"/>
      <c r="K138" s="258"/>
      <c r="L138" s="19"/>
    </row>
    <row r="139" spans="1:12" ht="14.25" customHeight="1">
      <c r="A139" s="256"/>
      <c r="B139" s="20"/>
      <c r="C139" s="2"/>
      <c r="D139" s="22"/>
      <c r="F139" s="3"/>
      <c r="G139" s="23"/>
      <c r="H139" s="24"/>
      <c r="I139" s="15"/>
      <c r="J139" s="24"/>
      <c r="K139" s="24"/>
      <c r="L139" s="25"/>
    </row>
    <row r="140" spans="1:12" ht="14.25" customHeight="1">
      <c r="A140" s="265"/>
      <c r="B140" s="8"/>
      <c r="D140" s="10"/>
      <c r="E140" s="280"/>
      <c r="F140" s="77"/>
      <c r="G140" s="30"/>
      <c r="H140" s="18"/>
      <c r="I140" s="32"/>
      <c r="J140" s="127"/>
      <c r="K140" s="364"/>
      <c r="L140" s="19"/>
    </row>
    <row r="141" spans="1:12" ht="14.25" customHeight="1">
      <c r="A141" s="256"/>
      <c r="B141" s="20"/>
      <c r="C141" s="2"/>
      <c r="D141" s="22"/>
      <c r="E141" s="2"/>
      <c r="F141" s="4"/>
      <c r="G141" s="23"/>
      <c r="H141" s="24"/>
      <c r="I141" s="15"/>
      <c r="J141" s="24"/>
      <c r="K141" s="24"/>
      <c r="L141" s="25"/>
    </row>
    <row r="142" spans="1:12" ht="14.25" customHeight="1">
      <c r="A142" s="265"/>
      <c r="B142" s="8"/>
      <c r="C142" s="29"/>
      <c r="D142" s="10"/>
      <c r="E142" s="280"/>
      <c r="F142" s="77"/>
      <c r="G142" s="30"/>
      <c r="H142" s="18"/>
      <c r="I142" s="32"/>
      <c r="J142" s="69"/>
      <c r="K142" s="258"/>
      <c r="L142" s="19"/>
    </row>
    <row r="143" spans="1:12" ht="14.25" customHeight="1">
      <c r="A143" s="256"/>
      <c r="B143" s="20"/>
      <c r="C143" s="2"/>
      <c r="D143" s="22"/>
      <c r="E143" s="2"/>
      <c r="F143" s="4"/>
      <c r="G143" s="23"/>
      <c r="H143" s="24"/>
      <c r="I143" s="15"/>
      <c r="J143" s="24"/>
      <c r="K143" s="24"/>
      <c r="L143" s="25"/>
    </row>
    <row r="144" spans="1:12" ht="14.25" customHeight="1">
      <c r="A144" s="261"/>
      <c r="B144" s="8"/>
      <c r="C144" s="29"/>
      <c r="D144" s="10"/>
      <c r="E144" s="29"/>
      <c r="F144" s="77"/>
      <c r="G144" s="30"/>
      <c r="H144" s="7"/>
      <c r="I144" s="6"/>
      <c r="J144" s="69"/>
      <c r="K144" s="258"/>
      <c r="L144" s="31"/>
    </row>
    <row r="145" spans="1:12" ht="14.25" customHeight="1">
      <c r="A145" s="256"/>
      <c r="B145" s="20"/>
      <c r="C145" s="2"/>
      <c r="D145" s="22"/>
      <c r="F145" s="4"/>
      <c r="G145" s="23"/>
      <c r="H145" s="24"/>
      <c r="I145" s="15"/>
      <c r="J145" s="24"/>
      <c r="K145" s="24"/>
      <c r="L145" s="25"/>
    </row>
    <row r="146" spans="1:12" ht="14.25" customHeight="1">
      <c r="A146" s="263"/>
      <c r="B146" s="26"/>
      <c r="C146" s="29"/>
      <c r="D146" s="28"/>
      <c r="E146" s="29"/>
      <c r="F146" s="79"/>
      <c r="G146" s="30"/>
      <c r="H146" s="7"/>
      <c r="I146" s="6"/>
      <c r="J146" s="69"/>
      <c r="K146" s="258"/>
      <c r="L146" s="31"/>
    </row>
    <row r="147" spans="1:12" ht="14.25" customHeight="1">
      <c r="A147" s="256"/>
      <c r="B147" s="20"/>
      <c r="C147" s="2"/>
      <c r="D147" s="22"/>
      <c r="F147" s="4"/>
      <c r="G147" s="23"/>
      <c r="H147" s="24"/>
      <c r="I147" s="15"/>
      <c r="J147" s="24"/>
      <c r="K147" s="24"/>
      <c r="L147" s="25"/>
    </row>
    <row r="148" spans="1:12" ht="14.25" customHeight="1">
      <c r="A148" s="263"/>
      <c r="B148" s="26"/>
      <c r="C148" s="29"/>
      <c r="D148" s="28"/>
      <c r="E148" s="29"/>
      <c r="F148" s="79"/>
      <c r="G148" s="30"/>
      <c r="H148" s="7"/>
      <c r="I148" s="6"/>
      <c r="J148" s="69"/>
      <c r="K148" s="258"/>
      <c r="L148" s="31"/>
    </row>
    <row r="149" spans="1:12" ht="14.25" customHeight="1">
      <c r="A149" s="256"/>
      <c r="B149" s="8"/>
      <c r="D149" s="10"/>
      <c r="F149" s="3"/>
      <c r="G149" s="23"/>
      <c r="H149" s="24"/>
      <c r="I149" s="15"/>
      <c r="J149" s="117"/>
      <c r="K149" s="24"/>
      <c r="L149" s="25"/>
    </row>
    <row r="150" spans="1:12" ht="14.25" customHeight="1">
      <c r="A150" s="263"/>
      <c r="B150" s="8"/>
      <c r="C150" s="43" t="s">
        <v>3101</v>
      </c>
      <c r="D150" s="10"/>
      <c r="F150" s="79"/>
      <c r="G150" s="30"/>
      <c r="H150" s="7"/>
      <c r="I150" s="6"/>
      <c r="J150" s="69"/>
      <c r="K150" s="258"/>
      <c r="L150" s="19"/>
    </row>
    <row r="151" spans="1:12" ht="14.25" customHeight="1">
      <c r="A151" s="256"/>
      <c r="B151" s="20"/>
      <c r="C151" s="2"/>
      <c r="D151" s="22"/>
      <c r="E151" s="2"/>
      <c r="F151" s="82"/>
      <c r="G151" s="23"/>
      <c r="H151" s="24"/>
      <c r="I151" s="15"/>
      <c r="J151" s="24"/>
      <c r="K151" s="24"/>
      <c r="L151" s="262"/>
    </row>
    <row r="152" spans="1:12" ht="14.25" customHeight="1">
      <c r="A152" s="263"/>
      <c r="B152" s="26"/>
      <c r="C152" s="29"/>
      <c r="D152" s="28"/>
      <c r="E152" s="29"/>
      <c r="F152" s="79"/>
      <c r="G152" s="30"/>
      <c r="H152" s="7"/>
      <c r="I152" s="6"/>
      <c r="J152" s="69"/>
      <c r="K152" s="258"/>
      <c r="L152" s="264"/>
    </row>
    <row r="153" spans="1:12" ht="14.25" customHeight="1">
      <c r="A153" s="256"/>
      <c r="B153" s="20"/>
      <c r="C153" s="2"/>
      <c r="D153" s="22"/>
      <c r="E153" s="22"/>
      <c r="F153" s="83"/>
      <c r="G153" s="17"/>
      <c r="H153" s="24"/>
      <c r="I153" s="15"/>
      <c r="J153" s="117"/>
      <c r="K153" s="24"/>
      <c r="L153" s="262"/>
    </row>
    <row r="154" spans="1:12" ht="14.25" customHeight="1">
      <c r="A154" s="263"/>
      <c r="B154" s="26"/>
      <c r="C154" s="29"/>
      <c r="D154" s="28"/>
      <c r="E154" s="28"/>
      <c r="F154" s="77"/>
      <c r="G154" s="17"/>
      <c r="H154" s="7"/>
      <c r="I154" s="6"/>
      <c r="J154" s="69"/>
      <c r="K154" s="267"/>
      <c r="L154" s="264"/>
    </row>
    <row r="155" spans="1:12" ht="14.25" customHeight="1">
      <c r="A155" s="256"/>
      <c r="B155" s="20"/>
      <c r="C155" s="2"/>
      <c r="D155" s="22"/>
      <c r="E155" s="2"/>
      <c r="F155" s="78"/>
      <c r="G155" s="23"/>
      <c r="H155" s="24"/>
      <c r="I155" s="72"/>
      <c r="J155" s="117"/>
      <c r="K155" s="24"/>
      <c r="L155" s="262"/>
    </row>
    <row r="156" spans="1:12" ht="14.25" customHeight="1">
      <c r="A156" s="263"/>
      <c r="B156" s="26"/>
      <c r="D156" s="28"/>
      <c r="E156" s="29"/>
      <c r="F156" s="79"/>
      <c r="G156" s="30"/>
      <c r="H156" s="7"/>
      <c r="I156" s="6"/>
      <c r="J156" s="69"/>
      <c r="K156" s="7"/>
      <c r="L156" s="268"/>
    </row>
    <row r="157" spans="1:12" ht="14.25" customHeight="1">
      <c r="A157" s="255"/>
      <c r="B157" s="8"/>
      <c r="C157" s="2"/>
      <c r="D157" s="10"/>
      <c r="F157" s="77"/>
      <c r="G157" s="17"/>
      <c r="H157" s="18"/>
      <c r="I157" s="71"/>
      <c r="J157" s="18"/>
      <c r="K157" s="18"/>
      <c r="L157" s="19"/>
    </row>
    <row r="158" spans="1:12" ht="14.25" customHeight="1" thickBot="1">
      <c r="A158" s="431"/>
      <c r="B158" s="446"/>
      <c r="C158" s="400"/>
      <c r="D158" s="399"/>
      <c r="E158" s="400"/>
      <c r="F158" s="447"/>
      <c r="G158" s="448"/>
      <c r="H158" s="401"/>
      <c r="I158" s="449"/>
      <c r="J158" s="390"/>
      <c r="K158" s="401"/>
      <c r="L158" s="119"/>
    </row>
    <row r="160" spans="1:12" ht="14.25" customHeight="1">
      <c r="J160" s="56" t="s">
        <v>3102</v>
      </c>
      <c r="K160" s="795">
        <f>K120+1</f>
        <v>4</v>
      </c>
      <c r="L160" s="795"/>
    </row>
    <row r="161" spans="1:12" ht="14.25" customHeight="1">
      <c r="A161" s="313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</row>
    <row r="162" spans="1:12" ht="14.25" customHeight="1" thickBot="1">
      <c r="A162" s="313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</row>
    <row r="163" spans="1:12" ht="14.25" customHeight="1">
      <c r="A163" s="254"/>
      <c r="B163" s="35"/>
      <c r="C163" s="11"/>
      <c r="D163" s="37"/>
      <c r="E163" s="11"/>
      <c r="F163" s="44"/>
      <c r="G163" s="44"/>
      <c r="H163" s="11"/>
      <c r="I163" s="44"/>
      <c r="J163" s="11"/>
      <c r="K163" s="11"/>
      <c r="L163" s="45"/>
    </row>
    <row r="164" spans="1:12" ht="14.25" customHeight="1" thickBot="1">
      <c r="A164" s="429"/>
      <c r="B164" s="444"/>
      <c r="C164" s="517" t="s">
        <v>3094</v>
      </c>
      <c r="D164" s="430"/>
      <c r="E164" s="517" t="s">
        <v>3095</v>
      </c>
      <c r="F164" s="445" t="s">
        <v>3075</v>
      </c>
      <c r="G164" s="445" t="s">
        <v>3096</v>
      </c>
      <c r="H164" s="517" t="s">
        <v>3077</v>
      </c>
      <c r="I164" s="445" t="s">
        <v>3097</v>
      </c>
      <c r="J164" s="794" t="s">
        <v>3098</v>
      </c>
      <c r="K164" s="794"/>
      <c r="L164" s="587"/>
    </row>
    <row r="165" spans="1:12" ht="14.25" customHeight="1">
      <c r="A165" s="254"/>
      <c r="B165" s="35"/>
      <c r="C165" s="36"/>
      <c r="D165" s="37"/>
      <c r="E165" s="11"/>
      <c r="F165" s="12"/>
      <c r="G165" s="13"/>
      <c r="H165" s="14"/>
      <c r="I165" s="38"/>
      <c r="J165" s="14"/>
      <c r="K165" s="14"/>
      <c r="L165" s="16"/>
    </row>
    <row r="166" spans="1:12" ht="14.25" customHeight="1">
      <c r="A166" s="255" t="s">
        <v>3103</v>
      </c>
      <c r="B166" s="8"/>
      <c r="C166" s="9" t="str">
        <f>+C12</f>
        <v>幹線動力設備工事</v>
      </c>
      <c r="D166" s="10"/>
      <c r="F166" s="3"/>
      <c r="G166" s="17"/>
      <c r="H166" s="18"/>
      <c r="I166" s="32"/>
      <c r="J166" s="18"/>
      <c r="K166" s="18"/>
      <c r="L166" s="19"/>
    </row>
    <row r="167" spans="1:12" ht="14.25" customHeight="1">
      <c r="A167" s="256"/>
      <c r="B167" s="20"/>
      <c r="C167" s="21"/>
      <c r="D167" s="22"/>
      <c r="E167" s="2"/>
      <c r="F167" s="4"/>
      <c r="G167" s="23"/>
      <c r="H167" s="24"/>
      <c r="I167" s="15"/>
      <c r="J167" s="24"/>
      <c r="K167" s="24"/>
      <c r="L167" s="25"/>
    </row>
    <row r="168" spans="1:12" ht="14.25" customHeight="1">
      <c r="A168" s="257"/>
      <c r="B168" s="26"/>
      <c r="C168" s="27"/>
      <c r="D168" s="28"/>
      <c r="E168" s="57"/>
      <c r="F168" s="79"/>
      <c r="G168" s="30"/>
      <c r="H168" s="6"/>
      <c r="I168" s="6"/>
      <c r="J168" s="69"/>
      <c r="K168" s="258"/>
      <c r="L168" s="31"/>
    </row>
    <row r="169" spans="1:12" ht="14.25" customHeight="1">
      <c r="A169" s="256"/>
      <c r="B169" s="20"/>
      <c r="C169" s="21"/>
      <c r="D169" s="22"/>
      <c r="E169" s="2"/>
      <c r="F169" s="4"/>
      <c r="G169" s="23"/>
      <c r="H169" s="24"/>
      <c r="I169" s="15"/>
      <c r="J169" s="24"/>
      <c r="K169" s="24"/>
      <c r="L169" s="25"/>
    </row>
    <row r="170" spans="1:12" ht="14.25" customHeight="1">
      <c r="A170" s="257"/>
      <c r="B170" s="26"/>
      <c r="C170" s="29" t="s">
        <v>2548</v>
      </c>
      <c r="D170" s="28"/>
      <c r="E170" s="57" t="s">
        <v>2577</v>
      </c>
      <c r="F170" s="79">
        <v>24</v>
      </c>
      <c r="G170" s="30" t="s">
        <v>3090</v>
      </c>
      <c r="H170" s="6"/>
      <c r="I170" s="6"/>
      <c r="J170" s="69"/>
      <c r="K170" s="258"/>
      <c r="L170" s="31"/>
    </row>
    <row r="171" spans="1:12" ht="14.25" customHeight="1">
      <c r="A171" s="256"/>
      <c r="B171" s="20"/>
      <c r="C171" s="21"/>
      <c r="D171" s="22"/>
      <c r="E171" s="2"/>
      <c r="F171" s="4"/>
      <c r="G171" s="23"/>
      <c r="H171" s="24"/>
      <c r="I171" s="15"/>
      <c r="J171" s="24"/>
      <c r="K171" s="24"/>
      <c r="L171" s="25"/>
    </row>
    <row r="172" spans="1:12" ht="14.25" customHeight="1">
      <c r="A172" s="257"/>
      <c r="B172" s="26"/>
      <c r="C172" s="29" t="s">
        <v>2548</v>
      </c>
      <c r="D172" s="28"/>
      <c r="E172" s="57" t="s">
        <v>2549</v>
      </c>
      <c r="F172" s="79">
        <v>310</v>
      </c>
      <c r="G172" s="30" t="s">
        <v>3090</v>
      </c>
      <c r="H172" s="6"/>
      <c r="I172" s="6"/>
      <c r="J172" s="69"/>
      <c r="K172" s="258"/>
      <c r="L172" s="31"/>
    </row>
    <row r="173" spans="1:12" ht="14.25" customHeight="1">
      <c r="A173" s="256"/>
      <c r="B173" s="20"/>
      <c r="C173" s="21"/>
      <c r="D173" s="22"/>
      <c r="E173" s="2"/>
      <c r="F173" s="4"/>
      <c r="G173" s="23"/>
      <c r="H173" s="24"/>
      <c r="I173" s="15"/>
      <c r="J173" s="24"/>
      <c r="K173" s="24"/>
      <c r="L173" s="25"/>
    </row>
    <row r="174" spans="1:12" ht="14.25" customHeight="1">
      <c r="A174" s="257"/>
      <c r="B174" s="26"/>
      <c r="C174" s="29" t="s">
        <v>2548</v>
      </c>
      <c r="D174" s="28"/>
      <c r="E174" s="57" t="s">
        <v>2550</v>
      </c>
      <c r="F174" s="79">
        <v>42</v>
      </c>
      <c r="G174" s="30" t="s">
        <v>3090</v>
      </c>
      <c r="H174" s="6"/>
      <c r="I174" s="6"/>
      <c r="J174" s="69"/>
      <c r="K174" s="258"/>
      <c r="L174" s="31"/>
    </row>
    <row r="175" spans="1:12" ht="14.25" customHeight="1">
      <c r="A175" s="256"/>
      <c r="B175" s="20"/>
      <c r="C175" s="21"/>
      <c r="D175" s="22"/>
      <c r="E175" s="2"/>
      <c r="F175" s="4"/>
      <c r="G175" s="23"/>
      <c r="H175" s="24"/>
      <c r="I175" s="15"/>
      <c r="J175" s="24"/>
      <c r="K175" s="24"/>
      <c r="L175" s="25"/>
    </row>
    <row r="176" spans="1:12" ht="14.25" customHeight="1">
      <c r="A176" s="257"/>
      <c r="B176" s="26"/>
      <c r="C176" s="29" t="s">
        <v>2548</v>
      </c>
      <c r="D176" s="28"/>
      <c r="E176" s="57" t="s">
        <v>2578</v>
      </c>
      <c r="F176" s="79">
        <v>293</v>
      </c>
      <c r="G176" s="30" t="s">
        <v>3090</v>
      </c>
      <c r="H176" s="6"/>
      <c r="I176" s="6"/>
      <c r="J176" s="69"/>
      <c r="K176" s="258"/>
      <c r="L176" s="31"/>
    </row>
    <row r="177" spans="1:12" ht="14.25" customHeight="1">
      <c r="A177" s="256"/>
      <c r="B177" s="20"/>
      <c r="C177" s="2"/>
      <c r="D177" s="22"/>
      <c r="E177" s="2"/>
      <c r="F177" s="82"/>
      <c r="G177" s="23"/>
      <c r="H177" s="24"/>
      <c r="I177" s="15"/>
      <c r="J177" s="24"/>
      <c r="K177" s="24"/>
      <c r="L177" s="25"/>
    </row>
    <row r="178" spans="1:12" ht="14.25" customHeight="1">
      <c r="A178" s="263"/>
      <c r="B178" s="26"/>
      <c r="C178" s="29" t="s">
        <v>3104</v>
      </c>
      <c r="D178" s="28"/>
      <c r="E178" s="29" t="s">
        <v>2579</v>
      </c>
      <c r="F178" s="79">
        <v>8</v>
      </c>
      <c r="G178" s="30" t="s">
        <v>3090</v>
      </c>
      <c r="H178" s="7"/>
      <c r="I178" s="6"/>
      <c r="J178" s="69"/>
      <c r="K178" s="258"/>
      <c r="L178" s="31"/>
    </row>
    <row r="179" spans="1:12" ht="14.25" customHeight="1">
      <c r="A179" s="256"/>
      <c r="B179" s="20"/>
      <c r="C179" s="21"/>
      <c r="D179" s="22"/>
      <c r="E179" s="2"/>
      <c r="F179" s="4"/>
      <c r="G179" s="23"/>
      <c r="H179" s="24"/>
      <c r="I179" s="15"/>
      <c r="J179" s="24"/>
      <c r="K179" s="24"/>
      <c r="L179" s="25"/>
    </row>
    <row r="180" spans="1:12" ht="14.25" customHeight="1">
      <c r="A180" s="263"/>
      <c r="B180" s="26"/>
      <c r="C180" s="29" t="s">
        <v>3104</v>
      </c>
      <c r="D180" s="28"/>
      <c r="E180" s="29" t="s">
        <v>2580</v>
      </c>
      <c r="F180" s="79">
        <v>22</v>
      </c>
      <c r="G180" s="30" t="s">
        <v>3090</v>
      </c>
      <c r="H180" s="6"/>
      <c r="I180" s="6"/>
      <c r="J180" s="69"/>
      <c r="K180" s="258"/>
      <c r="L180" s="31"/>
    </row>
    <row r="181" spans="1:12" ht="14.25" customHeight="1">
      <c r="A181" s="256"/>
      <c r="B181" s="20"/>
      <c r="C181" s="21"/>
      <c r="D181" s="22"/>
      <c r="E181" s="2"/>
      <c r="F181" s="4"/>
      <c r="G181" s="23"/>
      <c r="H181" s="24"/>
      <c r="I181" s="15"/>
      <c r="J181" s="24"/>
      <c r="K181" s="24"/>
      <c r="L181" s="25"/>
    </row>
    <row r="182" spans="1:12" ht="14.25" customHeight="1">
      <c r="A182" s="263"/>
      <c r="B182" s="26"/>
      <c r="C182" s="29" t="s">
        <v>3104</v>
      </c>
      <c r="D182" s="28"/>
      <c r="E182" s="29" t="s">
        <v>2581</v>
      </c>
      <c r="F182" s="79">
        <v>109</v>
      </c>
      <c r="G182" s="30" t="s">
        <v>3090</v>
      </c>
      <c r="H182" s="6"/>
      <c r="I182" s="6"/>
      <c r="J182" s="69"/>
      <c r="K182" s="258"/>
      <c r="L182" s="31"/>
    </row>
    <row r="183" spans="1:12" ht="14.25" customHeight="1">
      <c r="A183" s="256"/>
      <c r="B183" s="20"/>
      <c r="C183" s="21"/>
      <c r="D183" s="22"/>
      <c r="E183" s="2"/>
      <c r="F183" s="4"/>
      <c r="G183" s="23"/>
      <c r="H183" s="24"/>
      <c r="I183" s="15"/>
      <c r="J183" s="24"/>
      <c r="K183" s="24"/>
      <c r="L183" s="25"/>
    </row>
    <row r="184" spans="1:12" ht="14.25" customHeight="1">
      <c r="A184" s="263"/>
      <c r="B184" s="26"/>
      <c r="C184" s="29" t="s">
        <v>3104</v>
      </c>
      <c r="D184" s="28"/>
      <c r="E184" s="29" t="s">
        <v>3105</v>
      </c>
      <c r="F184" s="79">
        <v>8</v>
      </c>
      <c r="G184" s="30" t="s">
        <v>3090</v>
      </c>
      <c r="H184" s="6"/>
      <c r="I184" s="6"/>
      <c r="J184" s="69"/>
      <c r="K184" s="258"/>
      <c r="L184" s="31"/>
    </row>
    <row r="185" spans="1:12" ht="14.25" customHeight="1">
      <c r="A185" s="256"/>
      <c r="B185" s="20"/>
      <c r="C185" s="21"/>
      <c r="D185" s="22"/>
      <c r="E185" s="2"/>
      <c r="F185" s="4"/>
      <c r="G185" s="23"/>
      <c r="H185" s="24"/>
      <c r="I185" s="15"/>
      <c r="J185" s="24"/>
      <c r="K185" s="24"/>
      <c r="L185" s="25"/>
    </row>
    <row r="186" spans="1:12" ht="14.25" customHeight="1">
      <c r="A186" s="263"/>
      <c r="B186" s="26"/>
      <c r="C186" s="29" t="s">
        <v>3104</v>
      </c>
      <c r="D186" s="28"/>
      <c r="E186" s="29" t="s">
        <v>2582</v>
      </c>
      <c r="F186" s="79">
        <v>218</v>
      </c>
      <c r="G186" s="30" t="s">
        <v>3090</v>
      </c>
      <c r="H186" s="6"/>
      <c r="I186" s="6"/>
      <c r="J186" s="69"/>
      <c r="K186" s="258"/>
      <c r="L186" s="31"/>
    </row>
    <row r="187" spans="1:12" ht="14.25" customHeight="1">
      <c r="A187" s="256"/>
      <c r="B187" s="20"/>
      <c r="C187" s="21"/>
      <c r="D187" s="22"/>
      <c r="E187" s="2"/>
      <c r="F187" s="4"/>
      <c r="G187" s="23"/>
      <c r="H187" s="24"/>
      <c r="I187" s="15"/>
      <c r="J187" s="24"/>
      <c r="K187" s="24"/>
      <c r="L187" s="25"/>
    </row>
    <row r="188" spans="1:12" ht="14.25" customHeight="1">
      <c r="A188" s="263"/>
      <c r="B188" s="26"/>
      <c r="C188" s="29" t="s">
        <v>3104</v>
      </c>
      <c r="D188" s="28"/>
      <c r="E188" s="29" t="s">
        <v>2583</v>
      </c>
      <c r="F188" s="79">
        <v>25</v>
      </c>
      <c r="G188" s="30" t="s">
        <v>3090</v>
      </c>
      <c r="H188" s="6"/>
      <c r="I188" s="6"/>
      <c r="J188" s="69"/>
      <c r="K188" s="258"/>
      <c r="L188" s="31"/>
    </row>
    <row r="189" spans="1:12" ht="14.25" customHeight="1">
      <c r="A189" s="256"/>
      <c r="B189" s="20"/>
      <c r="C189" s="21"/>
      <c r="D189" s="22"/>
      <c r="E189" s="2"/>
      <c r="F189" s="4"/>
      <c r="G189" s="23"/>
      <c r="H189" s="24"/>
      <c r="I189" s="15"/>
      <c r="J189" s="24"/>
      <c r="K189" s="24"/>
      <c r="L189" s="25"/>
    </row>
    <row r="190" spans="1:12" ht="14.25" customHeight="1">
      <c r="A190" s="263"/>
      <c r="B190" s="26"/>
      <c r="C190" s="29" t="s">
        <v>3104</v>
      </c>
      <c r="D190" s="28"/>
      <c r="E190" s="29" t="s">
        <v>2584</v>
      </c>
      <c r="F190" s="79">
        <v>32</v>
      </c>
      <c r="G190" s="30" t="s">
        <v>3090</v>
      </c>
      <c r="H190" s="6"/>
      <c r="I190" s="6"/>
      <c r="J190" s="69"/>
      <c r="K190" s="258"/>
      <c r="L190" s="31"/>
    </row>
    <row r="191" spans="1:12" s="365" customFormat="1" ht="14.25" customHeight="1">
      <c r="A191" s="256"/>
      <c r="B191" s="20"/>
      <c r="C191" s="21"/>
      <c r="D191" s="22"/>
      <c r="E191" s="2"/>
      <c r="F191" s="4"/>
      <c r="G191" s="23"/>
      <c r="H191" s="24"/>
      <c r="I191" s="15"/>
      <c r="J191" s="24"/>
      <c r="K191" s="24"/>
      <c r="L191" s="25"/>
    </row>
    <row r="192" spans="1:12" s="365" customFormat="1" ht="14.25" customHeight="1">
      <c r="A192" s="263"/>
      <c r="B192" s="26"/>
      <c r="C192" s="29" t="s">
        <v>3106</v>
      </c>
      <c r="D192" s="28"/>
      <c r="E192" s="29" t="s">
        <v>2585</v>
      </c>
      <c r="F192" s="79">
        <v>2</v>
      </c>
      <c r="G192" s="30" t="s">
        <v>3090</v>
      </c>
      <c r="H192" s="6"/>
      <c r="I192" s="6"/>
      <c r="J192" s="69"/>
      <c r="K192" s="258"/>
      <c r="L192" s="31"/>
    </row>
    <row r="193" spans="1:12" ht="14.25" customHeight="1">
      <c r="A193" s="261"/>
      <c r="B193" s="8"/>
      <c r="C193" s="9"/>
      <c r="D193" s="10"/>
      <c r="F193" s="3"/>
      <c r="G193" s="23"/>
      <c r="H193" s="24"/>
      <c r="I193" s="15"/>
      <c r="J193" s="24"/>
      <c r="K193" s="24"/>
      <c r="L193" s="25"/>
    </row>
    <row r="194" spans="1:12" ht="14.25" customHeight="1">
      <c r="A194" s="261"/>
      <c r="B194" s="8"/>
      <c r="C194" s="29" t="s">
        <v>3106</v>
      </c>
      <c r="D194" s="28"/>
      <c r="E194" s="29" t="s">
        <v>2586</v>
      </c>
      <c r="F194" s="77">
        <v>66</v>
      </c>
      <c r="G194" s="30" t="s">
        <v>3090</v>
      </c>
      <c r="H194" s="7"/>
      <c r="I194" s="6"/>
      <c r="J194" s="69"/>
      <c r="K194" s="258"/>
      <c r="L194" s="31"/>
    </row>
    <row r="195" spans="1:12" s="365" customFormat="1" ht="14.25" customHeight="1">
      <c r="A195" s="256"/>
      <c r="B195" s="20"/>
      <c r="C195" s="21"/>
      <c r="D195" s="22"/>
      <c r="E195" s="2"/>
      <c r="F195" s="4"/>
      <c r="G195" s="23"/>
      <c r="H195" s="24"/>
      <c r="I195" s="15"/>
      <c r="J195" s="24"/>
      <c r="K195" s="24"/>
      <c r="L195" s="25"/>
    </row>
    <row r="196" spans="1:12" s="365" customFormat="1" ht="14.25" customHeight="1">
      <c r="A196" s="263"/>
      <c r="B196" s="26"/>
      <c r="C196" s="29" t="s">
        <v>3106</v>
      </c>
      <c r="D196" s="28"/>
      <c r="E196" s="29" t="s">
        <v>2587</v>
      </c>
      <c r="F196" s="79">
        <v>36</v>
      </c>
      <c r="G196" s="30" t="s">
        <v>3090</v>
      </c>
      <c r="H196" s="7"/>
      <c r="I196" s="6"/>
      <c r="J196" s="69"/>
      <c r="K196" s="258"/>
      <c r="L196" s="31"/>
    </row>
    <row r="197" spans="1:12" s="365" customFormat="1" ht="14.25" customHeight="1">
      <c r="A197" s="261"/>
      <c r="B197" s="8"/>
      <c r="C197" s="21"/>
      <c r="D197" s="10"/>
      <c r="E197"/>
      <c r="F197" s="3"/>
      <c r="G197" s="17"/>
      <c r="H197" s="18"/>
      <c r="I197" s="32"/>
      <c r="J197" s="24"/>
      <c r="K197" s="18"/>
      <c r="L197" s="19"/>
    </row>
    <row r="198" spans="1:12" s="365" customFormat="1" ht="14.25" customHeight="1" thickBot="1">
      <c r="A198" s="433"/>
      <c r="B198" s="446"/>
      <c r="C198" s="400" t="s">
        <v>3106</v>
      </c>
      <c r="D198" s="399"/>
      <c r="E198" s="399" t="s">
        <v>2588</v>
      </c>
      <c r="F198" s="447">
        <v>41</v>
      </c>
      <c r="G198" s="448" t="s">
        <v>3090</v>
      </c>
      <c r="H198" s="401"/>
      <c r="I198" s="449"/>
      <c r="J198" s="390"/>
      <c r="K198" s="432"/>
      <c r="L198" s="119"/>
    </row>
    <row r="199" spans="1:12" ht="14.25" customHeight="1">
      <c r="I199" s="18"/>
    </row>
    <row r="200" spans="1:12" ht="14.25" customHeight="1">
      <c r="J200" s="56" t="s">
        <v>3082</v>
      </c>
      <c r="K200" s="795">
        <f>K160+1</f>
        <v>5</v>
      </c>
      <c r="L200" s="795"/>
    </row>
    <row r="201" spans="1:12" ht="14.25" customHeight="1">
      <c r="A201" s="313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</row>
    <row r="202" spans="1:12" ht="14.25" customHeight="1" thickBot="1">
      <c r="A202" s="313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</row>
    <row r="203" spans="1:12" ht="14.25" customHeight="1">
      <c r="A203" s="254"/>
      <c r="B203" s="35"/>
      <c r="C203" s="11"/>
      <c r="D203" s="37"/>
      <c r="E203" s="11"/>
      <c r="F203" s="44"/>
      <c r="G203" s="44"/>
      <c r="H203" s="11"/>
      <c r="I203" s="44"/>
      <c r="J203" s="11"/>
      <c r="K203" s="11"/>
      <c r="L203" s="45"/>
    </row>
    <row r="204" spans="1:12" ht="14.25" customHeight="1" thickBot="1">
      <c r="A204" s="429"/>
      <c r="B204" s="444"/>
      <c r="C204" s="517" t="s">
        <v>3094</v>
      </c>
      <c r="D204" s="430"/>
      <c r="E204" s="517" t="s">
        <v>3095</v>
      </c>
      <c r="F204" s="445" t="s">
        <v>3075</v>
      </c>
      <c r="G204" s="445" t="s">
        <v>3096</v>
      </c>
      <c r="H204" s="517" t="s">
        <v>3077</v>
      </c>
      <c r="I204" s="445" t="s">
        <v>3097</v>
      </c>
      <c r="J204" s="794" t="s">
        <v>3098</v>
      </c>
      <c r="K204" s="794"/>
      <c r="L204" s="587"/>
    </row>
    <row r="205" spans="1:12" ht="14.25" customHeight="1">
      <c r="A205" s="254"/>
      <c r="B205" s="35"/>
      <c r="C205" s="36"/>
      <c r="D205" s="37"/>
      <c r="E205" s="11"/>
      <c r="F205" s="12"/>
      <c r="G205" s="13"/>
      <c r="H205" s="14"/>
      <c r="I205" s="38"/>
      <c r="J205" s="14"/>
      <c r="K205" s="14"/>
      <c r="L205" s="16"/>
    </row>
    <row r="206" spans="1:12" ht="14.25" customHeight="1">
      <c r="A206" s="261"/>
      <c r="B206" s="8"/>
      <c r="C206" s="29" t="s">
        <v>3106</v>
      </c>
      <c r="D206" s="10"/>
      <c r="E206" s="29" t="s">
        <v>2589</v>
      </c>
      <c r="F206" s="77">
        <v>10</v>
      </c>
      <c r="G206" s="17" t="s">
        <v>3090</v>
      </c>
      <c r="H206" s="18"/>
      <c r="I206" s="32"/>
      <c r="J206" s="18"/>
      <c r="K206" s="364"/>
      <c r="L206" s="19"/>
    </row>
    <row r="207" spans="1:12" ht="14.25" customHeight="1">
      <c r="A207" s="256"/>
      <c r="B207" s="20"/>
      <c r="C207" s="21"/>
      <c r="D207" s="22"/>
      <c r="E207" s="2"/>
      <c r="F207" s="4"/>
      <c r="G207" s="23"/>
      <c r="H207" s="24"/>
      <c r="I207" s="15"/>
      <c r="J207" s="24"/>
      <c r="K207" s="24"/>
      <c r="L207" s="25"/>
    </row>
    <row r="208" spans="1:12" ht="14.25" customHeight="1">
      <c r="A208" s="263"/>
      <c r="B208" s="26"/>
      <c r="C208" s="29" t="s">
        <v>3107</v>
      </c>
      <c r="D208" s="28"/>
      <c r="E208" s="29" t="s">
        <v>2590</v>
      </c>
      <c r="F208" s="79">
        <v>11</v>
      </c>
      <c r="G208" s="30" t="s">
        <v>3090</v>
      </c>
      <c r="H208" s="6"/>
      <c r="I208" s="6"/>
      <c r="J208" s="69"/>
      <c r="K208" s="258"/>
      <c r="L208" s="31"/>
    </row>
    <row r="209" spans="1:12" ht="14.25" customHeight="1">
      <c r="A209" s="256"/>
      <c r="B209" s="20"/>
      <c r="C209" s="2"/>
      <c r="D209" s="22"/>
      <c r="E209" s="2"/>
      <c r="F209" s="4"/>
      <c r="G209" s="23"/>
      <c r="H209" s="24"/>
      <c r="I209" s="15"/>
      <c r="J209" s="24"/>
      <c r="K209" s="24"/>
      <c r="L209" s="25"/>
    </row>
    <row r="210" spans="1:12" ht="14.25" customHeight="1">
      <c r="A210" s="263"/>
      <c r="B210" s="26"/>
      <c r="C210" s="29" t="s">
        <v>3107</v>
      </c>
      <c r="D210" s="28"/>
      <c r="E210" s="29" t="s">
        <v>2591</v>
      </c>
      <c r="F210" s="79">
        <v>12</v>
      </c>
      <c r="G210" s="30" t="s">
        <v>3090</v>
      </c>
      <c r="H210" s="6"/>
      <c r="I210" s="6"/>
      <c r="J210" s="69"/>
      <c r="K210" s="258"/>
      <c r="L210" s="31"/>
    </row>
    <row r="211" spans="1:12" ht="14.25" customHeight="1">
      <c r="A211" s="256"/>
      <c r="B211" s="20"/>
      <c r="C211" s="21"/>
      <c r="D211" s="22"/>
      <c r="E211" s="2"/>
      <c r="F211" s="4"/>
      <c r="G211" s="23"/>
      <c r="H211" s="24"/>
      <c r="I211" s="15"/>
      <c r="J211" s="24"/>
      <c r="K211" s="24"/>
      <c r="L211" s="25"/>
    </row>
    <row r="212" spans="1:12" ht="14.25" customHeight="1">
      <c r="A212" s="263"/>
      <c r="B212" s="26"/>
      <c r="C212" s="29" t="s">
        <v>3107</v>
      </c>
      <c r="D212" s="28"/>
      <c r="E212" s="29" t="s">
        <v>2592</v>
      </c>
      <c r="F212" s="79">
        <v>34</v>
      </c>
      <c r="G212" s="30" t="s">
        <v>3090</v>
      </c>
      <c r="H212" s="6"/>
      <c r="I212" s="6"/>
      <c r="J212" s="69"/>
      <c r="K212" s="258"/>
      <c r="L212" s="31"/>
    </row>
    <row r="213" spans="1:12" ht="14.25" customHeight="1">
      <c r="A213" s="256"/>
      <c r="B213" s="20"/>
      <c r="C213" s="21"/>
      <c r="D213" s="22"/>
      <c r="E213" s="2"/>
      <c r="F213" s="4"/>
      <c r="G213" s="23"/>
      <c r="H213" s="24"/>
      <c r="I213" s="15"/>
      <c r="J213" s="24"/>
      <c r="K213" s="24"/>
      <c r="L213" s="25"/>
    </row>
    <row r="214" spans="1:12" ht="14.25" customHeight="1">
      <c r="A214" s="263"/>
      <c r="B214" s="26"/>
      <c r="C214" s="29" t="s">
        <v>3107</v>
      </c>
      <c r="D214" s="28"/>
      <c r="E214" s="29" t="s">
        <v>2593</v>
      </c>
      <c r="F214" s="79">
        <v>32</v>
      </c>
      <c r="G214" s="30" t="s">
        <v>3090</v>
      </c>
      <c r="H214" s="6"/>
      <c r="I214" s="6"/>
      <c r="J214" s="69"/>
      <c r="K214" s="258"/>
      <c r="L214" s="31"/>
    </row>
    <row r="215" spans="1:12" ht="14.25" customHeight="1">
      <c r="A215" s="256"/>
      <c r="B215" s="20"/>
      <c r="C215" s="2"/>
      <c r="D215" s="22"/>
      <c r="E215" s="2"/>
      <c r="F215" s="4"/>
      <c r="G215" s="23"/>
      <c r="H215" s="24"/>
      <c r="I215" s="15"/>
      <c r="J215" s="24"/>
      <c r="K215" s="24"/>
      <c r="L215" s="25"/>
    </row>
    <row r="216" spans="1:12" ht="14.25" customHeight="1">
      <c r="A216" s="263"/>
      <c r="B216" s="26"/>
      <c r="C216" s="29" t="s">
        <v>3107</v>
      </c>
      <c r="D216" s="28"/>
      <c r="E216" s="29" t="s">
        <v>2594</v>
      </c>
      <c r="F216" s="79">
        <v>100</v>
      </c>
      <c r="G216" s="30" t="s">
        <v>3090</v>
      </c>
      <c r="H216" s="6"/>
      <c r="I216" s="6"/>
      <c r="J216" s="69"/>
      <c r="K216" s="258"/>
      <c r="L216" s="31"/>
    </row>
    <row r="217" spans="1:12" ht="14.25" customHeight="1">
      <c r="A217" s="256"/>
      <c r="B217" s="20"/>
      <c r="C217" s="21"/>
      <c r="D217" s="22"/>
      <c r="E217" s="2"/>
      <c r="F217" s="4"/>
      <c r="G217" s="23"/>
      <c r="H217" s="24"/>
      <c r="I217" s="15"/>
      <c r="J217" s="24"/>
      <c r="K217" s="24"/>
      <c r="L217" s="25"/>
    </row>
    <row r="218" spans="1:12" ht="14.25" customHeight="1">
      <c r="A218" s="263"/>
      <c r="B218" s="26"/>
      <c r="C218" s="29" t="s">
        <v>3107</v>
      </c>
      <c r="D218" s="28"/>
      <c r="E218" s="29" t="s">
        <v>2595</v>
      </c>
      <c r="F218" s="79">
        <v>134</v>
      </c>
      <c r="G218" s="30" t="s">
        <v>3090</v>
      </c>
      <c r="H218" s="7"/>
      <c r="I218" s="6"/>
      <c r="J218" s="69"/>
      <c r="K218" s="258"/>
      <c r="L218" s="19"/>
    </row>
    <row r="219" spans="1:12" ht="14.25" customHeight="1">
      <c r="A219" s="256"/>
      <c r="B219" s="20"/>
      <c r="C219" s="21"/>
      <c r="D219" s="22"/>
      <c r="E219" s="2"/>
      <c r="F219" s="4"/>
      <c r="G219" s="23"/>
      <c r="H219" s="24"/>
      <c r="I219" s="15"/>
      <c r="J219" s="24"/>
      <c r="K219" s="24"/>
      <c r="L219" s="25"/>
    </row>
    <row r="220" spans="1:12" ht="14.25" customHeight="1">
      <c r="A220" s="263"/>
      <c r="B220" s="26"/>
      <c r="C220" s="27" t="s">
        <v>2596</v>
      </c>
      <c r="D220" s="28"/>
      <c r="E220" s="29" t="s">
        <v>2597</v>
      </c>
      <c r="F220" s="79">
        <v>18</v>
      </c>
      <c r="G220" s="30" t="s">
        <v>3090</v>
      </c>
      <c r="H220" s="6"/>
      <c r="I220" s="6"/>
      <c r="J220" s="69"/>
      <c r="K220" s="258"/>
      <c r="L220" s="19"/>
    </row>
    <row r="221" spans="1:12" ht="14.25" customHeight="1">
      <c r="A221" s="256"/>
      <c r="B221" s="20"/>
      <c r="C221" s="21"/>
      <c r="D221" s="22"/>
      <c r="E221" s="2"/>
      <c r="F221" s="4"/>
      <c r="G221" s="23"/>
      <c r="H221" s="24"/>
      <c r="I221" s="15"/>
      <c r="J221" s="24"/>
      <c r="K221" s="24"/>
      <c r="L221" s="25"/>
    </row>
    <row r="222" spans="1:12" ht="14.25" customHeight="1">
      <c r="A222" s="263"/>
      <c r="B222" s="26"/>
      <c r="C222" s="29" t="s">
        <v>2598</v>
      </c>
      <c r="D222" s="28"/>
      <c r="E222" s="280" t="s">
        <v>2599</v>
      </c>
      <c r="F222" s="79">
        <v>8</v>
      </c>
      <c r="G222" s="30" t="s">
        <v>3090</v>
      </c>
      <c r="H222" s="6"/>
      <c r="I222" s="6"/>
      <c r="J222" s="69"/>
      <c r="K222" s="258"/>
      <c r="L222" s="31"/>
    </row>
    <row r="223" spans="1:12" ht="14.25" customHeight="1">
      <c r="A223" s="256"/>
      <c r="B223" s="20"/>
      <c r="C223" s="21"/>
      <c r="D223" s="22"/>
      <c r="E223" s="2"/>
      <c r="F223" s="4"/>
      <c r="G223" s="23"/>
      <c r="H223" s="24"/>
      <c r="I223" s="15"/>
      <c r="J223" s="24"/>
      <c r="K223" s="24"/>
      <c r="L223" s="25"/>
    </row>
    <row r="224" spans="1:12" ht="14.25" customHeight="1">
      <c r="A224" s="263"/>
      <c r="B224" s="26"/>
      <c r="C224" s="29" t="s">
        <v>2600</v>
      </c>
      <c r="D224" s="28"/>
      <c r="E224" s="280" t="s">
        <v>2601</v>
      </c>
      <c r="F224" s="79">
        <v>6</v>
      </c>
      <c r="G224" s="30" t="s">
        <v>3090</v>
      </c>
      <c r="H224" s="6"/>
      <c r="I224" s="6"/>
      <c r="J224" s="69"/>
      <c r="K224" s="258"/>
      <c r="L224" s="19"/>
    </row>
    <row r="225" spans="1:12" ht="14.25" customHeight="1">
      <c r="A225" s="256"/>
      <c r="B225" s="20"/>
      <c r="C225" s="21"/>
      <c r="D225" s="22"/>
      <c r="E225" s="2"/>
      <c r="F225" s="4"/>
      <c r="G225" s="23"/>
      <c r="H225" s="24"/>
      <c r="I225" s="15"/>
      <c r="J225" s="24"/>
      <c r="K225" s="24"/>
      <c r="L225" s="25"/>
    </row>
    <row r="226" spans="1:12" ht="14.25" customHeight="1">
      <c r="A226" s="263"/>
      <c r="B226" s="26"/>
      <c r="C226" s="29" t="s">
        <v>2600</v>
      </c>
      <c r="D226" s="28"/>
      <c r="E226" s="280" t="s">
        <v>2602</v>
      </c>
      <c r="F226" s="79">
        <v>22</v>
      </c>
      <c r="G226" s="30" t="s">
        <v>3090</v>
      </c>
      <c r="H226" s="6"/>
      <c r="I226" s="6"/>
      <c r="J226" s="69"/>
      <c r="K226" s="258"/>
      <c r="L226" s="31"/>
    </row>
    <row r="227" spans="1:12" ht="14.25" customHeight="1">
      <c r="A227" s="256"/>
      <c r="B227" s="20"/>
      <c r="C227" s="21"/>
      <c r="D227" s="22"/>
      <c r="E227" s="2"/>
      <c r="F227" s="4"/>
      <c r="G227" s="23"/>
      <c r="H227" s="24"/>
      <c r="I227" s="15"/>
      <c r="J227" s="24"/>
      <c r="K227" s="24"/>
      <c r="L227" s="25"/>
    </row>
    <row r="228" spans="1:12" ht="14.25" customHeight="1">
      <c r="A228" s="263"/>
      <c r="B228" s="26"/>
      <c r="C228" s="29" t="s">
        <v>2600</v>
      </c>
      <c r="D228" s="28"/>
      <c r="E228" s="280" t="s">
        <v>2603</v>
      </c>
      <c r="F228" s="79">
        <v>11</v>
      </c>
      <c r="G228" s="30" t="s">
        <v>3090</v>
      </c>
      <c r="H228" s="6"/>
      <c r="I228" s="6"/>
      <c r="J228" s="69"/>
      <c r="K228" s="258"/>
      <c r="L228" s="31"/>
    </row>
    <row r="229" spans="1:12" ht="14.25" customHeight="1">
      <c r="A229" s="261"/>
      <c r="B229" s="20"/>
      <c r="C229" s="21"/>
      <c r="D229" s="22"/>
      <c r="E229" s="2"/>
      <c r="F229" s="4"/>
      <c r="G229" s="23"/>
      <c r="H229" s="24"/>
      <c r="I229" s="15"/>
      <c r="J229" s="24"/>
      <c r="K229" s="24"/>
      <c r="L229" s="25"/>
    </row>
    <row r="230" spans="1:12" ht="14.25" customHeight="1">
      <c r="A230" s="261"/>
      <c r="B230" s="8"/>
      <c r="C230" s="29" t="s">
        <v>2604</v>
      </c>
      <c r="D230" s="10"/>
      <c r="E230" t="s">
        <v>2605</v>
      </c>
      <c r="F230" s="79">
        <v>11</v>
      </c>
      <c r="G230" s="30" t="s">
        <v>3090</v>
      </c>
      <c r="H230" s="6"/>
      <c r="I230" s="6"/>
      <c r="J230" s="69"/>
      <c r="K230" s="258"/>
      <c r="L230" s="19"/>
    </row>
    <row r="231" spans="1:12" ht="14.25" customHeight="1">
      <c r="A231" s="256"/>
      <c r="B231" s="20"/>
      <c r="C231" s="21"/>
      <c r="D231" s="22"/>
      <c r="E231" s="2"/>
      <c r="F231" s="4"/>
      <c r="G231" s="23"/>
      <c r="H231" s="24"/>
      <c r="I231" s="15"/>
      <c r="J231" s="24"/>
      <c r="K231" s="266"/>
      <c r="L231" s="25"/>
    </row>
    <row r="232" spans="1:12" ht="14.25" customHeight="1">
      <c r="A232" s="263"/>
      <c r="B232" s="26"/>
      <c r="C232" s="29" t="s">
        <v>2604</v>
      </c>
      <c r="D232" s="28"/>
      <c r="E232" s="29" t="s">
        <v>2606</v>
      </c>
      <c r="F232" s="79">
        <v>2</v>
      </c>
      <c r="G232" s="30" t="s">
        <v>3090</v>
      </c>
      <c r="H232" s="7"/>
      <c r="I232" s="6"/>
      <c r="J232" s="69"/>
      <c r="K232" s="267"/>
      <c r="L232" s="19"/>
    </row>
    <row r="233" spans="1:12" ht="14.25" customHeight="1">
      <c r="A233" s="261"/>
      <c r="B233" s="8"/>
      <c r="C233" s="21"/>
      <c r="D233" s="10"/>
      <c r="F233" s="83"/>
      <c r="G233" s="23"/>
      <c r="H233" s="24"/>
      <c r="I233" s="15"/>
      <c r="J233" s="24"/>
      <c r="K233" s="24"/>
      <c r="L233" s="262"/>
    </row>
    <row r="234" spans="1:12" ht="14.25" customHeight="1">
      <c r="A234" s="261"/>
      <c r="B234" s="8"/>
      <c r="C234" s="29" t="s">
        <v>2604</v>
      </c>
      <c r="D234" s="10"/>
      <c r="E234" t="s">
        <v>2607</v>
      </c>
      <c r="F234" s="77">
        <v>21</v>
      </c>
      <c r="G234" s="30" t="s">
        <v>3090</v>
      </c>
      <c r="H234" s="7"/>
      <c r="I234" s="6"/>
      <c r="J234" s="69"/>
      <c r="K234" s="267"/>
      <c r="L234" s="264"/>
    </row>
    <row r="235" spans="1:12" ht="14.25" customHeight="1">
      <c r="A235" s="256"/>
      <c r="B235" s="20"/>
      <c r="C235" s="21"/>
      <c r="D235" s="22"/>
      <c r="E235" s="2"/>
      <c r="F235" s="78"/>
      <c r="G235" s="23"/>
      <c r="H235" s="24"/>
      <c r="I235" s="72"/>
      <c r="J235" s="24"/>
      <c r="K235" s="24"/>
      <c r="L235" s="262"/>
    </row>
    <row r="236" spans="1:12" ht="14.25" customHeight="1">
      <c r="A236" s="263"/>
      <c r="B236" s="26"/>
      <c r="C236" s="29" t="s">
        <v>2608</v>
      </c>
      <c r="D236" s="28"/>
      <c r="E236" s="29" t="s">
        <v>2609</v>
      </c>
      <c r="F236" s="79">
        <v>218</v>
      </c>
      <c r="G236" s="30" t="s">
        <v>3090</v>
      </c>
      <c r="H236" s="7"/>
      <c r="I236" s="6"/>
      <c r="J236" s="69"/>
      <c r="K236" s="7"/>
      <c r="L236" s="268"/>
    </row>
    <row r="237" spans="1:12" ht="14.25" customHeight="1">
      <c r="A237" s="255"/>
      <c r="B237" s="8"/>
      <c r="C237" s="21"/>
      <c r="D237" s="10"/>
      <c r="F237" s="77"/>
      <c r="G237" s="17"/>
      <c r="H237" s="18"/>
      <c r="I237" s="71"/>
      <c r="J237" s="24"/>
      <c r="K237" s="18"/>
      <c r="L237" s="19"/>
    </row>
    <row r="238" spans="1:12" ht="14.25" customHeight="1" thickBot="1">
      <c r="A238" s="431"/>
      <c r="B238" s="446"/>
      <c r="C238" s="400" t="s">
        <v>2610</v>
      </c>
      <c r="D238" s="399"/>
      <c r="E238" s="400" t="s">
        <v>2611</v>
      </c>
      <c r="F238" s="447">
        <v>25</v>
      </c>
      <c r="G238" s="448" t="s">
        <v>3090</v>
      </c>
      <c r="H238" s="401"/>
      <c r="I238" s="449"/>
      <c r="J238" s="391"/>
      <c r="K238" s="392"/>
      <c r="L238" s="119"/>
    </row>
    <row r="239" spans="1:12" ht="14.25" customHeight="1">
      <c r="I239" s="18"/>
    </row>
    <row r="240" spans="1:12" ht="14.25" customHeight="1">
      <c r="J240" s="56" t="s">
        <v>3082</v>
      </c>
      <c r="K240" s="795">
        <f>K200+1</f>
        <v>6</v>
      </c>
      <c r="L240" s="795"/>
    </row>
    <row r="241" spans="1:12" ht="14.25" customHeight="1">
      <c r="A241" s="313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</row>
    <row r="242" spans="1:12" ht="14.25" customHeight="1" thickBot="1">
      <c r="A242" s="313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</row>
    <row r="243" spans="1:12" ht="14.25" customHeight="1">
      <c r="A243" s="254"/>
      <c r="B243" s="35"/>
      <c r="C243" s="11"/>
      <c r="D243" s="37"/>
      <c r="E243" s="11"/>
      <c r="F243" s="44"/>
      <c r="G243" s="44"/>
      <c r="H243" s="11"/>
      <c r="I243" s="44"/>
      <c r="J243" s="11"/>
      <c r="K243" s="11"/>
      <c r="L243" s="45"/>
    </row>
    <row r="244" spans="1:12" ht="14.25" customHeight="1" thickBot="1">
      <c r="A244" s="429"/>
      <c r="B244" s="444"/>
      <c r="C244" s="517" t="s">
        <v>3094</v>
      </c>
      <c r="D244" s="430"/>
      <c r="E244" s="517" t="s">
        <v>3095</v>
      </c>
      <c r="F244" s="445" t="s">
        <v>3075</v>
      </c>
      <c r="G244" s="445" t="s">
        <v>3096</v>
      </c>
      <c r="H244" s="517" t="s">
        <v>3077</v>
      </c>
      <c r="I244" s="445" t="s">
        <v>3097</v>
      </c>
      <c r="J244" s="794" t="s">
        <v>3098</v>
      </c>
      <c r="K244" s="794"/>
      <c r="L244" s="587"/>
    </row>
    <row r="245" spans="1:12" ht="14.25" customHeight="1">
      <c r="A245" s="254"/>
      <c r="B245" s="35"/>
      <c r="C245" s="36"/>
      <c r="D245" s="37"/>
      <c r="E245" s="11"/>
      <c r="F245" s="12"/>
      <c r="G245" s="13"/>
      <c r="H245" s="14"/>
      <c r="I245" s="38"/>
      <c r="J245" s="14"/>
      <c r="K245" s="14"/>
      <c r="L245" s="16"/>
    </row>
    <row r="246" spans="1:12" ht="14.25" customHeight="1">
      <c r="A246" s="255"/>
      <c r="B246" s="8"/>
      <c r="C246" s="29" t="s">
        <v>2610</v>
      </c>
      <c r="D246" s="10"/>
      <c r="E246" t="s">
        <v>2612</v>
      </c>
      <c r="F246" s="3">
        <v>77</v>
      </c>
      <c r="G246" s="17" t="s">
        <v>3090</v>
      </c>
      <c r="H246" s="18"/>
      <c r="I246" s="6"/>
      <c r="J246" s="18"/>
      <c r="K246" s="18"/>
      <c r="L246" s="19"/>
    </row>
    <row r="247" spans="1:12" ht="14.25" customHeight="1">
      <c r="A247" s="256"/>
      <c r="B247" s="20"/>
      <c r="C247" s="21"/>
      <c r="D247" s="22"/>
      <c r="E247" s="2"/>
      <c r="F247" s="4"/>
      <c r="G247" s="23"/>
      <c r="H247" s="24"/>
      <c r="I247" s="15"/>
      <c r="J247" s="24"/>
      <c r="K247" s="24"/>
      <c r="L247" s="25"/>
    </row>
    <row r="248" spans="1:12" ht="14.25" customHeight="1">
      <c r="A248" s="257"/>
      <c r="B248" s="26"/>
      <c r="C248" s="29" t="s">
        <v>2610</v>
      </c>
      <c r="D248" s="10"/>
      <c r="E248" t="s">
        <v>2613</v>
      </c>
      <c r="F248" s="79">
        <v>159</v>
      </c>
      <c r="G248" s="30" t="s">
        <v>3090</v>
      </c>
      <c r="H248" s="6"/>
      <c r="I248" s="6"/>
      <c r="J248" s="69"/>
      <c r="K248" s="258"/>
      <c r="L248" s="31"/>
    </row>
    <row r="249" spans="1:12" ht="14.25" customHeight="1">
      <c r="A249" s="256"/>
      <c r="B249" s="20"/>
      <c r="C249" s="21"/>
      <c r="D249" s="22"/>
      <c r="E249" s="2"/>
      <c r="F249" s="4"/>
      <c r="G249" s="23"/>
      <c r="H249" s="24"/>
      <c r="I249" s="15"/>
      <c r="J249" s="24"/>
      <c r="K249" s="24"/>
      <c r="L249" s="25"/>
    </row>
    <row r="250" spans="1:12" ht="14.25" customHeight="1">
      <c r="A250" s="257"/>
      <c r="B250" s="26"/>
      <c r="C250" s="29" t="s">
        <v>2610</v>
      </c>
      <c r="D250" s="10"/>
      <c r="E250" t="s">
        <v>2614</v>
      </c>
      <c r="F250" s="79">
        <v>100</v>
      </c>
      <c r="G250" s="30" t="s">
        <v>3090</v>
      </c>
      <c r="H250" s="6"/>
      <c r="I250" s="6"/>
      <c r="J250" s="69"/>
      <c r="K250" s="258"/>
      <c r="L250" s="31"/>
    </row>
    <row r="251" spans="1:12" ht="14.25" customHeight="1">
      <c r="A251" s="256"/>
      <c r="B251" s="20"/>
      <c r="C251" s="21"/>
      <c r="D251" s="22"/>
      <c r="E251" s="2"/>
      <c r="F251" s="4"/>
      <c r="G251" s="23"/>
      <c r="H251" s="24"/>
      <c r="I251" s="15"/>
      <c r="J251" s="24"/>
      <c r="K251" s="24"/>
      <c r="L251" s="25"/>
    </row>
    <row r="252" spans="1:12" ht="14.25" customHeight="1">
      <c r="A252" s="257"/>
      <c r="B252" s="26"/>
      <c r="C252" s="29" t="s">
        <v>3108</v>
      </c>
      <c r="D252" s="28"/>
      <c r="E252" s="57" t="s">
        <v>2615</v>
      </c>
      <c r="F252" s="79">
        <v>105</v>
      </c>
      <c r="G252" s="30" t="s">
        <v>3090</v>
      </c>
      <c r="H252" s="6"/>
      <c r="I252" s="6"/>
      <c r="J252" s="69"/>
      <c r="K252" s="258"/>
      <c r="L252" s="31"/>
    </row>
    <row r="253" spans="1:12" ht="14.25" customHeight="1">
      <c r="A253" s="256"/>
      <c r="B253" s="20"/>
      <c r="C253" s="21"/>
      <c r="D253" s="22"/>
      <c r="E253" s="2"/>
      <c r="F253" s="4"/>
      <c r="G253" s="23"/>
      <c r="H253" s="24"/>
      <c r="I253" s="15"/>
      <c r="J253" s="24"/>
      <c r="K253" s="24"/>
      <c r="L253" s="25"/>
    </row>
    <row r="254" spans="1:12" ht="14.25" customHeight="1">
      <c r="A254" s="257"/>
      <c r="B254" s="26"/>
      <c r="C254" s="29" t="s">
        <v>3108</v>
      </c>
      <c r="D254" s="28"/>
      <c r="E254" s="57" t="s">
        <v>3109</v>
      </c>
      <c r="F254" s="79">
        <v>1</v>
      </c>
      <c r="G254" s="30" t="s">
        <v>1377</v>
      </c>
      <c r="H254" s="6"/>
      <c r="I254" s="6"/>
      <c r="J254" s="69"/>
      <c r="K254" s="258"/>
      <c r="L254" s="31"/>
    </row>
    <row r="255" spans="1:12" ht="14.25" customHeight="1">
      <c r="A255" s="256"/>
      <c r="B255" s="20"/>
      <c r="C255" s="21"/>
      <c r="D255" s="22"/>
      <c r="E255" s="2"/>
      <c r="F255" s="4"/>
      <c r="G255" s="23"/>
      <c r="H255" s="24"/>
      <c r="I255" s="15"/>
      <c r="J255" s="24"/>
      <c r="K255" s="24"/>
      <c r="L255" s="25"/>
    </row>
    <row r="256" spans="1:12" ht="14.25" customHeight="1">
      <c r="A256" s="257"/>
      <c r="B256" s="26"/>
      <c r="C256" s="29" t="s">
        <v>3108</v>
      </c>
      <c r="D256" s="28"/>
      <c r="E256" s="57" t="s">
        <v>3110</v>
      </c>
      <c r="F256" s="79">
        <v>4</v>
      </c>
      <c r="G256" s="30" t="s">
        <v>1377</v>
      </c>
      <c r="H256" s="6"/>
      <c r="I256" s="6"/>
      <c r="J256" s="69"/>
      <c r="K256" s="258"/>
      <c r="L256" s="31"/>
    </row>
    <row r="257" spans="1:12" ht="14.25" customHeight="1">
      <c r="A257" s="256"/>
      <c r="B257" s="20"/>
      <c r="C257" s="21"/>
      <c r="D257" s="22"/>
      <c r="E257" s="2"/>
      <c r="F257" s="4"/>
      <c r="G257" s="23"/>
      <c r="H257" s="24"/>
      <c r="I257" s="15"/>
      <c r="J257" s="24"/>
      <c r="K257" s="24"/>
      <c r="L257" s="25"/>
    </row>
    <row r="258" spans="1:12" ht="14.25" customHeight="1">
      <c r="A258" s="257"/>
      <c r="B258" s="26"/>
      <c r="C258" s="29" t="s">
        <v>3111</v>
      </c>
      <c r="D258" s="28"/>
      <c r="E258" s="57" t="s">
        <v>2616</v>
      </c>
      <c r="F258" s="79">
        <v>5</v>
      </c>
      <c r="G258" s="30" t="s">
        <v>1377</v>
      </c>
      <c r="H258" s="6"/>
      <c r="I258" s="6"/>
      <c r="J258" s="69"/>
      <c r="K258" s="258"/>
      <c r="L258" s="31"/>
    </row>
    <row r="259" spans="1:12" ht="14.25" customHeight="1">
      <c r="A259" s="256"/>
      <c r="B259" s="20"/>
      <c r="C259" s="21"/>
      <c r="D259" s="22"/>
      <c r="E259" s="2"/>
      <c r="F259" s="4"/>
      <c r="G259" s="23"/>
      <c r="H259" s="24"/>
      <c r="I259" s="15"/>
      <c r="J259" s="24"/>
      <c r="K259" s="24"/>
      <c r="L259" s="25"/>
    </row>
    <row r="260" spans="1:12" ht="14.25" customHeight="1">
      <c r="A260" s="257"/>
      <c r="B260" s="26"/>
      <c r="C260" s="29" t="s">
        <v>3111</v>
      </c>
      <c r="D260" s="28"/>
      <c r="E260" s="57" t="s">
        <v>2617</v>
      </c>
      <c r="F260" s="79">
        <v>2</v>
      </c>
      <c r="G260" s="30" t="s">
        <v>1377</v>
      </c>
      <c r="H260" s="6"/>
      <c r="I260" s="6"/>
      <c r="J260" s="69"/>
      <c r="K260" s="258"/>
      <c r="L260" s="31"/>
    </row>
    <row r="261" spans="1:12" ht="14.25" customHeight="1">
      <c r="A261" s="256"/>
      <c r="B261" s="20"/>
      <c r="C261" s="21"/>
      <c r="D261" s="22"/>
      <c r="E261" s="2"/>
      <c r="F261" s="4"/>
      <c r="G261" s="23"/>
      <c r="H261" s="24"/>
      <c r="I261" s="15"/>
      <c r="J261" s="24"/>
      <c r="K261" s="24"/>
      <c r="L261" s="25"/>
    </row>
    <row r="262" spans="1:12" ht="14.25" customHeight="1">
      <c r="A262" s="257"/>
      <c r="B262" s="26"/>
      <c r="C262" s="29" t="s">
        <v>3111</v>
      </c>
      <c r="D262" s="28"/>
      <c r="E262" s="57" t="s">
        <v>2618</v>
      </c>
      <c r="F262" s="79">
        <v>1</v>
      </c>
      <c r="G262" s="30" t="s">
        <v>1377</v>
      </c>
      <c r="H262" s="6"/>
      <c r="I262" s="6"/>
      <c r="J262" s="69"/>
      <c r="K262" s="258"/>
      <c r="L262" s="31"/>
    </row>
    <row r="263" spans="1:12" ht="14.25" customHeight="1">
      <c r="A263" s="256"/>
      <c r="B263" s="20"/>
      <c r="C263" s="21"/>
      <c r="D263" s="22"/>
      <c r="E263" s="2"/>
      <c r="F263" s="4"/>
      <c r="G263" s="23"/>
      <c r="H263" s="24"/>
      <c r="I263" s="15"/>
      <c r="J263" s="24"/>
      <c r="K263" s="24"/>
      <c r="L263" s="262"/>
    </row>
    <row r="264" spans="1:12" ht="14.25" customHeight="1">
      <c r="A264" s="257"/>
      <c r="B264" s="26"/>
      <c r="C264" s="29" t="s">
        <v>3111</v>
      </c>
      <c r="D264" s="28"/>
      <c r="E264" s="57" t="s">
        <v>3112</v>
      </c>
      <c r="F264" s="79">
        <v>2</v>
      </c>
      <c r="G264" s="30" t="s">
        <v>1377</v>
      </c>
      <c r="H264" s="7"/>
      <c r="I264" s="6"/>
      <c r="J264" s="69"/>
      <c r="K264" s="258"/>
      <c r="L264" s="264"/>
    </row>
    <row r="265" spans="1:12" ht="14.25" customHeight="1">
      <c r="A265" s="256"/>
      <c r="B265" s="20"/>
      <c r="C265" s="21"/>
      <c r="D265" s="22"/>
      <c r="E265" s="2"/>
      <c r="F265" s="4"/>
      <c r="G265" s="23"/>
      <c r="H265" s="24"/>
      <c r="I265" s="15"/>
      <c r="J265" s="24"/>
      <c r="K265" s="24"/>
      <c r="L265" s="262"/>
    </row>
    <row r="266" spans="1:12" ht="14.25" customHeight="1">
      <c r="A266" s="263"/>
      <c r="B266" s="26"/>
      <c r="C266" s="29" t="s">
        <v>3111</v>
      </c>
      <c r="D266" s="28"/>
      <c r="E266" s="57" t="s">
        <v>3113</v>
      </c>
      <c r="F266" s="79">
        <v>1</v>
      </c>
      <c r="G266" s="30" t="s">
        <v>1377</v>
      </c>
      <c r="H266" s="7"/>
      <c r="I266" s="6"/>
      <c r="J266" s="69"/>
      <c r="K266" s="258"/>
      <c r="L266" s="264"/>
    </row>
    <row r="267" spans="1:12" ht="14.25" customHeight="1">
      <c r="A267" s="259"/>
      <c r="B267" s="20"/>
      <c r="C267" s="21"/>
      <c r="D267" s="22"/>
      <c r="E267" s="2"/>
      <c r="F267" s="4"/>
      <c r="G267" s="23"/>
      <c r="H267" s="24"/>
      <c r="I267" s="15"/>
      <c r="J267" s="24"/>
      <c r="K267" s="24"/>
      <c r="L267" s="25"/>
    </row>
    <row r="268" spans="1:12" ht="14.25" customHeight="1">
      <c r="A268" s="260"/>
      <c r="B268" s="26"/>
      <c r="C268" s="29" t="s">
        <v>3114</v>
      </c>
      <c r="D268" s="28"/>
      <c r="E268" s="29" t="s">
        <v>3115</v>
      </c>
      <c r="F268" s="79">
        <v>1</v>
      </c>
      <c r="G268" s="30" t="s">
        <v>2564</v>
      </c>
      <c r="H268" s="7"/>
      <c r="I268" s="6"/>
      <c r="J268" s="69"/>
      <c r="K268" s="258"/>
      <c r="L268" s="31"/>
    </row>
    <row r="269" spans="1:12" ht="14.25" customHeight="1">
      <c r="A269" s="259"/>
      <c r="B269" s="20"/>
      <c r="C269" s="21"/>
      <c r="D269" s="22"/>
      <c r="E269" s="2"/>
      <c r="F269" s="4"/>
      <c r="G269" s="23"/>
      <c r="H269" s="24"/>
      <c r="I269" s="15"/>
      <c r="J269" s="24"/>
      <c r="K269" s="24"/>
      <c r="L269" s="25"/>
    </row>
    <row r="270" spans="1:12" ht="14.25" customHeight="1">
      <c r="A270" s="260"/>
      <c r="B270" s="26"/>
      <c r="C270" s="29" t="s">
        <v>2619</v>
      </c>
      <c r="D270" s="28"/>
      <c r="E270" s="29" t="s">
        <v>3116</v>
      </c>
      <c r="F270" s="79">
        <v>1</v>
      </c>
      <c r="G270" s="30" t="s">
        <v>2620</v>
      </c>
      <c r="H270" s="7"/>
      <c r="I270" s="6"/>
      <c r="J270" s="69"/>
      <c r="K270" s="258"/>
      <c r="L270" s="19"/>
    </row>
    <row r="271" spans="1:12" ht="14.25" customHeight="1">
      <c r="A271" s="259"/>
      <c r="B271" s="8"/>
      <c r="D271" s="10"/>
      <c r="F271" s="4"/>
      <c r="G271" s="23"/>
      <c r="H271" s="24"/>
      <c r="I271" s="15"/>
      <c r="J271" s="24"/>
      <c r="K271" s="24"/>
      <c r="L271" s="25"/>
    </row>
    <row r="272" spans="1:12" ht="14.25" customHeight="1">
      <c r="A272" s="260"/>
      <c r="B272" s="8"/>
      <c r="C272" t="s">
        <v>2621</v>
      </c>
      <c r="D272" s="10"/>
      <c r="E272" t="s">
        <v>3117</v>
      </c>
      <c r="F272" s="79">
        <v>1</v>
      </c>
      <c r="G272" s="30" t="s">
        <v>2620</v>
      </c>
      <c r="H272" s="7"/>
      <c r="I272" s="6"/>
      <c r="J272" s="69"/>
      <c r="K272" s="258"/>
      <c r="L272" s="19"/>
    </row>
    <row r="273" spans="1:12" ht="14.25" customHeight="1">
      <c r="A273" s="255"/>
      <c r="B273" s="20"/>
      <c r="C273" s="21"/>
      <c r="D273" s="22"/>
      <c r="E273" s="64"/>
      <c r="F273" s="4"/>
      <c r="G273" s="23"/>
      <c r="H273" s="24"/>
      <c r="I273" s="15"/>
      <c r="J273" s="24"/>
      <c r="K273" s="24"/>
      <c r="L273" s="25"/>
    </row>
    <row r="274" spans="1:12" ht="14.25" customHeight="1">
      <c r="A274" s="255"/>
      <c r="B274" s="26"/>
      <c r="C274" t="s">
        <v>2622</v>
      </c>
      <c r="D274" s="28"/>
      <c r="E274" s="1" t="s">
        <v>3118</v>
      </c>
      <c r="F274" s="79">
        <v>1</v>
      </c>
      <c r="G274" s="30" t="s">
        <v>2620</v>
      </c>
      <c r="H274" s="7"/>
      <c r="I274" s="6"/>
      <c r="J274" s="69"/>
      <c r="K274" s="258"/>
      <c r="L274" s="31"/>
    </row>
    <row r="275" spans="1:12" ht="14.25" customHeight="1">
      <c r="A275" s="256"/>
      <c r="B275" s="20"/>
      <c r="C275" s="21"/>
      <c r="D275" s="22"/>
      <c r="E275" s="64"/>
      <c r="F275" s="4"/>
      <c r="G275" s="23"/>
      <c r="H275" s="24"/>
      <c r="I275" s="15"/>
      <c r="J275" s="24"/>
      <c r="K275" s="24"/>
      <c r="L275" s="25"/>
    </row>
    <row r="276" spans="1:12" ht="14.25" customHeight="1">
      <c r="A276" s="263"/>
      <c r="B276" s="26"/>
      <c r="C276" t="s">
        <v>2622</v>
      </c>
      <c r="D276" s="28"/>
      <c r="E276" s="1" t="s">
        <v>3119</v>
      </c>
      <c r="F276" s="79">
        <v>1</v>
      </c>
      <c r="G276" s="30" t="s">
        <v>2620</v>
      </c>
      <c r="H276" s="7"/>
      <c r="I276" s="6"/>
      <c r="J276" s="69"/>
      <c r="K276" s="258"/>
      <c r="L276" s="31"/>
    </row>
    <row r="277" spans="1:12" ht="14.25" customHeight="1">
      <c r="A277" s="261"/>
      <c r="B277" s="8"/>
      <c r="C277" s="2"/>
      <c r="D277" s="10"/>
      <c r="F277" s="3"/>
      <c r="G277" s="17"/>
      <c r="H277" s="18"/>
      <c r="I277" s="32"/>
      <c r="J277" s="18"/>
      <c r="K277" s="18"/>
      <c r="L277" s="19"/>
    </row>
    <row r="278" spans="1:12" ht="14.25" customHeight="1" thickBot="1">
      <c r="A278" s="433"/>
      <c r="B278" s="446"/>
      <c r="C278" s="400" t="s">
        <v>2622</v>
      </c>
      <c r="D278" s="399"/>
      <c r="E278" s="400" t="s">
        <v>3120</v>
      </c>
      <c r="F278" s="447">
        <v>1</v>
      </c>
      <c r="G278" s="448" t="s">
        <v>2620</v>
      </c>
      <c r="H278" s="401"/>
      <c r="I278" s="449"/>
      <c r="J278" s="390"/>
      <c r="K278" s="432"/>
      <c r="L278" s="119"/>
    </row>
    <row r="279" spans="1:12" ht="14.25" customHeight="1">
      <c r="I279" s="18"/>
    </row>
    <row r="280" spans="1:12" ht="14.25" customHeight="1">
      <c r="J280" s="56" t="s">
        <v>3121</v>
      </c>
      <c r="K280" s="795">
        <f>K240+1</f>
        <v>7</v>
      </c>
      <c r="L280" s="795"/>
    </row>
    <row r="281" spans="1:12" ht="14.25" customHeight="1">
      <c r="A281" s="313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</row>
    <row r="282" spans="1:12" ht="14.25" customHeight="1" thickBot="1">
      <c r="A282" s="313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</row>
    <row r="283" spans="1:12" ht="14.25" customHeight="1">
      <c r="A283" s="254"/>
      <c r="B283" s="35"/>
      <c r="C283" s="11"/>
      <c r="D283" s="37"/>
      <c r="E283" s="11"/>
      <c r="F283" s="44"/>
      <c r="G283" s="44"/>
      <c r="H283" s="11"/>
      <c r="I283" s="44"/>
      <c r="J283" s="11"/>
      <c r="K283" s="11"/>
      <c r="L283" s="45"/>
    </row>
    <row r="284" spans="1:12" ht="14.25" customHeight="1" thickBot="1">
      <c r="A284" s="429"/>
      <c r="B284" s="444"/>
      <c r="C284" s="517" t="s">
        <v>3122</v>
      </c>
      <c r="D284" s="430"/>
      <c r="E284" s="517" t="s">
        <v>3095</v>
      </c>
      <c r="F284" s="445" t="s">
        <v>3123</v>
      </c>
      <c r="G284" s="445" t="s">
        <v>3124</v>
      </c>
      <c r="H284" s="517" t="s">
        <v>3125</v>
      </c>
      <c r="I284" s="445" t="s">
        <v>3097</v>
      </c>
      <c r="J284" s="794" t="s">
        <v>3126</v>
      </c>
      <c r="K284" s="794"/>
      <c r="L284" s="587"/>
    </row>
    <row r="285" spans="1:12" ht="14.25" customHeight="1">
      <c r="A285" s="254"/>
      <c r="B285" s="35"/>
      <c r="C285" s="11"/>
      <c r="D285" s="37"/>
      <c r="E285" s="11"/>
      <c r="F285" s="12"/>
      <c r="G285" s="13"/>
      <c r="H285" s="14"/>
      <c r="I285" s="38"/>
      <c r="J285" s="14"/>
      <c r="K285" s="14"/>
      <c r="L285" s="16"/>
    </row>
    <row r="286" spans="1:12" ht="14.25" customHeight="1">
      <c r="A286" s="261"/>
      <c r="B286" s="8"/>
      <c r="C286" t="s">
        <v>2622</v>
      </c>
      <c r="D286" s="10"/>
      <c r="E286" t="s">
        <v>3127</v>
      </c>
      <c r="F286" s="77">
        <v>1</v>
      </c>
      <c r="G286" s="17" t="s">
        <v>2620</v>
      </c>
      <c r="H286" s="18"/>
      <c r="I286" s="6"/>
      <c r="J286" s="554"/>
      <c r="K286" s="364"/>
      <c r="L286" s="19"/>
    </row>
    <row r="287" spans="1:12" ht="14.25" customHeight="1">
      <c r="A287" s="256"/>
      <c r="B287" s="20"/>
      <c r="C287" s="2"/>
      <c r="D287" s="22"/>
      <c r="E287" s="2"/>
      <c r="F287" s="4"/>
      <c r="G287" s="23"/>
      <c r="H287" s="24"/>
      <c r="I287" s="15"/>
      <c r="J287" s="24"/>
      <c r="K287" s="24"/>
      <c r="L287" s="25"/>
    </row>
    <row r="288" spans="1:12" ht="14.25" customHeight="1">
      <c r="A288" s="257"/>
      <c r="B288" s="8"/>
      <c r="C288" s="29" t="s">
        <v>2622</v>
      </c>
      <c r="D288" s="28"/>
      <c r="E288" s="57" t="s">
        <v>3128</v>
      </c>
      <c r="F288" s="79">
        <v>1</v>
      </c>
      <c r="G288" s="30" t="s">
        <v>2620</v>
      </c>
      <c r="H288" s="6"/>
      <c r="I288" s="6"/>
      <c r="J288" s="554"/>
      <c r="K288" s="258"/>
      <c r="L288" s="19"/>
    </row>
    <row r="289" spans="1:12" ht="14.25" customHeight="1">
      <c r="A289" s="256"/>
      <c r="B289" s="20"/>
      <c r="C289" s="2"/>
      <c r="D289" s="22"/>
      <c r="E289" s="2"/>
      <c r="F289" s="4"/>
      <c r="G289" s="23"/>
      <c r="H289" s="24"/>
      <c r="I289" s="15"/>
      <c r="J289" s="24"/>
      <c r="K289" s="24"/>
      <c r="L289" s="25"/>
    </row>
    <row r="290" spans="1:12" ht="14.25" customHeight="1">
      <c r="A290" s="257"/>
      <c r="B290" s="26"/>
      <c r="C290" s="29" t="s">
        <v>2850</v>
      </c>
      <c r="D290" s="28"/>
      <c r="E290" s="57" t="s">
        <v>3130</v>
      </c>
      <c r="F290" s="79">
        <v>1</v>
      </c>
      <c r="G290" s="30" t="s">
        <v>2851</v>
      </c>
      <c r="H290" s="6"/>
      <c r="I290" s="6"/>
      <c r="J290" s="69"/>
      <c r="K290" s="258"/>
      <c r="L290" s="31"/>
    </row>
    <row r="291" spans="1:12" ht="14.25" customHeight="1">
      <c r="A291" s="256"/>
      <c r="B291" s="20"/>
      <c r="C291" s="2"/>
      <c r="D291" s="22"/>
      <c r="E291" s="2"/>
      <c r="F291" s="4"/>
      <c r="G291" s="23"/>
      <c r="H291" s="24"/>
      <c r="I291" s="15"/>
      <c r="J291" s="24"/>
      <c r="K291" s="24"/>
      <c r="L291" s="25"/>
    </row>
    <row r="292" spans="1:12" ht="14.25" customHeight="1">
      <c r="A292" s="263"/>
      <c r="B292" s="26"/>
      <c r="C292" s="29" t="s">
        <v>2850</v>
      </c>
      <c r="D292" s="28"/>
      <c r="E292" s="29" t="s">
        <v>3131</v>
      </c>
      <c r="F292" s="79">
        <v>2</v>
      </c>
      <c r="G292" s="30" t="s">
        <v>2851</v>
      </c>
      <c r="H292" s="6"/>
      <c r="I292" s="6"/>
      <c r="J292" s="69"/>
      <c r="K292" s="258"/>
      <c r="L292" s="31"/>
    </row>
    <row r="293" spans="1:12" ht="14.25" customHeight="1">
      <c r="A293" s="256"/>
      <c r="B293" s="20"/>
      <c r="C293" s="2"/>
      <c r="D293" s="22"/>
      <c r="E293" s="2"/>
      <c r="F293" s="4"/>
      <c r="G293" s="23"/>
      <c r="H293" s="24"/>
      <c r="I293" s="15"/>
      <c r="J293" s="24"/>
      <c r="K293" s="24"/>
      <c r="L293" s="25"/>
    </row>
    <row r="294" spans="1:12" ht="14.25" customHeight="1">
      <c r="A294" s="263"/>
      <c r="B294" s="26"/>
      <c r="C294" s="29" t="s">
        <v>2850</v>
      </c>
      <c r="D294" s="28"/>
      <c r="E294" s="29" t="s">
        <v>3132</v>
      </c>
      <c r="F294" s="79">
        <v>2</v>
      </c>
      <c r="G294" s="30" t="s">
        <v>2851</v>
      </c>
      <c r="H294" s="6"/>
      <c r="I294" s="6"/>
      <c r="J294" s="69"/>
      <c r="K294" s="258"/>
      <c r="L294" s="31"/>
    </row>
    <row r="295" spans="1:12" ht="14.25" customHeight="1">
      <c r="A295" s="256"/>
      <c r="B295" s="20"/>
      <c r="C295" s="2"/>
      <c r="D295" s="22"/>
      <c r="E295" s="2"/>
      <c r="F295" s="4"/>
      <c r="G295" s="23"/>
      <c r="H295" s="24"/>
      <c r="I295" s="15"/>
      <c r="J295" s="24"/>
      <c r="K295" s="24"/>
      <c r="L295" s="25"/>
    </row>
    <row r="296" spans="1:12" ht="14.25" customHeight="1">
      <c r="A296" s="263"/>
      <c r="B296" s="26"/>
      <c r="C296" s="29" t="s">
        <v>2576</v>
      </c>
      <c r="D296" s="28"/>
      <c r="E296" s="29"/>
      <c r="F296" s="79">
        <v>1</v>
      </c>
      <c r="G296" s="30" t="s">
        <v>0</v>
      </c>
      <c r="H296" s="7"/>
      <c r="I296" s="6"/>
      <c r="J296" s="69"/>
      <c r="K296" s="258"/>
      <c r="L296" s="31"/>
    </row>
    <row r="297" spans="1:12" ht="14.25" customHeight="1">
      <c r="A297" s="256"/>
      <c r="B297" s="20"/>
      <c r="C297" s="2"/>
      <c r="D297" s="22"/>
      <c r="E297" s="2"/>
      <c r="F297" s="4"/>
      <c r="G297" s="23"/>
      <c r="H297" s="24"/>
      <c r="I297" s="15"/>
      <c r="J297" s="24"/>
      <c r="K297" s="24"/>
      <c r="L297" s="25"/>
    </row>
    <row r="298" spans="1:12" ht="14.25" customHeight="1">
      <c r="A298" s="263"/>
      <c r="B298" s="26"/>
      <c r="C298" s="29" t="s">
        <v>3133</v>
      </c>
      <c r="D298" s="28"/>
      <c r="E298" s="57" t="s">
        <v>3134</v>
      </c>
      <c r="F298" s="79">
        <v>6</v>
      </c>
      <c r="G298" s="30" t="s">
        <v>3135</v>
      </c>
      <c r="H298" s="6"/>
      <c r="I298" s="6"/>
      <c r="J298" s="69"/>
      <c r="K298" s="258"/>
      <c r="L298" s="19"/>
    </row>
    <row r="299" spans="1:12" ht="14.25" customHeight="1">
      <c r="A299" s="256"/>
      <c r="B299" s="20"/>
      <c r="C299" s="21"/>
      <c r="D299" s="22"/>
      <c r="F299" s="4"/>
      <c r="G299" s="23"/>
      <c r="H299" s="24"/>
      <c r="I299" s="15"/>
      <c r="J299" s="24"/>
      <c r="K299" s="24"/>
      <c r="L299" s="25"/>
    </row>
    <row r="300" spans="1:12" ht="14.25" customHeight="1">
      <c r="A300" s="257"/>
      <c r="B300" s="26"/>
      <c r="C300" s="29" t="s">
        <v>3136</v>
      </c>
      <c r="D300" s="28"/>
      <c r="E300" s="26" t="s">
        <v>3137</v>
      </c>
      <c r="F300" s="79">
        <v>22</v>
      </c>
      <c r="G300" s="30" t="s">
        <v>3135</v>
      </c>
      <c r="H300" s="6"/>
      <c r="I300" s="6"/>
      <c r="J300" s="69"/>
      <c r="K300" s="258"/>
      <c r="L300" s="31"/>
    </row>
    <row r="301" spans="1:12" ht="14.25" customHeight="1">
      <c r="A301" s="261"/>
      <c r="B301" s="20"/>
      <c r="C301" s="21"/>
      <c r="D301" s="22"/>
      <c r="E301" s="8"/>
      <c r="F301" s="4"/>
      <c r="G301" s="23"/>
      <c r="H301" s="24"/>
      <c r="I301" s="15"/>
      <c r="J301" s="24"/>
      <c r="K301" s="24"/>
      <c r="L301" s="25"/>
    </row>
    <row r="302" spans="1:12" ht="14.25" customHeight="1">
      <c r="A302" s="261"/>
      <c r="B302" s="26"/>
      <c r="C302" s="29" t="s">
        <v>3138</v>
      </c>
      <c r="D302" s="28"/>
      <c r="E302" s="29" t="s">
        <v>3139</v>
      </c>
      <c r="F302" s="79">
        <v>11</v>
      </c>
      <c r="G302" s="30" t="s">
        <v>3135</v>
      </c>
      <c r="H302" s="6"/>
      <c r="I302" s="6"/>
      <c r="J302" s="69"/>
      <c r="K302" s="258"/>
      <c r="L302" s="31"/>
    </row>
    <row r="303" spans="1:12" ht="14.25" customHeight="1">
      <c r="A303" s="256"/>
      <c r="B303" s="20"/>
      <c r="C303" s="21"/>
      <c r="D303" s="22"/>
      <c r="F303" s="4"/>
      <c r="G303" s="23"/>
      <c r="H303" s="24"/>
      <c r="I303" s="15"/>
      <c r="J303" s="24"/>
      <c r="K303" s="24"/>
      <c r="L303" s="25"/>
    </row>
    <row r="304" spans="1:12" ht="14.25" customHeight="1">
      <c r="A304" s="263"/>
      <c r="B304" s="26"/>
      <c r="C304" s="29" t="s">
        <v>3136</v>
      </c>
      <c r="D304" s="28"/>
      <c r="E304" t="s">
        <v>3140</v>
      </c>
      <c r="F304" s="79">
        <v>11</v>
      </c>
      <c r="G304" s="30" t="s">
        <v>3135</v>
      </c>
      <c r="H304" s="6"/>
      <c r="I304" s="6"/>
      <c r="J304" s="69"/>
      <c r="K304" s="258"/>
      <c r="L304" s="31"/>
    </row>
    <row r="305" spans="1:12" ht="14.25" customHeight="1">
      <c r="A305" s="261"/>
      <c r="B305" s="20"/>
      <c r="C305" s="21"/>
      <c r="D305" s="22"/>
      <c r="E305" s="2"/>
      <c r="F305" s="4"/>
      <c r="G305" s="23"/>
      <c r="H305" s="24"/>
      <c r="I305" s="15"/>
      <c r="J305" s="24"/>
      <c r="K305" s="24"/>
      <c r="L305" s="25"/>
    </row>
    <row r="306" spans="1:12" ht="14.25" customHeight="1">
      <c r="A306" s="261"/>
      <c r="B306" s="26"/>
      <c r="C306" s="29" t="s">
        <v>3133</v>
      </c>
      <c r="D306" s="28"/>
      <c r="E306" s="29" t="s">
        <v>3141</v>
      </c>
      <c r="F306" s="79">
        <v>2</v>
      </c>
      <c r="G306" s="30" t="s">
        <v>3135</v>
      </c>
      <c r="H306" s="6"/>
      <c r="I306" s="6"/>
      <c r="J306" s="69"/>
      <c r="K306" s="258"/>
      <c r="L306" s="31"/>
    </row>
    <row r="307" spans="1:12" ht="14.25" customHeight="1">
      <c r="A307" s="256"/>
      <c r="B307" s="20"/>
      <c r="C307" s="21"/>
      <c r="D307" s="22"/>
      <c r="E307" s="2"/>
      <c r="F307" s="83"/>
      <c r="G307" s="23"/>
      <c r="H307" s="24"/>
      <c r="I307" s="15"/>
      <c r="J307" s="24"/>
      <c r="K307" s="24"/>
      <c r="L307" s="25"/>
    </row>
    <row r="308" spans="1:12" ht="14.25" customHeight="1">
      <c r="A308" s="263"/>
      <c r="B308" s="26"/>
      <c r="C308" s="29" t="s">
        <v>3142</v>
      </c>
      <c r="D308" s="28"/>
      <c r="E308" s="57" t="s">
        <v>3143</v>
      </c>
      <c r="F308" s="79">
        <v>21</v>
      </c>
      <c r="G308" s="30" t="s">
        <v>3135</v>
      </c>
      <c r="H308" s="6"/>
      <c r="I308" s="6"/>
      <c r="J308" s="69"/>
      <c r="K308" s="258"/>
      <c r="L308" s="31"/>
    </row>
    <row r="309" spans="1:12" ht="14.25" customHeight="1">
      <c r="A309" s="261"/>
      <c r="B309" s="20"/>
      <c r="C309" s="21"/>
      <c r="D309" s="22"/>
      <c r="E309" s="2"/>
      <c r="F309" s="83"/>
      <c r="G309" s="23"/>
      <c r="H309" s="24"/>
      <c r="I309" s="15"/>
      <c r="J309" s="24"/>
      <c r="K309" s="24"/>
      <c r="L309" s="25"/>
    </row>
    <row r="310" spans="1:12" ht="14.25" customHeight="1">
      <c r="A310" s="261"/>
      <c r="B310" s="26"/>
      <c r="C310" s="29" t="s">
        <v>3144</v>
      </c>
      <c r="D310" s="28"/>
      <c r="E310" s="57"/>
      <c r="F310" s="77">
        <v>26</v>
      </c>
      <c r="G310" s="30" t="s">
        <v>3135</v>
      </c>
      <c r="H310" s="6"/>
      <c r="I310" s="6"/>
      <c r="J310" s="69"/>
      <c r="K310" s="258"/>
      <c r="L310" s="31"/>
    </row>
    <row r="311" spans="1:12" ht="14.25" customHeight="1">
      <c r="A311" s="256"/>
      <c r="B311" s="20"/>
      <c r="C311" s="2"/>
      <c r="D311" s="22"/>
      <c r="E311" s="2"/>
      <c r="F311" s="4"/>
      <c r="G311" s="23"/>
      <c r="H311" s="24"/>
      <c r="I311" s="15"/>
      <c r="J311" s="24"/>
      <c r="K311" s="24"/>
      <c r="L311" s="25"/>
    </row>
    <row r="312" spans="1:12" ht="14.25" customHeight="1">
      <c r="A312" s="263"/>
      <c r="B312" s="26"/>
      <c r="C312" s="57" t="s">
        <v>3145</v>
      </c>
      <c r="D312" s="28"/>
      <c r="E312" s="57"/>
      <c r="F312" s="79">
        <v>1</v>
      </c>
      <c r="G312" s="30" t="s">
        <v>1377</v>
      </c>
      <c r="H312" s="6"/>
      <c r="I312" s="6"/>
      <c r="J312" s="69"/>
      <c r="K312" s="258"/>
      <c r="L312" s="31"/>
    </row>
    <row r="313" spans="1:12" ht="14.25" customHeight="1">
      <c r="A313" s="261"/>
      <c r="B313" s="20"/>
      <c r="C313" s="2"/>
      <c r="D313" s="22"/>
      <c r="E313" s="2"/>
      <c r="F313" s="4"/>
      <c r="G313" s="23"/>
      <c r="H313" s="24"/>
      <c r="I313" s="15"/>
      <c r="J313" s="24"/>
      <c r="K313" s="24"/>
      <c r="L313" s="25"/>
    </row>
    <row r="314" spans="1:12" ht="14.25" customHeight="1">
      <c r="A314" s="261"/>
      <c r="B314" s="26"/>
      <c r="C314" s="29"/>
      <c r="D314" s="28"/>
      <c r="E314" s="57"/>
      <c r="F314" s="79"/>
      <c r="G314" s="30"/>
      <c r="H314" s="6"/>
      <c r="I314" s="6"/>
      <c r="J314" s="69"/>
      <c r="K314" s="258"/>
      <c r="L314" s="31"/>
    </row>
    <row r="315" spans="1:12" ht="14.25" customHeight="1">
      <c r="A315" s="256"/>
      <c r="B315" s="20"/>
      <c r="C315" s="2"/>
      <c r="D315" s="22"/>
      <c r="E315" s="2"/>
      <c r="F315" s="4"/>
      <c r="G315" s="23"/>
      <c r="H315" s="24"/>
      <c r="I315" s="15"/>
      <c r="J315" s="24"/>
      <c r="K315" s="24"/>
      <c r="L315" s="25"/>
    </row>
    <row r="316" spans="1:12" ht="14.25" customHeight="1">
      <c r="A316" s="263"/>
      <c r="B316" s="26"/>
      <c r="C316" s="43" t="s">
        <v>3146</v>
      </c>
      <c r="D316" s="28"/>
      <c r="E316" s="57"/>
      <c r="F316" s="79"/>
      <c r="G316" s="30"/>
      <c r="H316" s="6"/>
      <c r="I316" s="6"/>
      <c r="J316" s="69"/>
      <c r="K316" s="258"/>
      <c r="L316" s="31"/>
    </row>
    <row r="317" spans="1:12" ht="14.25" customHeight="1">
      <c r="A317" s="255"/>
      <c r="B317" s="8"/>
      <c r="D317" s="10"/>
      <c r="F317" s="3"/>
      <c r="G317" s="17"/>
      <c r="H317" s="18"/>
      <c r="I317" s="71"/>
      <c r="J317" s="18"/>
      <c r="K317" s="274"/>
      <c r="L317" s="19"/>
    </row>
    <row r="318" spans="1:12" ht="14.25" customHeight="1" thickBot="1">
      <c r="A318" s="431"/>
      <c r="B318" s="446"/>
      <c r="C318" s="400"/>
      <c r="D318" s="399"/>
      <c r="E318" s="400"/>
      <c r="F318" s="447"/>
      <c r="G318" s="448"/>
      <c r="H318" s="401"/>
      <c r="I318" s="311"/>
      <c r="J318" s="390"/>
      <c r="K318" s="434"/>
      <c r="L318" s="119"/>
    </row>
    <row r="320" spans="1:12" ht="14.25" customHeight="1">
      <c r="J320" s="56" t="s">
        <v>3147</v>
      </c>
      <c r="K320" s="795">
        <f>K280+1</f>
        <v>8</v>
      </c>
      <c r="L320" s="795"/>
    </row>
    <row r="321" spans="1:12" ht="14.25" customHeight="1">
      <c r="A321" s="313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</row>
    <row r="322" spans="1:12" ht="14.25" customHeight="1" thickBot="1">
      <c r="A322" s="313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</row>
    <row r="323" spans="1:12" ht="14.25" customHeight="1">
      <c r="A323" s="254"/>
      <c r="B323" s="35"/>
      <c r="C323" s="11"/>
      <c r="D323" s="37"/>
      <c r="E323" s="11"/>
      <c r="F323" s="44"/>
      <c r="G323" s="44"/>
      <c r="H323" s="11"/>
      <c r="I323" s="44"/>
      <c r="J323" s="11"/>
      <c r="K323" s="11"/>
      <c r="L323" s="45"/>
    </row>
    <row r="324" spans="1:12" ht="14.25" customHeight="1" thickBot="1">
      <c r="A324" s="429"/>
      <c r="B324" s="444"/>
      <c r="C324" s="517" t="s">
        <v>3094</v>
      </c>
      <c r="D324" s="430"/>
      <c r="E324" s="517" t="s">
        <v>3095</v>
      </c>
      <c r="F324" s="445" t="s">
        <v>3075</v>
      </c>
      <c r="G324" s="445" t="s">
        <v>3148</v>
      </c>
      <c r="H324" s="517" t="s">
        <v>3125</v>
      </c>
      <c r="I324" s="445" t="s">
        <v>3097</v>
      </c>
      <c r="J324" s="794" t="s">
        <v>3098</v>
      </c>
      <c r="K324" s="794"/>
      <c r="L324" s="587"/>
    </row>
    <row r="325" spans="1:12" ht="14.25" customHeight="1">
      <c r="A325" s="254"/>
      <c r="B325" s="35"/>
      <c r="C325" s="11"/>
      <c r="D325" s="37"/>
      <c r="E325" s="11"/>
      <c r="F325" s="12"/>
      <c r="G325" s="13"/>
      <c r="H325" s="14"/>
      <c r="I325" s="38"/>
      <c r="J325" s="14"/>
      <c r="K325" s="14"/>
      <c r="L325" s="16"/>
    </row>
    <row r="326" spans="1:12" ht="14.25" customHeight="1">
      <c r="A326" s="255" t="s">
        <v>3149</v>
      </c>
      <c r="B326" s="8"/>
      <c r="C326" t="str">
        <f>+C14</f>
        <v>警報、監視設備工事</v>
      </c>
      <c r="D326" s="10"/>
      <c r="F326" s="77"/>
      <c r="G326" s="17"/>
      <c r="H326" s="18"/>
      <c r="I326" s="32"/>
      <c r="J326" s="18"/>
      <c r="K326" s="364"/>
      <c r="L326" s="19"/>
    </row>
    <row r="327" spans="1:12" ht="14.25" customHeight="1">
      <c r="A327" s="256"/>
      <c r="B327" s="20"/>
      <c r="C327" s="2"/>
      <c r="D327" s="22"/>
      <c r="E327" s="2"/>
      <c r="F327" s="386"/>
      <c r="G327" s="23"/>
      <c r="H327" s="24"/>
      <c r="I327" s="15"/>
      <c r="J327" s="24"/>
      <c r="K327" s="24"/>
      <c r="L327" s="25"/>
    </row>
    <row r="328" spans="1:12" ht="14.25" customHeight="1">
      <c r="A328" s="257"/>
      <c r="B328" s="26"/>
      <c r="C328" s="29"/>
      <c r="D328" s="28"/>
      <c r="E328" s="57"/>
      <c r="F328" s="387"/>
      <c r="G328" s="30"/>
      <c r="H328" s="6"/>
      <c r="I328" s="6"/>
      <c r="J328" s="69"/>
      <c r="K328" s="258"/>
      <c r="L328" s="31"/>
    </row>
    <row r="329" spans="1:12" ht="14.25" customHeight="1">
      <c r="A329" s="256"/>
      <c r="B329" s="20"/>
      <c r="C329" s="2"/>
      <c r="D329" s="22"/>
      <c r="E329" s="2"/>
      <c r="F329" s="386"/>
      <c r="G329" s="23"/>
      <c r="H329" s="24"/>
      <c r="I329" s="15"/>
      <c r="J329" s="24"/>
      <c r="K329" s="24"/>
      <c r="L329" s="25"/>
    </row>
    <row r="330" spans="1:12" ht="14.25" customHeight="1">
      <c r="A330" s="257"/>
      <c r="B330" s="26"/>
      <c r="C330" s="29" t="s">
        <v>3150</v>
      </c>
      <c r="D330" s="28"/>
      <c r="E330" s="29" t="s">
        <v>2623</v>
      </c>
      <c r="F330" s="387">
        <v>62</v>
      </c>
      <c r="G330" s="30" t="s">
        <v>3090</v>
      </c>
      <c r="H330" s="6"/>
      <c r="I330" s="6"/>
      <c r="J330" s="69"/>
      <c r="K330" s="258"/>
      <c r="L330" s="31"/>
    </row>
    <row r="331" spans="1:12" ht="14.25" customHeight="1">
      <c r="A331" s="256"/>
      <c r="B331" s="20"/>
      <c r="C331" s="2"/>
      <c r="D331" s="22"/>
      <c r="E331" s="2"/>
      <c r="F331" s="386"/>
      <c r="G331" s="23"/>
      <c r="H331" s="24"/>
      <c r="I331" s="15"/>
      <c r="J331" s="24"/>
      <c r="K331" s="24"/>
      <c r="L331" s="25"/>
    </row>
    <row r="332" spans="1:12" ht="14.25" customHeight="1">
      <c r="A332" s="263"/>
      <c r="B332" s="26"/>
      <c r="C332" s="29" t="s">
        <v>3150</v>
      </c>
      <c r="D332" s="28"/>
      <c r="E332" s="29" t="s">
        <v>2624</v>
      </c>
      <c r="F332" s="387">
        <v>43</v>
      </c>
      <c r="G332" s="30" t="s">
        <v>3090</v>
      </c>
      <c r="H332" s="6"/>
      <c r="I332" s="6"/>
      <c r="J332" s="69"/>
      <c r="K332" s="258"/>
      <c r="L332" s="31"/>
    </row>
    <row r="333" spans="1:12" ht="14.25" customHeight="1">
      <c r="A333" s="256"/>
      <c r="B333" s="20"/>
      <c r="C333" s="2"/>
      <c r="D333" s="22"/>
      <c r="E333" s="2"/>
      <c r="F333" s="386"/>
      <c r="G333" s="23"/>
      <c r="H333" s="24"/>
      <c r="I333" s="15"/>
      <c r="J333" s="24"/>
      <c r="K333" s="24"/>
      <c r="L333" s="25"/>
    </row>
    <row r="334" spans="1:12" ht="14.25" customHeight="1">
      <c r="A334" s="263"/>
      <c r="B334" s="26"/>
      <c r="C334" s="29" t="s">
        <v>3150</v>
      </c>
      <c r="D334" s="28"/>
      <c r="E334" s="29" t="s">
        <v>2625</v>
      </c>
      <c r="F334" s="387">
        <v>147</v>
      </c>
      <c r="G334" s="30" t="s">
        <v>3090</v>
      </c>
      <c r="H334" s="6"/>
      <c r="I334" s="6"/>
      <c r="J334" s="69"/>
      <c r="K334" s="258"/>
      <c r="L334" s="31"/>
    </row>
    <row r="335" spans="1:12" ht="14.25" customHeight="1">
      <c r="A335" s="256"/>
      <c r="B335" s="20"/>
      <c r="C335" s="21"/>
      <c r="D335" s="22"/>
      <c r="E335" s="2"/>
      <c r="F335" s="386"/>
      <c r="G335" s="23"/>
      <c r="H335" s="24"/>
      <c r="I335" s="15"/>
      <c r="J335" s="24"/>
      <c r="K335" s="24"/>
      <c r="L335" s="25"/>
    </row>
    <row r="336" spans="1:12" ht="14.25" customHeight="1">
      <c r="A336" s="263"/>
      <c r="B336" s="26"/>
      <c r="C336" s="29" t="s">
        <v>2626</v>
      </c>
      <c r="D336" s="28"/>
      <c r="E336" s="393" t="s">
        <v>2627</v>
      </c>
      <c r="F336" s="387">
        <v>19</v>
      </c>
      <c r="G336" s="30" t="s">
        <v>3090</v>
      </c>
      <c r="H336" s="7"/>
      <c r="I336" s="6"/>
      <c r="J336" s="69"/>
      <c r="K336" s="258"/>
      <c r="L336" s="19"/>
    </row>
    <row r="337" spans="1:12" ht="14.25" customHeight="1">
      <c r="A337" s="256"/>
      <c r="B337" s="20"/>
      <c r="C337" s="21"/>
      <c r="D337" s="22"/>
      <c r="E337" s="2"/>
      <c r="F337" s="386"/>
      <c r="G337" s="23"/>
      <c r="H337" s="24"/>
      <c r="I337" s="15"/>
      <c r="J337" s="24"/>
      <c r="K337" s="24"/>
      <c r="L337" s="25"/>
    </row>
    <row r="338" spans="1:12" ht="14.25" customHeight="1">
      <c r="A338" s="263"/>
      <c r="B338" s="26"/>
      <c r="C338" s="29" t="s">
        <v>2626</v>
      </c>
      <c r="D338" s="28"/>
      <c r="E338" s="29" t="s">
        <v>2628</v>
      </c>
      <c r="F338" s="387">
        <v>8</v>
      </c>
      <c r="G338" s="30" t="s">
        <v>3090</v>
      </c>
      <c r="H338" s="6"/>
      <c r="I338" s="6"/>
      <c r="J338" s="69"/>
      <c r="K338" s="258"/>
      <c r="L338" s="19"/>
    </row>
    <row r="339" spans="1:12" ht="14.25" customHeight="1">
      <c r="A339" s="256"/>
      <c r="B339" s="20"/>
      <c r="C339" s="21"/>
      <c r="D339" s="22"/>
      <c r="E339" s="2"/>
      <c r="F339" s="389"/>
      <c r="G339" s="23"/>
      <c r="H339" s="24"/>
      <c r="I339" s="15"/>
      <c r="J339" s="24"/>
      <c r="K339" s="266"/>
      <c r="L339" s="262"/>
    </row>
    <row r="340" spans="1:12" ht="14.25" customHeight="1">
      <c r="A340" s="263"/>
      <c r="B340" s="26"/>
      <c r="C340" s="29" t="s">
        <v>2626</v>
      </c>
      <c r="D340" s="28"/>
      <c r="E340" s="29" t="s">
        <v>2629</v>
      </c>
      <c r="F340" s="387">
        <v>68</v>
      </c>
      <c r="G340" s="30" t="s">
        <v>3090</v>
      </c>
      <c r="H340" s="7"/>
      <c r="I340" s="6"/>
      <c r="J340" s="69"/>
      <c r="K340" s="267"/>
      <c r="L340" s="264"/>
    </row>
    <row r="341" spans="1:12" ht="14.25" customHeight="1">
      <c r="A341" s="261"/>
      <c r="B341" s="20"/>
      <c r="C341" s="21"/>
      <c r="D341" s="22"/>
      <c r="E341" s="2"/>
      <c r="F341" s="389"/>
      <c r="G341" s="23"/>
      <c r="H341" s="24"/>
      <c r="I341" s="15"/>
      <c r="J341" s="24"/>
      <c r="K341" s="266"/>
      <c r="L341" s="262"/>
    </row>
    <row r="342" spans="1:12" ht="14.25" customHeight="1">
      <c r="A342" s="261"/>
      <c r="B342" s="26"/>
      <c r="C342" s="29" t="s">
        <v>2626</v>
      </c>
      <c r="D342" s="28"/>
      <c r="E342" s="29" t="s">
        <v>3152</v>
      </c>
      <c r="F342" s="387">
        <v>6</v>
      </c>
      <c r="G342" s="30" t="s">
        <v>3090</v>
      </c>
      <c r="H342" s="7"/>
      <c r="I342" s="6"/>
      <c r="J342" s="69"/>
      <c r="K342" s="267"/>
      <c r="L342" s="264"/>
    </row>
    <row r="343" spans="1:12" ht="14.25" customHeight="1">
      <c r="A343" s="256"/>
      <c r="B343" s="8"/>
      <c r="C343" s="21"/>
      <c r="D343" s="22"/>
      <c r="E343" s="2"/>
      <c r="F343" s="386"/>
      <c r="G343" s="23"/>
      <c r="H343" s="24"/>
      <c r="I343" s="15"/>
      <c r="J343" s="24"/>
      <c r="K343" s="24"/>
      <c r="L343" s="25"/>
    </row>
    <row r="344" spans="1:12" ht="14.25" customHeight="1">
      <c r="A344" s="263"/>
      <c r="B344" s="8"/>
      <c r="C344" s="29" t="s">
        <v>2600</v>
      </c>
      <c r="D344" s="28"/>
      <c r="E344" s="393" t="s">
        <v>2601</v>
      </c>
      <c r="F344" s="388">
        <v>26</v>
      </c>
      <c r="G344" s="17" t="s">
        <v>3090</v>
      </c>
      <c r="H344" s="18"/>
      <c r="I344" s="6"/>
      <c r="J344" s="69"/>
      <c r="K344" s="258"/>
      <c r="L344" s="19"/>
    </row>
    <row r="345" spans="1:12" ht="14.25" customHeight="1">
      <c r="A345" s="261"/>
      <c r="B345" s="20"/>
      <c r="C345" s="2"/>
      <c r="D345" s="22"/>
      <c r="E345" s="2"/>
      <c r="F345" s="386"/>
      <c r="G345" s="23"/>
      <c r="H345" s="24"/>
      <c r="I345" s="15"/>
      <c r="J345" s="24"/>
      <c r="K345" s="266"/>
      <c r="L345" s="25"/>
    </row>
    <row r="346" spans="1:12" ht="14.25" customHeight="1">
      <c r="A346" s="261"/>
      <c r="B346" s="26"/>
      <c r="C346" s="29" t="s">
        <v>2608</v>
      </c>
      <c r="D346" s="28"/>
      <c r="E346" s="393" t="s">
        <v>2556</v>
      </c>
      <c r="F346" s="387">
        <v>5</v>
      </c>
      <c r="G346" s="30" t="s">
        <v>3090</v>
      </c>
      <c r="H346" s="7"/>
      <c r="I346" s="6"/>
      <c r="J346" s="69"/>
      <c r="K346" s="267"/>
      <c r="L346" s="19"/>
    </row>
    <row r="347" spans="1:12" ht="14.25" customHeight="1">
      <c r="A347" s="256"/>
      <c r="B347" s="8"/>
      <c r="C347" s="21"/>
      <c r="D347" s="22"/>
      <c r="E347" s="2"/>
      <c r="F347" s="386"/>
      <c r="G347" s="23"/>
      <c r="H347" s="24"/>
      <c r="I347" s="15"/>
      <c r="J347" s="24"/>
      <c r="K347" s="24"/>
      <c r="L347" s="25"/>
    </row>
    <row r="348" spans="1:12" ht="14.25" customHeight="1">
      <c r="A348" s="263"/>
      <c r="B348" s="8"/>
      <c r="C348" s="29" t="s">
        <v>2608</v>
      </c>
      <c r="D348" s="28"/>
      <c r="E348" s="393" t="s">
        <v>2557</v>
      </c>
      <c r="F348" s="388">
        <v>28</v>
      </c>
      <c r="G348" s="17" t="s">
        <v>3090</v>
      </c>
      <c r="H348" s="18"/>
      <c r="I348" s="6"/>
      <c r="J348" s="69"/>
      <c r="K348" s="258"/>
      <c r="L348" s="19"/>
    </row>
    <row r="349" spans="1:12" ht="14.25" customHeight="1">
      <c r="A349" s="261"/>
      <c r="B349" s="20"/>
      <c r="C349" s="2"/>
      <c r="D349" s="22"/>
      <c r="E349" s="2"/>
      <c r="F349" s="386"/>
      <c r="G349" s="23"/>
      <c r="H349" s="24"/>
      <c r="I349" s="15"/>
      <c r="J349" s="24"/>
      <c r="K349" s="266"/>
      <c r="L349" s="25"/>
    </row>
    <row r="350" spans="1:12" ht="14.25" customHeight="1">
      <c r="A350" s="265"/>
      <c r="B350" s="26"/>
      <c r="C350" s="29" t="s">
        <v>2608</v>
      </c>
      <c r="D350" s="28"/>
      <c r="E350" s="393" t="s">
        <v>2630</v>
      </c>
      <c r="F350" s="387">
        <v>14</v>
      </c>
      <c r="G350" s="30" t="s">
        <v>3090</v>
      </c>
      <c r="H350" s="7"/>
      <c r="I350" s="6"/>
      <c r="J350" s="69"/>
      <c r="K350" s="267"/>
      <c r="L350" s="19"/>
    </row>
    <row r="351" spans="1:12" ht="14.25" customHeight="1">
      <c r="A351" s="256"/>
      <c r="B351" s="20"/>
      <c r="C351" s="21"/>
      <c r="D351" s="22"/>
      <c r="E351" s="2"/>
      <c r="F351" s="388"/>
      <c r="G351" s="23"/>
      <c r="H351" s="24"/>
      <c r="I351" s="15"/>
      <c r="J351" s="24"/>
      <c r="K351" s="266"/>
      <c r="L351" s="25"/>
    </row>
    <row r="352" spans="1:12" ht="14.25" customHeight="1">
      <c r="A352" s="263"/>
      <c r="B352" s="26"/>
      <c r="C352" s="29" t="s">
        <v>2608</v>
      </c>
      <c r="D352" s="28"/>
      <c r="E352" s="393" t="s">
        <v>2631</v>
      </c>
      <c r="F352" s="388">
        <v>95</v>
      </c>
      <c r="G352" s="30" t="s">
        <v>3135</v>
      </c>
      <c r="H352" s="7"/>
      <c r="I352" s="6"/>
      <c r="J352" s="69"/>
      <c r="K352" s="267"/>
      <c r="L352" s="19"/>
    </row>
    <row r="353" spans="1:12" ht="14.25" customHeight="1">
      <c r="A353" s="261"/>
      <c r="B353" s="8"/>
      <c r="C353" s="21"/>
      <c r="D353" s="22"/>
      <c r="E353" s="2"/>
      <c r="F353" s="386"/>
      <c r="G353" s="23"/>
      <c r="H353" s="24"/>
      <c r="I353" s="15"/>
      <c r="J353" s="24"/>
      <c r="K353" s="24"/>
      <c r="L353" s="25"/>
    </row>
    <row r="354" spans="1:12" ht="14.25" customHeight="1">
      <c r="A354" s="261"/>
      <c r="B354" s="8"/>
      <c r="C354" s="29" t="s">
        <v>2610</v>
      </c>
      <c r="D354" s="10"/>
      <c r="E354" t="s">
        <v>2611</v>
      </c>
      <c r="F354" s="387">
        <v>43</v>
      </c>
      <c r="G354" s="30" t="s">
        <v>3090</v>
      </c>
      <c r="H354" s="6"/>
      <c r="I354" s="6"/>
      <c r="J354" s="69"/>
      <c r="K354" s="258"/>
      <c r="L354" s="31"/>
    </row>
    <row r="355" spans="1:12" ht="14.25" customHeight="1">
      <c r="A355" s="259"/>
      <c r="B355" s="20"/>
      <c r="C355" s="21"/>
      <c r="D355" s="22"/>
      <c r="E355" s="2"/>
      <c r="F355" s="386"/>
      <c r="G355" s="23"/>
      <c r="H355" s="24"/>
      <c r="I355" s="15"/>
      <c r="J355" s="24"/>
      <c r="K355" s="24"/>
      <c r="L355" s="25"/>
    </row>
    <row r="356" spans="1:12" ht="14.25" customHeight="1">
      <c r="A356" s="260"/>
      <c r="B356" s="26"/>
      <c r="C356" s="29" t="s">
        <v>2598</v>
      </c>
      <c r="D356" s="28"/>
      <c r="E356" s="29" t="s">
        <v>2632</v>
      </c>
      <c r="F356" s="387">
        <v>26</v>
      </c>
      <c r="G356" s="30" t="s">
        <v>3090</v>
      </c>
      <c r="H356" s="6"/>
      <c r="I356" s="6"/>
      <c r="J356" s="69"/>
      <c r="K356" s="258"/>
      <c r="L356" s="31"/>
    </row>
    <row r="357" spans="1:12" ht="14.25" customHeight="1">
      <c r="A357" s="255"/>
      <c r="B357" s="8"/>
      <c r="C357" s="9"/>
      <c r="D357" s="10"/>
      <c r="F357" s="388"/>
      <c r="G357" s="17"/>
      <c r="H357" s="18"/>
      <c r="I357" s="71"/>
      <c r="J357" s="24"/>
      <c r="K357" s="274"/>
      <c r="L357" s="19"/>
    </row>
    <row r="358" spans="1:12" ht="14.25" customHeight="1" thickBot="1">
      <c r="A358" s="431"/>
      <c r="B358" s="446"/>
      <c r="C358" s="400" t="s">
        <v>3153</v>
      </c>
      <c r="D358" s="399"/>
      <c r="E358" s="400" t="s">
        <v>3154</v>
      </c>
      <c r="F358" s="497">
        <v>1</v>
      </c>
      <c r="G358" s="448" t="s">
        <v>1377</v>
      </c>
      <c r="H358" s="401"/>
      <c r="I358" s="449"/>
      <c r="J358" s="390"/>
      <c r="K358" s="434"/>
      <c r="L358" s="119"/>
    </row>
    <row r="360" spans="1:12" ht="14.25" customHeight="1">
      <c r="J360" s="56" t="s">
        <v>3147</v>
      </c>
      <c r="K360" s="795">
        <f>K320+1</f>
        <v>9</v>
      </c>
      <c r="L360" s="795"/>
    </row>
    <row r="361" spans="1:12" ht="14.25" customHeight="1">
      <c r="A361" s="313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</row>
    <row r="362" spans="1:12" ht="14.25" customHeight="1" thickBot="1">
      <c r="A362" s="313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</row>
    <row r="363" spans="1:12" ht="14.25" customHeight="1">
      <c r="A363" s="254"/>
      <c r="B363" s="35"/>
      <c r="C363" s="11"/>
      <c r="D363" s="37"/>
      <c r="E363" s="11"/>
      <c r="F363" s="44"/>
      <c r="G363" s="44"/>
      <c r="H363" s="11"/>
      <c r="I363" s="44"/>
      <c r="J363" s="11"/>
      <c r="K363" s="11"/>
      <c r="L363" s="45"/>
    </row>
    <row r="364" spans="1:12" ht="14.25" customHeight="1" thickBot="1">
      <c r="A364" s="429"/>
      <c r="B364" s="444"/>
      <c r="C364" s="517" t="s">
        <v>3083</v>
      </c>
      <c r="D364" s="430"/>
      <c r="E364" s="517" t="s">
        <v>3084</v>
      </c>
      <c r="F364" s="445" t="s">
        <v>3155</v>
      </c>
      <c r="G364" s="445" t="s">
        <v>3085</v>
      </c>
      <c r="H364" s="517" t="s">
        <v>3086</v>
      </c>
      <c r="I364" s="445" t="s">
        <v>3087</v>
      </c>
      <c r="J364" s="794" t="s">
        <v>3156</v>
      </c>
      <c r="K364" s="794"/>
      <c r="L364" s="587"/>
    </row>
    <row r="365" spans="1:12" ht="14.25" customHeight="1">
      <c r="A365" s="254"/>
      <c r="B365" s="35"/>
      <c r="C365" s="36"/>
      <c r="D365" s="37"/>
      <c r="E365" s="11"/>
      <c r="F365" s="394"/>
      <c r="G365" s="13"/>
      <c r="H365" s="14"/>
      <c r="I365" s="38"/>
      <c r="J365" s="14"/>
      <c r="K365" s="14"/>
      <c r="L365" s="16"/>
    </row>
    <row r="366" spans="1:12" ht="14.25" customHeight="1">
      <c r="A366" s="255"/>
      <c r="B366" s="8"/>
      <c r="C366" s="29" t="s">
        <v>3157</v>
      </c>
      <c r="D366" s="28"/>
      <c r="E366" s="393" t="s">
        <v>3158</v>
      </c>
      <c r="F366" s="388">
        <v>1</v>
      </c>
      <c r="G366" s="17" t="s">
        <v>1377</v>
      </c>
      <c r="H366" s="18"/>
      <c r="I366" s="6"/>
      <c r="J366" s="69"/>
      <c r="K366" s="18"/>
      <c r="L366" s="19"/>
    </row>
    <row r="367" spans="1:12" ht="14.25" customHeight="1">
      <c r="A367" s="256"/>
      <c r="B367" s="20"/>
      <c r="C367" s="21"/>
      <c r="D367" s="22"/>
      <c r="E367" s="304"/>
      <c r="F367" s="386"/>
      <c r="G367" s="23"/>
      <c r="H367" s="24"/>
      <c r="I367" s="15"/>
      <c r="J367" s="24"/>
      <c r="K367" s="24"/>
      <c r="L367" s="25"/>
    </row>
    <row r="368" spans="1:12" ht="14.25" customHeight="1">
      <c r="A368" s="257"/>
      <c r="B368" s="8"/>
      <c r="C368" s="29" t="s">
        <v>3111</v>
      </c>
      <c r="D368" s="28"/>
      <c r="E368" s="393" t="s">
        <v>2633</v>
      </c>
      <c r="F368" s="388">
        <v>1</v>
      </c>
      <c r="G368" s="17" t="s">
        <v>1377</v>
      </c>
      <c r="H368" s="18"/>
      <c r="I368" s="6"/>
      <c r="J368" s="69"/>
      <c r="K368" s="18"/>
      <c r="L368" s="19"/>
    </row>
    <row r="369" spans="1:12" ht="14.25" customHeight="1">
      <c r="A369" s="256"/>
      <c r="B369" s="20"/>
      <c r="C369" s="21"/>
      <c r="D369" s="22"/>
      <c r="E369" s="304"/>
      <c r="F369" s="386"/>
      <c r="G369" s="23"/>
      <c r="H369" s="24"/>
      <c r="I369" s="15"/>
      <c r="J369" s="24"/>
      <c r="K369" s="24"/>
      <c r="L369" s="25"/>
    </row>
    <row r="370" spans="1:12" ht="14.25" customHeight="1">
      <c r="A370" s="263"/>
      <c r="B370" s="26"/>
      <c r="C370" s="29" t="s">
        <v>2634</v>
      </c>
      <c r="D370" s="28"/>
      <c r="E370" s="393" t="s">
        <v>3159</v>
      </c>
      <c r="F370" s="387">
        <v>2</v>
      </c>
      <c r="G370" s="17" t="s">
        <v>1379</v>
      </c>
      <c r="H370" s="7"/>
      <c r="I370" s="6"/>
      <c r="J370" s="69"/>
      <c r="K370" s="7"/>
      <c r="L370" s="31"/>
    </row>
    <row r="371" spans="1:12" ht="14.25" customHeight="1">
      <c r="A371" s="256"/>
      <c r="B371" s="20"/>
      <c r="C371" s="21"/>
      <c r="D371" s="22"/>
      <c r="E371" s="304"/>
      <c r="F371" s="386"/>
      <c r="G371" s="23"/>
      <c r="H371" s="24"/>
      <c r="I371" s="15"/>
      <c r="J371" s="24"/>
      <c r="K371" s="24"/>
      <c r="L371" s="25"/>
    </row>
    <row r="372" spans="1:12" ht="14.25" customHeight="1">
      <c r="A372" s="263"/>
      <c r="B372" s="26"/>
      <c r="C372" s="29" t="s">
        <v>3160</v>
      </c>
      <c r="D372" s="28"/>
      <c r="E372" s="393" t="s">
        <v>3161</v>
      </c>
      <c r="F372" s="387">
        <v>26</v>
      </c>
      <c r="G372" s="17" t="s">
        <v>3092</v>
      </c>
      <c r="H372" s="7"/>
      <c r="I372" s="6"/>
      <c r="J372" s="69"/>
      <c r="K372" s="7"/>
      <c r="L372" s="31"/>
    </row>
    <row r="373" spans="1:12" ht="14.25" customHeight="1">
      <c r="A373" s="256"/>
      <c r="B373" s="20"/>
      <c r="C373" s="21"/>
      <c r="D373" s="22"/>
      <c r="E373" s="2"/>
      <c r="F373" s="386"/>
      <c r="G373" s="23"/>
      <c r="H373" s="24"/>
      <c r="I373" s="15"/>
      <c r="J373" s="24"/>
      <c r="K373" s="24"/>
      <c r="L373" s="25"/>
    </row>
    <row r="374" spans="1:12" ht="14.25" customHeight="1">
      <c r="A374" s="261"/>
      <c r="B374" s="8"/>
      <c r="C374" s="29"/>
      <c r="D374" s="28"/>
      <c r="E374" s="280"/>
      <c r="F374" s="387"/>
      <c r="G374" s="30"/>
      <c r="H374" s="7"/>
      <c r="I374" s="6"/>
      <c r="J374" s="69"/>
      <c r="K374" s="7"/>
      <c r="L374" s="31"/>
    </row>
    <row r="375" spans="1:12" ht="14.25" customHeight="1">
      <c r="A375" s="256"/>
      <c r="B375" s="20"/>
      <c r="C375" s="21"/>
      <c r="D375" s="22"/>
      <c r="E375" s="2"/>
      <c r="F375" s="386"/>
      <c r="G375" s="23"/>
      <c r="H375" s="24"/>
      <c r="I375" s="15"/>
      <c r="J375" s="24"/>
      <c r="K375" s="24"/>
      <c r="L375" s="25"/>
    </row>
    <row r="376" spans="1:12" ht="14.25" customHeight="1">
      <c r="A376" s="263"/>
      <c r="B376" s="26"/>
      <c r="C376" s="29"/>
      <c r="D376" s="28"/>
      <c r="E376" s="393"/>
      <c r="F376" s="388"/>
      <c r="G376" s="17"/>
      <c r="H376" s="18"/>
      <c r="I376" s="6"/>
      <c r="J376" s="69"/>
      <c r="K376" s="258"/>
      <c r="L376" s="31"/>
    </row>
    <row r="377" spans="1:12" ht="14.25" customHeight="1">
      <c r="A377" s="256"/>
      <c r="B377" s="20"/>
      <c r="C377" s="21"/>
      <c r="D377" s="22"/>
      <c r="E377" s="2"/>
      <c r="F377" s="386"/>
      <c r="G377" s="23"/>
      <c r="H377" s="24"/>
      <c r="I377" s="15"/>
      <c r="J377" s="24"/>
      <c r="K377" s="24"/>
      <c r="L377" s="25"/>
    </row>
    <row r="378" spans="1:12" ht="14.25" customHeight="1">
      <c r="A378" s="263"/>
      <c r="B378" s="26"/>
      <c r="C378" s="29"/>
      <c r="D378" s="28"/>
      <c r="E378" s="393"/>
      <c r="F378" s="388"/>
      <c r="G378" s="17"/>
      <c r="H378" s="18"/>
      <c r="I378" s="6"/>
      <c r="J378" s="69"/>
      <c r="K378" s="258"/>
      <c r="L378" s="19"/>
    </row>
    <row r="379" spans="1:12" ht="14.25" customHeight="1">
      <c r="A379" s="256"/>
      <c r="B379" s="20"/>
      <c r="C379" s="21"/>
      <c r="D379" s="22"/>
      <c r="E379" s="304"/>
      <c r="F379" s="386"/>
      <c r="G379" s="23"/>
      <c r="H379" s="24"/>
      <c r="I379" s="15"/>
      <c r="J379" s="24"/>
      <c r="K379" s="24"/>
      <c r="L379" s="25"/>
    </row>
    <row r="380" spans="1:12" ht="14.25" customHeight="1">
      <c r="A380" s="257"/>
      <c r="B380" s="26"/>
      <c r="C380" s="29"/>
      <c r="D380" s="28"/>
      <c r="E380" s="393"/>
      <c r="F380" s="387"/>
      <c r="G380" s="17"/>
      <c r="H380" s="7"/>
      <c r="I380" s="6"/>
      <c r="J380" s="69"/>
      <c r="K380" s="258"/>
      <c r="L380" s="31"/>
    </row>
    <row r="381" spans="1:12" ht="14.25" customHeight="1">
      <c r="A381" s="256"/>
      <c r="B381" s="20"/>
      <c r="C381" s="21"/>
      <c r="D381" s="22"/>
      <c r="E381" s="2"/>
      <c r="F381" s="386"/>
      <c r="G381" s="23"/>
      <c r="H381" s="24"/>
      <c r="I381" s="15"/>
      <c r="J381" s="24"/>
      <c r="K381" s="24"/>
      <c r="L381" s="25"/>
    </row>
    <row r="382" spans="1:12" ht="14.25" customHeight="1">
      <c r="A382" s="257"/>
      <c r="B382" s="26"/>
      <c r="C382" s="29"/>
      <c r="D382" s="28"/>
      <c r="E382" s="393"/>
      <c r="F382" s="387"/>
      <c r="G382" s="17"/>
      <c r="H382" s="7"/>
      <c r="I382" s="6"/>
      <c r="J382" s="69"/>
      <c r="K382" s="258"/>
      <c r="L382" s="31"/>
    </row>
    <row r="383" spans="1:12" ht="14.25" customHeight="1">
      <c r="A383" s="256"/>
      <c r="B383" s="20"/>
      <c r="C383" s="21"/>
      <c r="D383" s="22"/>
      <c r="E383" s="2"/>
      <c r="F383" s="386"/>
      <c r="G383" s="23"/>
      <c r="H383" s="24"/>
      <c r="I383" s="15"/>
      <c r="J383" s="24"/>
      <c r="K383" s="24"/>
      <c r="L383" s="25"/>
    </row>
    <row r="384" spans="1:12" ht="14.25" customHeight="1">
      <c r="A384" s="257"/>
      <c r="B384" s="26"/>
      <c r="C384" s="29"/>
      <c r="D384" s="28"/>
      <c r="E384" s="393"/>
      <c r="F384" s="387"/>
      <c r="G384" s="17"/>
      <c r="H384" s="7"/>
      <c r="I384" s="6"/>
      <c r="J384" s="69"/>
      <c r="K384" s="258"/>
      <c r="L384" s="31"/>
    </row>
    <row r="385" spans="1:12" ht="14.25" customHeight="1">
      <c r="A385" s="256"/>
      <c r="B385" s="20"/>
      <c r="C385" s="21"/>
      <c r="D385" s="22"/>
      <c r="E385" s="2"/>
      <c r="F385" s="386"/>
      <c r="G385" s="23"/>
      <c r="H385" s="24"/>
      <c r="I385" s="15"/>
      <c r="J385" s="24"/>
      <c r="K385" s="24"/>
      <c r="L385" s="25"/>
    </row>
    <row r="386" spans="1:12" ht="14.25" customHeight="1">
      <c r="A386" s="263"/>
      <c r="B386" s="26"/>
      <c r="C386" s="273"/>
      <c r="D386" s="28"/>
      <c r="E386" s="57"/>
      <c r="F386" s="387"/>
      <c r="G386" s="30"/>
      <c r="H386" s="6"/>
      <c r="I386" s="6"/>
      <c r="J386" s="69"/>
      <c r="K386" s="258"/>
      <c r="L386" s="31"/>
    </row>
    <row r="387" spans="1:12" ht="14.25" customHeight="1">
      <c r="A387" s="256"/>
      <c r="B387" s="20"/>
      <c r="C387" s="21"/>
      <c r="D387" s="22"/>
      <c r="E387" s="2"/>
      <c r="F387" s="386"/>
      <c r="G387" s="23"/>
      <c r="H387" s="24"/>
      <c r="I387" s="15"/>
      <c r="J387" s="24"/>
      <c r="K387" s="24"/>
      <c r="L387" s="25"/>
    </row>
    <row r="388" spans="1:12" ht="14.25" customHeight="1">
      <c r="A388" s="263"/>
      <c r="B388" s="26"/>
      <c r="C388" s="273"/>
      <c r="D388" s="28"/>
      <c r="E388" s="57"/>
      <c r="F388" s="387"/>
      <c r="G388" s="30"/>
      <c r="H388" s="6"/>
      <c r="I388" s="6"/>
      <c r="J388" s="69"/>
      <c r="K388" s="258"/>
      <c r="L388" s="31"/>
    </row>
    <row r="389" spans="1:12" ht="14.25" customHeight="1">
      <c r="A389" s="256"/>
      <c r="B389" s="20"/>
      <c r="C389" s="21"/>
      <c r="D389" s="22"/>
      <c r="E389" s="2"/>
      <c r="F389" s="389"/>
      <c r="G389" s="23"/>
      <c r="H389" s="24"/>
      <c r="I389" s="15"/>
      <c r="J389" s="24"/>
      <c r="K389" s="24"/>
      <c r="L389" s="262"/>
    </row>
    <row r="390" spans="1:12" ht="14.25" customHeight="1">
      <c r="A390" s="263"/>
      <c r="B390" s="26"/>
      <c r="C390" s="43" t="s">
        <v>3162</v>
      </c>
      <c r="D390" s="28"/>
      <c r="E390" s="57"/>
      <c r="F390" s="387"/>
      <c r="G390" s="30"/>
      <c r="H390" s="7"/>
      <c r="I390" s="6"/>
      <c r="J390" s="69"/>
      <c r="K390" s="258"/>
      <c r="L390" s="264"/>
    </row>
    <row r="391" spans="1:12" ht="14.25" customHeight="1">
      <c r="A391" s="259"/>
      <c r="B391" s="20"/>
      <c r="C391" s="21"/>
      <c r="D391" s="22"/>
      <c r="E391" s="2"/>
      <c r="F391" s="389"/>
      <c r="G391" s="23"/>
      <c r="H391" s="24"/>
      <c r="I391" s="15"/>
      <c r="J391" s="24"/>
      <c r="K391" s="24"/>
      <c r="L391" s="262"/>
    </row>
    <row r="392" spans="1:12" ht="14.25" customHeight="1">
      <c r="A392" s="260"/>
      <c r="B392" s="26"/>
      <c r="C392" s="273"/>
      <c r="D392" s="28"/>
      <c r="E392" s="57"/>
      <c r="F392" s="387"/>
      <c r="G392" s="30"/>
      <c r="H392" s="7"/>
      <c r="I392" s="6"/>
      <c r="J392" s="69"/>
      <c r="K392" s="258"/>
      <c r="L392" s="264"/>
    </row>
    <row r="393" spans="1:12" ht="14.25" customHeight="1">
      <c r="A393" s="261"/>
      <c r="B393" s="8"/>
      <c r="C393" s="21"/>
      <c r="D393" s="22"/>
      <c r="E393" s="2"/>
      <c r="F393" s="388"/>
      <c r="G393" s="23"/>
      <c r="H393" s="24"/>
      <c r="I393" s="15"/>
      <c r="J393" s="24"/>
      <c r="K393" s="24"/>
      <c r="L393" s="25"/>
    </row>
    <row r="394" spans="1:12" ht="14.25" customHeight="1">
      <c r="A394" s="261"/>
      <c r="B394" s="8"/>
      <c r="C394" s="273"/>
      <c r="D394" s="28"/>
      <c r="E394" s="57"/>
      <c r="F394" s="388"/>
      <c r="G394" s="30"/>
      <c r="H394" s="7"/>
      <c r="I394" s="6"/>
      <c r="J394" s="69"/>
      <c r="K394" s="258"/>
      <c r="L394" s="19"/>
    </row>
    <row r="395" spans="1:12" ht="14.25" customHeight="1">
      <c r="A395" s="256"/>
      <c r="B395" s="20"/>
      <c r="C395" s="21"/>
      <c r="D395" s="22"/>
      <c r="E395" s="2"/>
      <c r="F395" s="386"/>
      <c r="G395" s="23"/>
      <c r="H395" s="24"/>
      <c r="I395" s="15"/>
      <c r="J395" s="24"/>
      <c r="K395" s="24"/>
      <c r="L395" s="25"/>
    </row>
    <row r="396" spans="1:12" ht="14.25" customHeight="1">
      <c r="A396" s="263"/>
      <c r="B396" s="26"/>
      <c r="C396" s="273"/>
      <c r="D396" s="28"/>
      <c r="E396" s="29"/>
      <c r="F396" s="387"/>
      <c r="G396" s="30"/>
      <c r="H396" s="7"/>
      <c r="I396" s="6"/>
      <c r="J396" s="69"/>
      <c r="K396" s="258"/>
      <c r="L396" s="31"/>
    </row>
    <row r="397" spans="1:12" ht="14.25" customHeight="1">
      <c r="A397" s="261"/>
      <c r="B397" s="8"/>
      <c r="C397" s="21"/>
      <c r="D397" s="10"/>
      <c r="F397" s="388"/>
      <c r="G397" s="17"/>
      <c r="H397" s="18"/>
      <c r="I397" s="32"/>
      <c r="J397" s="24"/>
      <c r="K397" s="18"/>
      <c r="L397" s="19"/>
    </row>
    <row r="398" spans="1:12" ht="14.25" customHeight="1" thickBot="1">
      <c r="A398" s="433"/>
      <c r="B398" s="446"/>
      <c r="C398" s="400"/>
      <c r="D398" s="399"/>
      <c r="E398" s="400"/>
      <c r="F398" s="497"/>
      <c r="G398" s="448"/>
      <c r="H398" s="401"/>
      <c r="I398" s="449"/>
      <c r="J398" s="390"/>
      <c r="K398" s="432"/>
      <c r="L398" s="119"/>
    </row>
    <row r="400" spans="1:12" ht="14.25" customHeight="1">
      <c r="J400" s="56" t="s">
        <v>3163</v>
      </c>
      <c r="K400" s="795">
        <f>K360+1</f>
        <v>10</v>
      </c>
      <c r="L400" s="795"/>
    </row>
    <row r="401" spans="1:12" ht="14.25" customHeight="1">
      <c r="A401" s="313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</row>
    <row r="402" spans="1:12" ht="14.25" customHeight="1" thickBot="1">
      <c r="A402" s="313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</row>
    <row r="403" spans="1:12" ht="14.25" customHeight="1">
      <c r="A403" s="254"/>
      <c r="B403" s="35"/>
      <c r="C403" s="11"/>
      <c r="D403" s="37"/>
      <c r="E403" s="11"/>
      <c r="F403" s="44"/>
      <c r="G403" s="44"/>
      <c r="H403" s="11"/>
      <c r="I403" s="44"/>
      <c r="J403" s="11"/>
      <c r="K403" s="11"/>
      <c r="L403" s="45"/>
    </row>
    <row r="404" spans="1:12" ht="14.25" customHeight="1" thickBot="1">
      <c r="A404" s="429"/>
      <c r="B404" s="444"/>
      <c r="C404" s="517" t="s">
        <v>3164</v>
      </c>
      <c r="D404" s="430"/>
      <c r="E404" s="517" t="s">
        <v>3165</v>
      </c>
      <c r="F404" s="445" t="s">
        <v>3123</v>
      </c>
      <c r="G404" s="445" t="s">
        <v>3124</v>
      </c>
      <c r="H404" s="517" t="s">
        <v>3125</v>
      </c>
      <c r="I404" s="445" t="s">
        <v>3166</v>
      </c>
      <c r="J404" s="794" t="s">
        <v>3126</v>
      </c>
      <c r="K404" s="794"/>
      <c r="L404" s="587"/>
    </row>
    <row r="405" spans="1:12" ht="14.25" customHeight="1">
      <c r="A405" s="254"/>
      <c r="B405" s="35"/>
      <c r="C405" s="11"/>
      <c r="D405" s="37"/>
      <c r="E405" s="11"/>
      <c r="F405" s="12"/>
      <c r="G405" s="13"/>
      <c r="H405" s="14"/>
      <c r="I405" s="38"/>
      <c r="J405" s="14"/>
      <c r="K405" s="14"/>
      <c r="L405" s="16"/>
    </row>
    <row r="406" spans="1:12" ht="14.25" customHeight="1">
      <c r="A406" s="255" t="s">
        <v>3167</v>
      </c>
      <c r="B406" s="8"/>
      <c r="C406" t="str">
        <f>+C16</f>
        <v>電灯設備工事</v>
      </c>
      <c r="D406" s="10"/>
      <c r="F406" s="77"/>
      <c r="G406" s="17"/>
      <c r="H406" s="18"/>
      <c r="I406" s="32"/>
      <c r="J406" s="18"/>
      <c r="K406" s="364"/>
      <c r="L406" s="19"/>
    </row>
    <row r="407" spans="1:12" ht="14.25" customHeight="1">
      <c r="A407" s="256"/>
      <c r="B407" s="20"/>
      <c r="C407" s="2"/>
      <c r="D407" s="22"/>
      <c r="E407" s="2"/>
      <c r="F407" s="4"/>
      <c r="G407" s="23"/>
      <c r="H407" s="24"/>
      <c r="I407" s="15"/>
      <c r="J407" s="24"/>
      <c r="K407" s="24"/>
      <c r="L407" s="25"/>
    </row>
    <row r="408" spans="1:12" ht="14.25" customHeight="1">
      <c r="A408" s="257"/>
      <c r="B408" s="26"/>
      <c r="C408" s="29"/>
      <c r="D408" s="28"/>
      <c r="E408" s="57"/>
      <c r="F408" s="79"/>
      <c r="G408" s="30"/>
      <c r="H408" s="6"/>
      <c r="I408" s="6"/>
      <c r="J408" s="69"/>
      <c r="K408" s="258"/>
      <c r="L408" s="31"/>
    </row>
    <row r="409" spans="1:12" ht="14.25" customHeight="1">
      <c r="A409" s="256"/>
      <c r="B409" s="20"/>
      <c r="C409" s="2"/>
      <c r="D409" s="22"/>
      <c r="E409" s="2"/>
      <c r="F409" s="4"/>
      <c r="G409" s="23"/>
      <c r="H409" s="24"/>
      <c r="I409" s="15"/>
      <c r="J409" s="24"/>
      <c r="K409" s="24"/>
      <c r="L409" s="25"/>
    </row>
    <row r="410" spans="1:12" ht="14.25" customHeight="1">
      <c r="A410" s="257"/>
      <c r="B410" s="26"/>
      <c r="C410" s="29" t="s">
        <v>2548</v>
      </c>
      <c r="D410" s="28"/>
      <c r="E410" s="57" t="s">
        <v>2635</v>
      </c>
      <c r="F410" s="79">
        <v>161</v>
      </c>
      <c r="G410" s="30" t="s">
        <v>3090</v>
      </c>
      <c r="H410" s="6"/>
      <c r="I410" s="6"/>
      <c r="J410" s="69"/>
      <c r="K410" s="258"/>
      <c r="L410" s="31"/>
    </row>
    <row r="411" spans="1:12" ht="14.25" customHeight="1">
      <c r="A411" s="256"/>
      <c r="B411" s="20"/>
      <c r="C411" s="2"/>
      <c r="D411" s="22"/>
      <c r="E411" s="2"/>
      <c r="F411" s="4"/>
      <c r="G411" s="23"/>
      <c r="H411" s="24"/>
      <c r="I411" s="15"/>
      <c r="J411" s="24"/>
      <c r="K411" s="24"/>
      <c r="L411" s="25"/>
    </row>
    <row r="412" spans="1:12" ht="14.25" customHeight="1">
      <c r="A412" s="263"/>
      <c r="B412" s="26"/>
      <c r="C412" s="29" t="s">
        <v>2548</v>
      </c>
      <c r="D412" s="28"/>
      <c r="E412" s="57" t="s">
        <v>2577</v>
      </c>
      <c r="F412" s="79">
        <v>112</v>
      </c>
      <c r="G412" s="30" t="s">
        <v>184</v>
      </c>
      <c r="H412" s="6"/>
      <c r="I412" s="6"/>
      <c r="J412" s="69"/>
      <c r="K412" s="258"/>
      <c r="L412" s="31"/>
    </row>
    <row r="413" spans="1:12" ht="14.25" customHeight="1">
      <c r="A413" s="256"/>
      <c r="B413" s="20"/>
      <c r="C413" s="2"/>
      <c r="D413" s="22"/>
      <c r="E413" s="2"/>
      <c r="F413" s="4"/>
      <c r="G413" s="23"/>
      <c r="H413" s="24"/>
      <c r="I413" s="15"/>
      <c r="J413" s="24"/>
      <c r="K413" s="24"/>
      <c r="L413" s="25"/>
    </row>
    <row r="414" spans="1:12" ht="14.25" customHeight="1">
      <c r="A414" s="263"/>
      <c r="B414" s="26"/>
      <c r="C414" s="29" t="s">
        <v>2998</v>
      </c>
      <c r="D414" s="28"/>
      <c r="E414" s="29" t="s">
        <v>3168</v>
      </c>
      <c r="F414" s="79">
        <v>206</v>
      </c>
      <c r="G414" s="30" t="s">
        <v>184</v>
      </c>
      <c r="H414" s="6"/>
      <c r="I414" s="6"/>
      <c r="J414" s="69"/>
      <c r="K414" s="258"/>
      <c r="L414" s="31"/>
    </row>
    <row r="415" spans="1:12" ht="14.25" customHeight="1">
      <c r="A415" s="256"/>
      <c r="B415" s="20"/>
      <c r="C415" s="2"/>
      <c r="D415" s="22"/>
      <c r="E415" s="2"/>
      <c r="F415" s="4"/>
      <c r="G415" s="23"/>
      <c r="H415" s="24"/>
      <c r="I415" s="15"/>
      <c r="J415" s="24"/>
      <c r="K415" s="24"/>
      <c r="L415" s="25"/>
    </row>
    <row r="416" spans="1:12" ht="14.25" customHeight="1">
      <c r="A416" s="263"/>
      <c r="B416" s="26"/>
      <c r="C416" s="29" t="s">
        <v>2998</v>
      </c>
      <c r="D416" s="28"/>
      <c r="E416" s="29" t="s">
        <v>2636</v>
      </c>
      <c r="F416" s="79">
        <v>15</v>
      </c>
      <c r="G416" s="30" t="s">
        <v>184</v>
      </c>
      <c r="H416" s="7"/>
      <c r="I416" s="6"/>
      <c r="J416" s="69"/>
      <c r="K416" s="258"/>
      <c r="L416" s="19"/>
    </row>
    <row r="417" spans="1:12" ht="14.25" customHeight="1">
      <c r="A417" s="256"/>
      <c r="B417" s="20"/>
      <c r="C417" s="2"/>
      <c r="D417" s="22"/>
      <c r="E417" s="2"/>
      <c r="F417" s="4"/>
      <c r="G417" s="23"/>
      <c r="H417" s="24"/>
      <c r="I417" s="15"/>
      <c r="J417" s="24"/>
      <c r="K417" s="24"/>
      <c r="L417" s="25"/>
    </row>
    <row r="418" spans="1:12" ht="14.25" customHeight="1">
      <c r="A418" s="263"/>
      <c r="B418" s="26"/>
      <c r="C418" s="29" t="s">
        <v>2998</v>
      </c>
      <c r="D418" s="28"/>
      <c r="E418" s="29" t="s">
        <v>2637</v>
      </c>
      <c r="F418" s="79">
        <v>6</v>
      </c>
      <c r="G418" s="30" t="s">
        <v>184</v>
      </c>
      <c r="H418" s="6"/>
      <c r="I418" s="6"/>
      <c r="J418" s="69"/>
      <c r="K418" s="258"/>
      <c r="L418" s="19"/>
    </row>
    <row r="419" spans="1:12" ht="14.25" customHeight="1">
      <c r="A419" s="256"/>
      <c r="B419" s="20"/>
      <c r="C419" s="2"/>
      <c r="D419" s="22"/>
      <c r="E419" s="2"/>
      <c r="F419" s="82"/>
      <c r="G419" s="23"/>
      <c r="H419" s="24"/>
      <c r="I419" s="15"/>
      <c r="J419" s="24"/>
      <c r="K419" s="266"/>
      <c r="L419" s="262"/>
    </row>
    <row r="420" spans="1:12" ht="14.25" customHeight="1">
      <c r="A420" s="263"/>
      <c r="B420" s="26"/>
      <c r="C420" s="29" t="s">
        <v>2998</v>
      </c>
      <c r="D420" s="28"/>
      <c r="E420" s="29" t="s">
        <v>3169</v>
      </c>
      <c r="F420" s="79">
        <v>5</v>
      </c>
      <c r="G420" s="30" t="s">
        <v>184</v>
      </c>
      <c r="H420" s="7"/>
      <c r="I420" s="6"/>
      <c r="J420" s="69"/>
      <c r="K420" s="267"/>
      <c r="L420" s="264"/>
    </row>
    <row r="421" spans="1:12" ht="14.25" customHeight="1">
      <c r="A421" s="261"/>
      <c r="B421" s="20"/>
      <c r="C421" s="2"/>
      <c r="D421" s="22"/>
      <c r="E421" s="2"/>
      <c r="F421" s="82"/>
      <c r="G421" s="23"/>
      <c r="H421" s="24"/>
      <c r="I421" s="15"/>
      <c r="J421" s="24"/>
      <c r="K421" s="266"/>
      <c r="L421" s="262"/>
    </row>
    <row r="422" spans="1:12" ht="14.25" customHeight="1">
      <c r="A422" s="261"/>
      <c r="B422" s="26"/>
      <c r="C422" s="29" t="s">
        <v>2998</v>
      </c>
      <c r="D422" s="28"/>
      <c r="E422" s="29" t="s">
        <v>2638</v>
      </c>
      <c r="F422" s="79">
        <v>5</v>
      </c>
      <c r="G422" s="30" t="s">
        <v>184</v>
      </c>
      <c r="H422" s="7"/>
      <c r="I422" s="6"/>
      <c r="J422" s="69"/>
      <c r="K422" s="267"/>
      <c r="L422" s="264"/>
    </row>
    <row r="423" spans="1:12" ht="14.25" customHeight="1">
      <c r="A423" s="256"/>
      <c r="B423" s="8"/>
      <c r="C423" s="2"/>
      <c r="D423" s="10"/>
      <c r="E423" s="2"/>
      <c r="F423" s="3"/>
      <c r="G423" s="23"/>
      <c r="H423" s="24"/>
      <c r="I423" s="15"/>
      <c r="J423" s="24"/>
      <c r="K423" s="266"/>
      <c r="L423" s="25"/>
    </row>
    <row r="424" spans="1:12" ht="14.25" customHeight="1">
      <c r="A424" s="263"/>
      <c r="B424" s="8"/>
      <c r="C424" s="29" t="s">
        <v>2998</v>
      </c>
      <c r="D424" s="28"/>
      <c r="E424" s="29" t="s">
        <v>3170</v>
      </c>
      <c r="F424" s="79">
        <v>528</v>
      </c>
      <c r="G424" s="30" t="s">
        <v>3090</v>
      </c>
      <c r="H424" s="7"/>
      <c r="I424" s="6"/>
      <c r="J424" s="69"/>
      <c r="K424" s="279"/>
      <c r="L424" s="19"/>
    </row>
    <row r="425" spans="1:12" ht="14.25" customHeight="1">
      <c r="A425" s="261"/>
      <c r="B425" s="20"/>
      <c r="C425" s="2"/>
      <c r="D425" s="22"/>
      <c r="E425" s="2"/>
      <c r="F425" s="78"/>
      <c r="G425" s="23"/>
      <c r="H425" s="24"/>
      <c r="I425" s="15"/>
      <c r="J425" s="24"/>
      <c r="K425" s="266"/>
      <c r="L425" s="25"/>
    </row>
    <row r="426" spans="1:12" ht="14.25" customHeight="1">
      <c r="A426" s="261"/>
      <c r="B426" s="26"/>
      <c r="C426" s="29" t="s">
        <v>2998</v>
      </c>
      <c r="D426" s="28"/>
      <c r="E426" s="29" t="s">
        <v>2639</v>
      </c>
      <c r="F426" s="79">
        <v>48</v>
      </c>
      <c r="G426" s="30" t="s">
        <v>184</v>
      </c>
      <c r="H426" s="7"/>
      <c r="I426" s="6"/>
      <c r="J426" s="69"/>
      <c r="K426" s="267"/>
      <c r="L426" s="31"/>
    </row>
    <row r="427" spans="1:12" ht="14.25" customHeight="1">
      <c r="A427" s="256"/>
      <c r="B427" s="8"/>
      <c r="C427" s="2"/>
      <c r="D427" s="10"/>
      <c r="E427" s="2"/>
      <c r="F427" s="3"/>
      <c r="G427" s="23"/>
      <c r="H427" s="24"/>
      <c r="I427" s="15"/>
      <c r="J427" s="24"/>
      <c r="K427" s="266"/>
      <c r="L427" s="25"/>
    </row>
    <row r="428" spans="1:12" ht="14.25" customHeight="1">
      <c r="A428" s="263"/>
      <c r="B428" s="8"/>
      <c r="C428" s="29" t="s">
        <v>3171</v>
      </c>
      <c r="D428" s="10"/>
      <c r="E428" s="29" t="s">
        <v>2640</v>
      </c>
      <c r="F428" s="77">
        <v>196</v>
      </c>
      <c r="G428" s="30" t="s">
        <v>184</v>
      </c>
      <c r="H428" s="7"/>
      <c r="I428" s="6"/>
      <c r="J428" s="69"/>
      <c r="K428" s="267"/>
      <c r="L428" s="19"/>
    </row>
    <row r="429" spans="1:12" ht="14.25" customHeight="1">
      <c r="A429" s="261"/>
      <c r="B429" s="20"/>
      <c r="C429" s="2"/>
      <c r="D429" s="22"/>
      <c r="E429" s="2"/>
      <c r="F429" s="4"/>
      <c r="G429" s="23"/>
      <c r="H429" s="24"/>
      <c r="I429" s="15"/>
      <c r="J429" s="24"/>
      <c r="K429" s="266"/>
      <c r="L429" s="25"/>
    </row>
    <row r="430" spans="1:12" ht="14.25" customHeight="1">
      <c r="A430" s="265"/>
      <c r="B430" s="26"/>
      <c r="C430" s="29" t="s">
        <v>2998</v>
      </c>
      <c r="D430" s="28"/>
      <c r="E430" s="29" t="s">
        <v>2999</v>
      </c>
      <c r="F430" s="79">
        <v>99</v>
      </c>
      <c r="G430" s="30" t="s">
        <v>3090</v>
      </c>
      <c r="H430" s="7"/>
      <c r="I430" s="6"/>
      <c r="J430" s="69"/>
      <c r="K430" s="267"/>
      <c r="L430" s="19"/>
    </row>
    <row r="431" spans="1:12" ht="14.25" customHeight="1">
      <c r="A431" s="256"/>
      <c r="B431" s="20"/>
      <c r="C431" s="2"/>
      <c r="D431" s="10"/>
      <c r="E431" s="2"/>
      <c r="F431" s="3"/>
      <c r="G431" s="23"/>
      <c r="H431" s="24"/>
      <c r="I431" s="15"/>
      <c r="J431" s="24"/>
      <c r="K431" s="266"/>
      <c r="L431" s="25"/>
    </row>
    <row r="432" spans="1:12" ht="14.25" customHeight="1">
      <c r="A432" s="263"/>
      <c r="B432" s="26"/>
      <c r="C432" s="29" t="s">
        <v>2998</v>
      </c>
      <c r="D432" s="10"/>
      <c r="E432" s="29" t="s">
        <v>2641</v>
      </c>
      <c r="F432" s="77">
        <v>95</v>
      </c>
      <c r="G432" s="30" t="s">
        <v>3090</v>
      </c>
      <c r="H432" s="7"/>
      <c r="I432" s="6"/>
      <c r="J432" s="69"/>
      <c r="K432" s="267"/>
      <c r="L432" s="19"/>
    </row>
    <row r="433" spans="1:12" ht="14.25" customHeight="1">
      <c r="A433" s="261"/>
      <c r="B433" s="8"/>
      <c r="C433" s="2"/>
      <c r="D433" s="22"/>
      <c r="E433" s="2"/>
      <c r="F433" s="4"/>
      <c r="G433" s="23"/>
      <c r="H433" s="24"/>
      <c r="I433" s="15"/>
      <c r="J433" s="24"/>
      <c r="K433" s="266"/>
      <c r="L433" s="25"/>
    </row>
    <row r="434" spans="1:12" ht="14.25" customHeight="1">
      <c r="A434" s="261"/>
      <c r="B434" s="8"/>
      <c r="C434" s="29" t="s">
        <v>3171</v>
      </c>
      <c r="D434" s="28"/>
      <c r="E434" s="29" t="s">
        <v>2642</v>
      </c>
      <c r="F434" s="79">
        <v>642</v>
      </c>
      <c r="G434" s="30" t="s">
        <v>184</v>
      </c>
      <c r="H434" s="7"/>
      <c r="I434" s="6"/>
      <c r="J434" s="69"/>
      <c r="K434" s="267"/>
      <c r="L434" s="19"/>
    </row>
    <row r="435" spans="1:12" ht="14.25" customHeight="1">
      <c r="A435" s="259"/>
      <c r="B435" s="20"/>
      <c r="C435" s="21"/>
      <c r="D435" s="22"/>
      <c r="E435" s="2"/>
      <c r="F435" s="4"/>
      <c r="G435" s="23"/>
      <c r="H435" s="24"/>
      <c r="I435" s="15"/>
      <c r="J435" s="24"/>
      <c r="K435" s="266"/>
      <c r="L435" s="25"/>
    </row>
    <row r="436" spans="1:12" ht="14.25" customHeight="1">
      <c r="A436" s="260"/>
      <c r="B436" s="26"/>
      <c r="C436" s="29" t="s">
        <v>2626</v>
      </c>
      <c r="D436" s="28"/>
      <c r="E436" s="393" t="s">
        <v>3151</v>
      </c>
      <c r="F436" s="79">
        <v>14</v>
      </c>
      <c r="G436" s="30" t="s">
        <v>184</v>
      </c>
      <c r="H436" s="7"/>
      <c r="I436" s="6"/>
      <c r="J436" s="69"/>
      <c r="K436" s="267"/>
      <c r="L436" s="31"/>
    </row>
    <row r="437" spans="1:12" ht="14.25" customHeight="1">
      <c r="A437" s="255"/>
      <c r="B437" s="8"/>
      <c r="C437" s="9"/>
      <c r="D437" s="10"/>
      <c r="F437" s="3"/>
      <c r="G437" s="17"/>
      <c r="H437" s="18"/>
      <c r="I437" s="71"/>
      <c r="J437" s="24"/>
      <c r="K437" s="274"/>
      <c r="L437" s="19"/>
    </row>
    <row r="438" spans="1:12" ht="14.25" customHeight="1" thickBot="1">
      <c r="A438" s="431"/>
      <c r="B438" s="446"/>
      <c r="C438" s="400" t="s">
        <v>2626</v>
      </c>
      <c r="D438" s="399"/>
      <c r="E438" s="400" t="s">
        <v>2627</v>
      </c>
      <c r="F438" s="447">
        <v>29</v>
      </c>
      <c r="G438" s="448" t="s">
        <v>184</v>
      </c>
      <c r="H438" s="401"/>
      <c r="I438" s="449"/>
      <c r="J438" s="390"/>
      <c r="K438" s="434"/>
      <c r="L438" s="119"/>
    </row>
    <row r="440" spans="1:12" ht="14.25" customHeight="1">
      <c r="J440" s="56" t="s">
        <v>3</v>
      </c>
      <c r="K440" s="795">
        <f>K400+1</f>
        <v>11</v>
      </c>
      <c r="L440" s="795"/>
    </row>
    <row r="441" spans="1:12" ht="14.25" customHeight="1">
      <c r="A441" s="313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</row>
    <row r="442" spans="1:12" ht="14.25" customHeight="1" thickBot="1">
      <c r="A442" s="313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</row>
    <row r="443" spans="1:12" ht="14.25" customHeight="1">
      <c r="A443" s="254"/>
      <c r="B443" s="35"/>
      <c r="C443" s="11"/>
      <c r="D443" s="37"/>
      <c r="E443" s="11"/>
      <c r="F443" s="44"/>
      <c r="G443" s="44"/>
      <c r="H443" s="11"/>
      <c r="I443" s="44"/>
      <c r="J443" s="11"/>
      <c r="K443" s="11"/>
      <c r="L443" s="45"/>
    </row>
    <row r="444" spans="1:12" ht="14.25" customHeight="1" thickBot="1">
      <c r="A444" s="429"/>
      <c r="B444" s="444"/>
      <c r="C444" s="517" t="s">
        <v>62</v>
      </c>
      <c r="D444" s="430"/>
      <c r="E444" s="517" t="s">
        <v>6</v>
      </c>
      <c r="F444" s="445" t="s">
        <v>7</v>
      </c>
      <c r="G444" s="445" t="s">
        <v>3096</v>
      </c>
      <c r="H444" s="517" t="s">
        <v>32</v>
      </c>
      <c r="I444" s="445" t="s">
        <v>1</v>
      </c>
      <c r="J444" s="794" t="s">
        <v>2</v>
      </c>
      <c r="K444" s="794"/>
      <c r="L444" s="587"/>
    </row>
    <row r="445" spans="1:12" ht="14.25" customHeight="1">
      <c r="A445" s="254"/>
      <c r="B445" s="35"/>
      <c r="C445" s="36"/>
      <c r="D445" s="37"/>
      <c r="E445" s="11"/>
      <c r="F445" s="12"/>
      <c r="G445" s="13"/>
      <c r="H445" s="14"/>
      <c r="I445" s="38"/>
      <c r="J445" s="14"/>
      <c r="K445" s="14"/>
      <c r="L445" s="16"/>
    </row>
    <row r="446" spans="1:12" ht="14.25" customHeight="1">
      <c r="A446" s="255"/>
      <c r="B446" s="8"/>
      <c r="C446" s="29" t="s">
        <v>2626</v>
      </c>
      <c r="D446" s="28"/>
      <c r="E446" s="393" t="s">
        <v>2629</v>
      </c>
      <c r="F446" s="3">
        <v>94</v>
      </c>
      <c r="G446" s="17" t="s">
        <v>184</v>
      </c>
      <c r="H446" s="18"/>
      <c r="I446" s="6"/>
      <c r="J446" s="69"/>
      <c r="K446" s="18"/>
      <c r="L446" s="19"/>
    </row>
    <row r="447" spans="1:12" ht="14.25" customHeight="1">
      <c r="A447" s="256"/>
      <c r="B447" s="20"/>
      <c r="C447" s="21"/>
      <c r="D447" s="22"/>
      <c r="E447" s="304"/>
      <c r="F447" s="4"/>
      <c r="G447" s="23"/>
      <c r="H447" s="24"/>
      <c r="I447" s="15"/>
      <c r="J447" s="24"/>
      <c r="K447" s="24"/>
      <c r="L447" s="25"/>
    </row>
    <row r="448" spans="1:12" ht="14.25" customHeight="1">
      <c r="A448" s="257"/>
      <c r="B448" s="26"/>
      <c r="C448" s="29" t="s">
        <v>2996</v>
      </c>
      <c r="D448" s="28"/>
      <c r="E448" s="393" t="s">
        <v>3172</v>
      </c>
      <c r="F448" s="79">
        <v>461</v>
      </c>
      <c r="G448" s="17" t="s">
        <v>184</v>
      </c>
      <c r="H448" s="7"/>
      <c r="I448" s="6"/>
      <c r="J448" s="69"/>
      <c r="K448" s="7"/>
      <c r="L448" s="31"/>
    </row>
    <row r="449" spans="1:12" ht="14.25" customHeight="1">
      <c r="A449" s="256"/>
      <c r="B449" s="20"/>
      <c r="C449" s="21"/>
      <c r="D449" s="22"/>
      <c r="E449" s="304"/>
      <c r="F449" s="4"/>
      <c r="G449" s="23"/>
      <c r="H449" s="24"/>
      <c r="I449" s="15"/>
      <c r="J449" s="24"/>
      <c r="K449" s="24"/>
      <c r="L449" s="25"/>
    </row>
    <row r="450" spans="1:12" ht="14.25" customHeight="1">
      <c r="A450" s="263"/>
      <c r="B450" s="26"/>
      <c r="C450" s="29" t="s">
        <v>3104</v>
      </c>
      <c r="D450" s="28"/>
      <c r="E450" s="393" t="s">
        <v>2643</v>
      </c>
      <c r="F450" s="79">
        <v>40</v>
      </c>
      <c r="G450" s="17" t="s">
        <v>184</v>
      </c>
      <c r="H450" s="7"/>
      <c r="I450" s="6"/>
      <c r="J450" s="69"/>
      <c r="K450" s="258"/>
      <c r="L450" s="31"/>
    </row>
    <row r="451" spans="1:12" ht="14.25" customHeight="1">
      <c r="A451" s="256"/>
      <c r="B451" s="20"/>
      <c r="C451" s="21"/>
      <c r="D451" s="22"/>
      <c r="E451" s="304"/>
      <c r="F451" s="4"/>
      <c r="G451" s="23"/>
      <c r="H451" s="24"/>
      <c r="I451" s="15"/>
      <c r="J451" s="24"/>
      <c r="K451" s="24"/>
      <c r="L451" s="25"/>
    </row>
    <row r="452" spans="1:12" ht="14.25" customHeight="1">
      <c r="A452" s="263"/>
      <c r="B452" s="26"/>
      <c r="C452" s="29" t="s">
        <v>2996</v>
      </c>
      <c r="D452" s="28"/>
      <c r="E452" s="393" t="s">
        <v>2644</v>
      </c>
      <c r="F452" s="79">
        <v>229</v>
      </c>
      <c r="G452" s="17" t="s">
        <v>184</v>
      </c>
      <c r="H452" s="7"/>
      <c r="I452" s="6"/>
      <c r="J452" s="69"/>
      <c r="K452" s="258"/>
      <c r="L452" s="19"/>
    </row>
    <row r="453" spans="1:12" ht="14.25" customHeight="1">
      <c r="A453" s="256"/>
      <c r="B453" s="20"/>
      <c r="C453" s="21"/>
      <c r="D453" s="22"/>
      <c r="E453" s="2"/>
      <c r="F453" s="4"/>
      <c r="G453" s="23"/>
      <c r="H453" s="24"/>
      <c r="I453" s="15"/>
      <c r="J453" s="24"/>
      <c r="K453" s="24"/>
      <c r="L453" s="25"/>
    </row>
    <row r="454" spans="1:12" ht="14.25" customHeight="1">
      <c r="A454" s="261"/>
      <c r="B454" s="8"/>
      <c r="C454" s="29" t="s">
        <v>2598</v>
      </c>
      <c r="D454" s="28"/>
      <c r="E454" s="280" t="s">
        <v>2645</v>
      </c>
      <c r="F454" s="79">
        <v>17</v>
      </c>
      <c r="G454" s="30" t="s">
        <v>184</v>
      </c>
      <c r="H454" s="7"/>
      <c r="I454" s="6"/>
      <c r="J454" s="69"/>
      <c r="K454" s="7"/>
      <c r="L454" s="31"/>
    </row>
    <row r="455" spans="1:12" ht="14.25" customHeight="1">
      <c r="A455" s="256"/>
      <c r="B455" s="20"/>
      <c r="C455" s="21"/>
      <c r="D455" s="22"/>
      <c r="E455" s="2"/>
      <c r="F455" s="4"/>
      <c r="G455" s="23"/>
      <c r="H455" s="24"/>
      <c r="I455" s="15"/>
      <c r="J455" s="24"/>
      <c r="K455" s="24"/>
      <c r="L455" s="25"/>
    </row>
    <row r="456" spans="1:12" ht="14.25" customHeight="1">
      <c r="A456" s="263"/>
      <c r="B456" s="26"/>
      <c r="C456" s="29" t="s">
        <v>2600</v>
      </c>
      <c r="D456" s="28"/>
      <c r="E456" s="393" t="s">
        <v>2646</v>
      </c>
      <c r="F456" s="3">
        <v>102</v>
      </c>
      <c r="G456" s="17" t="s">
        <v>184</v>
      </c>
      <c r="H456" s="18"/>
      <c r="I456" s="6"/>
      <c r="J456" s="69"/>
      <c r="K456" s="258"/>
      <c r="L456" s="31"/>
    </row>
    <row r="457" spans="1:12" ht="14.25" customHeight="1">
      <c r="A457" s="256"/>
      <c r="B457" s="20"/>
      <c r="C457" s="21"/>
      <c r="D457" s="22"/>
      <c r="E457" s="2"/>
      <c r="F457" s="4"/>
      <c r="G457" s="23"/>
      <c r="H457" s="24"/>
      <c r="I457" s="15"/>
      <c r="J457" s="24"/>
      <c r="K457" s="24"/>
      <c r="L457" s="25"/>
    </row>
    <row r="458" spans="1:12" ht="14.25" customHeight="1">
      <c r="A458" s="263"/>
      <c r="B458" s="26"/>
      <c r="C458" s="29" t="s">
        <v>2600</v>
      </c>
      <c r="D458" s="28"/>
      <c r="E458" s="393" t="s">
        <v>2601</v>
      </c>
      <c r="F458" s="3">
        <v>102</v>
      </c>
      <c r="G458" s="17" t="s">
        <v>184</v>
      </c>
      <c r="H458" s="18"/>
      <c r="I458" s="6"/>
      <c r="J458" s="69"/>
      <c r="K458" s="258"/>
      <c r="L458" s="19"/>
    </row>
    <row r="459" spans="1:12" ht="14.25" customHeight="1">
      <c r="A459" s="256"/>
      <c r="B459" s="20"/>
      <c r="C459" s="21"/>
      <c r="D459" s="22"/>
      <c r="E459" s="304"/>
      <c r="F459" s="4"/>
      <c r="G459" s="23"/>
      <c r="H459" s="24"/>
      <c r="I459" s="15"/>
      <c r="J459" s="24"/>
      <c r="K459" s="24"/>
      <c r="L459" s="25"/>
    </row>
    <row r="460" spans="1:12" ht="14.25" customHeight="1">
      <c r="A460" s="257"/>
      <c r="B460" s="26"/>
      <c r="C460" s="29" t="s">
        <v>2600</v>
      </c>
      <c r="D460" s="28"/>
      <c r="E460" s="393" t="s">
        <v>2602</v>
      </c>
      <c r="F460" s="79">
        <v>13</v>
      </c>
      <c r="G460" s="17" t="s">
        <v>3090</v>
      </c>
      <c r="H460" s="7"/>
      <c r="I460" s="6"/>
      <c r="J460" s="69"/>
      <c r="K460" s="258"/>
      <c r="L460" s="31"/>
    </row>
    <row r="461" spans="1:12" ht="14.25" customHeight="1">
      <c r="A461" s="256"/>
      <c r="B461" s="20"/>
      <c r="C461" s="21"/>
      <c r="D461" s="22"/>
      <c r="E461" s="2"/>
      <c r="F461" s="4"/>
      <c r="G461" s="23"/>
      <c r="H461" s="24"/>
      <c r="I461" s="15"/>
      <c r="J461" s="24"/>
      <c r="K461" s="24"/>
      <c r="L461" s="25"/>
    </row>
    <row r="462" spans="1:12" ht="14.25" customHeight="1">
      <c r="A462" s="257"/>
      <c r="B462" s="26"/>
      <c r="C462" s="29" t="s">
        <v>2600</v>
      </c>
      <c r="D462" s="28"/>
      <c r="E462" s="393" t="s">
        <v>2647</v>
      </c>
      <c r="F462" s="79">
        <v>8</v>
      </c>
      <c r="G462" s="17" t="s">
        <v>184</v>
      </c>
      <c r="H462" s="7"/>
      <c r="I462" s="6"/>
      <c r="J462" s="69"/>
      <c r="K462" s="258"/>
      <c r="L462" s="31"/>
    </row>
    <row r="463" spans="1:12" ht="14.25" customHeight="1">
      <c r="A463" s="256"/>
      <c r="B463" s="20"/>
      <c r="C463" s="21"/>
      <c r="D463" s="22"/>
      <c r="E463" s="2"/>
      <c r="F463" s="4"/>
      <c r="G463" s="23"/>
      <c r="H463" s="24"/>
      <c r="I463" s="15"/>
      <c r="J463" s="24"/>
      <c r="K463" s="24"/>
      <c r="L463" s="25"/>
    </row>
    <row r="464" spans="1:12" ht="14.25" customHeight="1">
      <c r="A464" s="257"/>
      <c r="B464" s="26"/>
      <c r="C464" s="29" t="s">
        <v>2600</v>
      </c>
      <c r="D464" s="28"/>
      <c r="E464" s="393" t="s">
        <v>2648</v>
      </c>
      <c r="F464" s="79">
        <v>8</v>
      </c>
      <c r="G464" s="17" t="s">
        <v>3090</v>
      </c>
      <c r="H464" s="7"/>
      <c r="I464" s="6"/>
      <c r="J464" s="69"/>
      <c r="K464" s="258"/>
      <c r="L464" s="31"/>
    </row>
    <row r="465" spans="1:12" ht="14.25" customHeight="1">
      <c r="A465" s="256"/>
      <c r="B465" s="20"/>
      <c r="C465" s="21"/>
      <c r="D465" s="22"/>
      <c r="E465" s="2"/>
      <c r="F465" s="4"/>
      <c r="G465" s="23"/>
      <c r="H465" s="24"/>
      <c r="I465" s="15"/>
      <c r="J465" s="24"/>
      <c r="K465" s="24"/>
      <c r="L465" s="25"/>
    </row>
    <row r="466" spans="1:12" ht="14.25" customHeight="1">
      <c r="A466" s="263"/>
      <c r="B466" s="26"/>
      <c r="C466" s="273" t="s">
        <v>3000</v>
      </c>
      <c r="D466" s="28"/>
      <c r="E466" s="57" t="s">
        <v>2649</v>
      </c>
      <c r="F466" s="79">
        <v>177</v>
      </c>
      <c r="G466" s="30" t="s">
        <v>1377</v>
      </c>
      <c r="H466" s="6"/>
      <c r="I466" s="6"/>
      <c r="J466" s="69"/>
      <c r="K466" s="258"/>
      <c r="L466" s="31"/>
    </row>
    <row r="467" spans="1:12" ht="14.25" customHeight="1">
      <c r="A467" s="256"/>
      <c r="B467" s="20"/>
      <c r="C467" s="21"/>
      <c r="D467" s="22"/>
      <c r="E467" s="2"/>
      <c r="F467" s="4"/>
      <c r="G467" s="23"/>
      <c r="H467" s="24"/>
      <c r="I467" s="15"/>
      <c r="J467" s="24"/>
      <c r="K467" s="24"/>
      <c r="L467" s="25"/>
    </row>
    <row r="468" spans="1:12" ht="14.25" customHeight="1">
      <c r="A468" s="263"/>
      <c r="B468" s="26"/>
      <c r="C468" s="273" t="s">
        <v>2650</v>
      </c>
      <c r="D468" s="28"/>
      <c r="E468" s="57" t="s">
        <v>2651</v>
      </c>
      <c r="F468" s="79">
        <v>6</v>
      </c>
      <c r="G468" s="30" t="s">
        <v>1377</v>
      </c>
      <c r="H468" s="6"/>
      <c r="I468" s="6"/>
      <c r="J468" s="69"/>
      <c r="K468" s="258"/>
      <c r="L468" s="31"/>
    </row>
    <row r="469" spans="1:12" ht="14.25" customHeight="1">
      <c r="A469" s="256"/>
      <c r="B469" s="20"/>
      <c r="C469" s="21"/>
      <c r="D469" s="22"/>
      <c r="E469" s="2"/>
      <c r="F469" s="82"/>
      <c r="G469" s="23"/>
      <c r="H469" s="24"/>
      <c r="I469" s="15"/>
      <c r="J469" s="24"/>
      <c r="K469" s="24"/>
      <c r="L469" s="262"/>
    </row>
    <row r="470" spans="1:12" ht="14.25" customHeight="1">
      <c r="A470" s="263"/>
      <c r="B470" s="26"/>
      <c r="C470" s="273" t="s">
        <v>2650</v>
      </c>
      <c r="D470" s="28"/>
      <c r="E470" s="57" t="s">
        <v>2652</v>
      </c>
      <c r="F470" s="79">
        <v>1</v>
      </c>
      <c r="G470" s="30" t="s">
        <v>1377</v>
      </c>
      <c r="H470" s="7"/>
      <c r="I470" s="6"/>
      <c r="J470" s="69"/>
      <c r="K470" s="258"/>
      <c r="L470" s="264"/>
    </row>
    <row r="471" spans="1:12" ht="14.25" customHeight="1">
      <c r="A471" s="259"/>
      <c r="B471" s="20"/>
      <c r="C471" s="21"/>
      <c r="D471" s="22"/>
      <c r="E471" s="2"/>
      <c r="F471" s="82"/>
      <c r="G471" s="23"/>
      <c r="H471" s="24"/>
      <c r="I471" s="15"/>
      <c r="J471" s="24"/>
      <c r="K471" s="24"/>
      <c r="L471" s="262"/>
    </row>
    <row r="472" spans="1:12" ht="14.25" customHeight="1">
      <c r="A472" s="260"/>
      <c r="B472" s="26"/>
      <c r="C472" s="273" t="s">
        <v>2650</v>
      </c>
      <c r="D472" s="28"/>
      <c r="E472" s="57" t="s">
        <v>2653</v>
      </c>
      <c r="F472" s="79">
        <v>16</v>
      </c>
      <c r="G472" s="30" t="s">
        <v>1377</v>
      </c>
      <c r="H472" s="7"/>
      <c r="I472" s="6"/>
      <c r="J472" s="69"/>
      <c r="K472" s="258"/>
      <c r="L472" s="264"/>
    </row>
    <row r="473" spans="1:12" ht="14.25" customHeight="1">
      <c r="A473" s="261"/>
      <c r="B473" s="8"/>
      <c r="C473" s="21"/>
      <c r="D473" s="22"/>
      <c r="E473" s="2"/>
      <c r="F473" s="3"/>
      <c r="G473" s="23"/>
      <c r="H473" s="24"/>
      <c r="I473" s="15"/>
      <c r="J473" s="24"/>
      <c r="K473" s="24"/>
      <c r="L473" s="25"/>
    </row>
    <row r="474" spans="1:12" ht="14.25" customHeight="1">
      <c r="A474" s="261"/>
      <c r="B474" s="8"/>
      <c r="C474" s="273" t="s">
        <v>2650</v>
      </c>
      <c r="D474" s="28"/>
      <c r="E474" s="57" t="s">
        <v>2654</v>
      </c>
      <c r="F474" s="77">
        <v>8</v>
      </c>
      <c r="G474" s="30" t="s">
        <v>1377</v>
      </c>
      <c r="H474" s="7"/>
      <c r="I474" s="6"/>
      <c r="J474" s="69"/>
      <c r="K474" s="258"/>
      <c r="L474" s="19"/>
    </row>
    <row r="475" spans="1:12" ht="14.25" customHeight="1">
      <c r="A475" s="256"/>
      <c r="B475" s="20"/>
      <c r="C475" s="21"/>
      <c r="D475" s="22"/>
      <c r="E475" s="2"/>
      <c r="F475" s="4"/>
      <c r="G475" s="23"/>
      <c r="H475" s="24"/>
      <c r="I475" s="15"/>
      <c r="J475" s="24"/>
      <c r="K475" s="24"/>
      <c r="L475" s="25"/>
    </row>
    <row r="476" spans="1:12" ht="14.25" customHeight="1">
      <c r="A476" s="263"/>
      <c r="B476" s="26"/>
      <c r="C476" s="273" t="s">
        <v>2655</v>
      </c>
      <c r="D476" s="28"/>
      <c r="E476" s="29" t="s">
        <v>2656</v>
      </c>
      <c r="F476" s="79">
        <v>4</v>
      </c>
      <c r="G476" s="30" t="s">
        <v>1377</v>
      </c>
      <c r="H476" s="7"/>
      <c r="I476" s="6"/>
      <c r="J476" s="69"/>
      <c r="K476" s="258"/>
      <c r="L476" s="31"/>
    </row>
    <row r="477" spans="1:12" ht="14.25" customHeight="1">
      <c r="A477" s="261"/>
      <c r="B477" s="8"/>
      <c r="C477" s="21"/>
      <c r="D477" s="10"/>
      <c r="F477" s="3"/>
      <c r="G477" s="17"/>
      <c r="H477" s="18"/>
      <c r="I477" s="32"/>
      <c r="J477" s="24"/>
      <c r="K477" s="18"/>
      <c r="L477" s="19"/>
    </row>
    <row r="478" spans="1:12" ht="14.25" customHeight="1" thickBot="1">
      <c r="A478" s="433"/>
      <c r="B478" s="446"/>
      <c r="C478" s="400" t="s">
        <v>3111</v>
      </c>
      <c r="D478" s="399"/>
      <c r="E478" s="400" t="s">
        <v>2657</v>
      </c>
      <c r="F478" s="447">
        <v>7</v>
      </c>
      <c r="G478" s="448" t="s">
        <v>1377</v>
      </c>
      <c r="H478" s="401"/>
      <c r="I478" s="449"/>
      <c r="J478" s="390"/>
      <c r="K478" s="432"/>
      <c r="L478" s="119"/>
    </row>
    <row r="480" spans="1:12" ht="14.25" customHeight="1">
      <c r="J480" s="56" t="s">
        <v>3147</v>
      </c>
      <c r="K480" s="795">
        <f>K440+1</f>
        <v>12</v>
      </c>
      <c r="L480" s="795"/>
    </row>
    <row r="481" spans="1:12" ht="14.25" customHeight="1">
      <c r="A481" s="313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</row>
    <row r="482" spans="1:12" ht="14.25" customHeight="1" thickBot="1">
      <c r="A482" s="313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</row>
    <row r="483" spans="1:12" ht="14.25" customHeight="1">
      <c r="A483" s="254"/>
      <c r="B483" s="35"/>
      <c r="C483" s="11"/>
      <c r="D483" s="37"/>
      <c r="E483" s="11"/>
      <c r="F483" s="44"/>
      <c r="G483" s="44"/>
      <c r="H483" s="11"/>
      <c r="I483" s="44"/>
      <c r="J483" s="11"/>
      <c r="K483" s="11"/>
      <c r="L483" s="45"/>
    </row>
    <row r="484" spans="1:12" ht="14.25" customHeight="1" thickBot="1">
      <c r="A484" s="429"/>
      <c r="B484" s="444"/>
      <c r="C484" s="517" t="s">
        <v>3122</v>
      </c>
      <c r="D484" s="430"/>
      <c r="E484" s="517" t="s">
        <v>6</v>
      </c>
      <c r="F484" s="445" t="s">
        <v>7</v>
      </c>
      <c r="G484" s="445" t="s">
        <v>4</v>
      </c>
      <c r="H484" s="517" t="s">
        <v>32</v>
      </c>
      <c r="I484" s="445" t="s">
        <v>1</v>
      </c>
      <c r="J484" s="794" t="s">
        <v>2</v>
      </c>
      <c r="K484" s="794"/>
      <c r="L484" s="587"/>
    </row>
    <row r="485" spans="1:12" ht="14.25" customHeight="1">
      <c r="A485" s="254"/>
      <c r="B485" s="35"/>
      <c r="C485" s="11"/>
      <c r="D485" s="37"/>
      <c r="E485" s="11"/>
      <c r="F485" s="12"/>
      <c r="G485" s="13"/>
      <c r="H485" s="14"/>
      <c r="I485" s="38"/>
      <c r="J485" s="14"/>
      <c r="K485" s="14"/>
      <c r="L485" s="16"/>
    </row>
    <row r="486" spans="1:12" ht="14.25" customHeight="1">
      <c r="A486" s="255"/>
      <c r="B486" s="8"/>
      <c r="C486" t="s">
        <v>3111</v>
      </c>
      <c r="D486" s="10"/>
      <c r="E486" t="s">
        <v>3173</v>
      </c>
      <c r="F486" s="77">
        <v>1</v>
      </c>
      <c r="G486" s="17" t="s">
        <v>1377</v>
      </c>
      <c r="H486" s="18"/>
      <c r="I486" s="6"/>
      <c r="J486" s="69"/>
      <c r="K486" s="18"/>
      <c r="L486" s="19"/>
    </row>
    <row r="487" spans="1:12" ht="14.25" customHeight="1">
      <c r="A487" s="256"/>
      <c r="B487" s="20"/>
      <c r="C487" s="2"/>
      <c r="D487" s="22"/>
      <c r="E487" s="304"/>
      <c r="F487" s="4"/>
      <c r="G487" s="23"/>
      <c r="H487" s="24"/>
      <c r="I487" s="15"/>
      <c r="J487" s="24"/>
      <c r="K487" s="24"/>
      <c r="L487" s="25"/>
    </row>
    <row r="488" spans="1:12" ht="14.25" customHeight="1">
      <c r="A488" s="257"/>
      <c r="B488" s="26"/>
      <c r="C488" t="s">
        <v>3111</v>
      </c>
      <c r="D488" s="28"/>
      <c r="E488" s="273" t="s">
        <v>2658</v>
      </c>
      <c r="F488" s="79">
        <v>2</v>
      </c>
      <c r="G488" s="30" t="s">
        <v>1377</v>
      </c>
      <c r="H488" s="7"/>
      <c r="I488" s="6"/>
      <c r="J488" s="69"/>
      <c r="K488" s="7"/>
      <c r="L488" s="31"/>
    </row>
    <row r="489" spans="1:12" ht="14.25" customHeight="1">
      <c r="A489" s="256"/>
      <c r="B489" s="20"/>
      <c r="C489" s="2"/>
      <c r="D489" s="22"/>
      <c r="E489" s="2"/>
      <c r="F489" s="4"/>
      <c r="G489" s="23"/>
      <c r="H489" s="24"/>
      <c r="I489" s="15"/>
      <c r="J489" s="24"/>
      <c r="K489" s="24"/>
      <c r="L489" s="25"/>
    </row>
    <row r="490" spans="1:12" ht="14.25" customHeight="1">
      <c r="A490" s="263"/>
      <c r="B490" s="26"/>
      <c r="C490" t="s">
        <v>3111</v>
      </c>
      <c r="D490" s="28"/>
      <c r="E490" s="57" t="s">
        <v>2617</v>
      </c>
      <c r="F490" s="79">
        <v>2</v>
      </c>
      <c r="G490" s="30" t="s">
        <v>1377</v>
      </c>
      <c r="H490" s="7"/>
      <c r="I490" s="6"/>
      <c r="J490" s="69"/>
      <c r="K490" s="258"/>
      <c r="L490" s="31"/>
    </row>
    <row r="491" spans="1:12" ht="14.25" customHeight="1">
      <c r="A491" s="256"/>
      <c r="B491" s="20"/>
      <c r="C491" s="2"/>
      <c r="D491" s="22"/>
      <c r="E491" s="2"/>
      <c r="F491" s="4"/>
      <c r="G491" s="23"/>
      <c r="H491" s="24"/>
      <c r="I491" s="15"/>
      <c r="J491" s="24"/>
      <c r="K491" s="24"/>
      <c r="L491" s="25"/>
    </row>
    <row r="492" spans="1:12" ht="14.25" customHeight="1">
      <c r="A492" s="263"/>
      <c r="B492" s="26"/>
      <c r="C492" s="29" t="s">
        <v>2659</v>
      </c>
      <c r="D492" s="28"/>
      <c r="E492" s="29" t="s">
        <v>2660</v>
      </c>
      <c r="F492" s="79">
        <v>4</v>
      </c>
      <c r="G492" s="30" t="s">
        <v>1377</v>
      </c>
      <c r="H492" s="7"/>
      <c r="I492" s="6"/>
      <c r="J492" s="69"/>
      <c r="K492" s="258"/>
      <c r="L492" s="31"/>
    </row>
    <row r="493" spans="1:12" ht="14.25" customHeight="1">
      <c r="A493" s="256"/>
      <c r="B493" s="20"/>
      <c r="C493" s="2"/>
      <c r="D493" s="22"/>
      <c r="E493" s="2"/>
      <c r="F493" s="4"/>
      <c r="G493" s="23"/>
      <c r="H493" s="24"/>
      <c r="I493" s="15"/>
      <c r="J493" s="24"/>
      <c r="K493" s="24"/>
      <c r="L493" s="25"/>
    </row>
    <row r="494" spans="1:12" ht="14.25" customHeight="1">
      <c r="A494" s="261"/>
      <c r="B494" s="8"/>
      <c r="C494" s="29" t="s">
        <v>2659</v>
      </c>
      <c r="D494" s="28"/>
      <c r="E494" s="29" t="s">
        <v>2661</v>
      </c>
      <c r="F494" s="79">
        <v>1</v>
      </c>
      <c r="G494" s="30" t="s">
        <v>1377</v>
      </c>
      <c r="H494" s="7"/>
      <c r="I494" s="6"/>
      <c r="J494" s="69"/>
      <c r="K494" s="258"/>
      <c r="L494" s="19"/>
    </row>
    <row r="495" spans="1:12" ht="14.25" customHeight="1">
      <c r="A495" s="256"/>
      <c r="B495" s="20"/>
      <c r="C495" s="2"/>
      <c r="D495" s="22"/>
      <c r="E495" s="2"/>
      <c r="F495" s="4"/>
      <c r="G495" s="23"/>
      <c r="H495" s="24"/>
      <c r="I495" s="15"/>
      <c r="J495" s="24"/>
      <c r="K495" s="24"/>
      <c r="L495" s="25"/>
    </row>
    <row r="496" spans="1:12" ht="14.25" customHeight="1">
      <c r="A496" s="263"/>
      <c r="B496" s="26"/>
      <c r="C496" s="29" t="s">
        <v>2659</v>
      </c>
      <c r="D496" s="28"/>
      <c r="E496" s="29" t="s">
        <v>2662</v>
      </c>
      <c r="F496" s="79">
        <v>2</v>
      </c>
      <c r="G496" s="30" t="s">
        <v>1377</v>
      </c>
      <c r="H496" s="7"/>
      <c r="I496" s="6"/>
      <c r="J496" s="69"/>
      <c r="K496" s="258"/>
      <c r="L496" s="31"/>
    </row>
    <row r="497" spans="1:12" ht="14.25" customHeight="1">
      <c r="A497" s="256"/>
      <c r="B497" s="20"/>
      <c r="C497" s="2"/>
      <c r="D497" s="22"/>
      <c r="E497" s="2"/>
      <c r="F497" s="4"/>
      <c r="G497" s="23"/>
      <c r="H497" s="24"/>
      <c r="I497" s="15"/>
      <c r="J497" s="24"/>
      <c r="K497" s="24"/>
      <c r="L497" s="25"/>
    </row>
    <row r="498" spans="1:12" ht="14.25" customHeight="1">
      <c r="A498" s="263"/>
      <c r="B498" s="26"/>
      <c r="C498" s="29" t="s">
        <v>2659</v>
      </c>
      <c r="D498" s="28"/>
      <c r="E498" s="29" t="s">
        <v>2663</v>
      </c>
      <c r="F498" s="79">
        <v>2</v>
      </c>
      <c r="G498" s="30" t="s">
        <v>1377</v>
      </c>
      <c r="H498" s="7"/>
      <c r="I498" s="6"/>
      <c r="J498" s="69"/>
      <c r="K498" s="258"/>
      <c r="L498" s="19"/>
    </row>
    <row r="499" spans="1:12" ht="14.25" customHeight="1">
      <c r="A499" s="256"/>
      <c r="B499" s="20"/>
      <c r="C499" s="2"/>
      <c r="D499" s="22"/>
      <c r="E499" s="2"/>
      <c r="F499" s="4"/>
      <c r="G499" s="23"/>
      <c r="H499" s="24"/>
      <c r="I499" s="15"/>
      <c r="J499" s="24"/>
      <c r="K499" s="24"/>
      <c r="L499" s="25"/>
    </row>
    <row r="500" spans="1:12" ht="14.25" customHeight="1">
      <c r="A500" s="257"/>
      <c r="B500" s="26"/>
      <c r="C500" s="29" t="s">
        <v>2664</v>
      </c>
      <c r="D500" s="28"/>
      <c r="E500" s="29" t="s">
        <v>2665</v>
      </c>
      <c r="F500" s="79">
        <v>12</v>
      </c>
      <c r="G500" s="30" t="s">
        <v>1377</v>
      </c>
      <c r="H500" s="6"/>
      <c r="I500" s="6"/>
      <c r="J500" s="69"/>
      <c r="K500" s="258"/>
      <c r="L500" s="31"/>
    </row>
    <row r="501" spans="1:12" ht="14.25" customHeight="1">
      <c r="A501" s="256"/>
      <c r="B501" s="20"/>
      <c r="C501" s="2"/>
      <c r="D501" s="22"/>
      <c r="E501" s="2"/>
      <c r="F501" s="4"/>
      <c r="G501" s="23"/>
      <c r="H501" s="24"/>
      <c r="I501" s="15"/>
      <c r="J501" s="24"/>
      <c r="K501" s="24"/>
      <c r="L501" s="25"/>
    </row>
    <row r="502" spans="1:12" ht="14.25" customHeight="1">
      <c r="A502" s="257"/>
      <c r="B502" s="26"/>
      <c r="C502" s="29" t="s">
        <v>2664</v>
      </c>
      <c r="D502" s="28"/>
      <c r="E502" s="29" t="s">
        <v>2666</v>
      </c>
      <c r="F502" s="79">
        <v>11</v>
      </c>
      <c r="G502" s="30" t="s">
        <v>1377</v>
      </c>
      <c r="H502" s="6"/>
      <c r="I502" s="6"/>
      <c r="J502" s="69"/>
      <c r="K502" s="258"/>
      <c r="L502" s="31"/>
    </row>
    <row r="503" spans="1:12" ht="14.25" customHeight="1">
      <c r="A503" s="256"/>
      <c r="B503" s="20"/>
      <c r="C503" s="2"/>
      <c r="D503" s="22"/>
      <c r="E503" s="2"/>
      <c r="F503" s="4"/>
      <c r="G503" s="23"/>
      <c r="H503" s="24"/>
      <c r="I503" s="15"/>
      <c r="J503" s="24"/>
      <c r="K503" s="24"/>
      <c r="L503" s="25"/>
    </row>
    <row r="504" spans="1:12" ht="14.25" customHeight="1">
      <c r="A504" s="257"/>
      <c r="B504" s="26"/>
      <c r="C504" s="29" t="s">
        <v>2667</v>
      </c>
      <c r="D504" s="28"/>
      <c r="E504" s="29" t="s">
        <v>3174</v>
      </c>
      <c r="F504" s="79">
        <v>1</v>
      </c>
      <c r="G504" s="30" t="s">
        <v>1377</v>
      </c>
      <c r="H504" s="6"/>
      <c r="I504" s="6"/>
      <c r="J504" s="69"/>
      <c r="K504" s="258"/>
      <c r="L504" s="31"/>
    </row>
    <row r="505" spans="1:12" ht="14.25" customHeight="1">
      <c r="A505" s="256"/>
      <c r="B505" s="20"/>
      <c r="C505" s="2"/>
      <c r="D505" s="22"/>
      <c r="E505" s="2"/>
      <c r="F505" s="4"/>
      <c r="G505" s="23"/>
      <c r="H505" s="24"/>
      <c r="I505" s="15"/>
      <c r="J505" s="24"/>
      <c r="K505" s="24"/>
      <c r="L505" s="25"/>
    </row>
    <row r="506" spans="1:12" ht="14.25" customHeight="1">
      <c r="A506" s="263"/>
      <c r="B506" s="26"/>
      <c r="C506" s="29" t="s">
        <v>2668</v>
      </c>
      <c r="D506" s="28"/>
      <c r="E506" s="57" t="s">
        <v>2669</v>
      </c>
      <c r="F506" s="79">
        <v>1</v>
      </c>
      <c r="G506" s="30" t="s">
        <v>1377</v>
      </c>
      <c r="H506" s="6"/>
      <c r="I506" s="6"/>
      <c r="J506" s="69"/>
      <c r="K506" s="258"/>
      <c r="L506" s="31"/>
    </row>
    <row r="507" spans="1:12" ht="14.25" customHeight="1">
      <c r="A507" s="256"/>
      <c r="B507" s="20"/>
      <c r="C507" s="2"/>
      <c r="D507" s="22"/>
      <c r="E507" s="2"/>
      <c r="F507" s="4"/>
      <c r="G507" s="23"/>
      <c r="H507" s="24"/>
      <c r="I507" s="15"/>
      <c r="J507" s="24"/>
      <c r="K507" s="24"/>
      <c r="L507" s="25"/>
    </row>
    <row r="508" spans="1:12" ht="14.25" customHeight="1">
      <c r="A508" s="263"/>
      <c r="B508" s="26"/>
      <c r="C508" s="273" t="s">
        <v>3175</v>
      </c>
      <c r="D508" s="28"/>
      <c r="E508" s="57" t="s">
        <v>2670</v>
      </c>
      <c r="F508" s="79">
        <v>1</v>
      </c>
      <c r="G508" s="30" t="s">
        <v>1377</v>
      </c>
      <c r="H508" s="6"/>
      <c r="I508" s="6"/>
      <c r="J508" s="69"/>
      <c r="K508" s="258"/>
      <c r="L508" s="31"/>
    </row>
    <row r="509" spans="1:12" ht="14.25" customHeight="1">
      <c r="A509" s="256"/>
      <c r="B509" s="20"/>
      <c r="C509" s="2"/>
      <c r="D509" s="22"/>
      <c r="E509" s="2"/>
      <c r="F509" s="4"/>
      <c r="G509" s="23"/>
      <c r="H509" s="24"/>
      <c r="I509" s="15"/>
      <c r="J509" s="24"/>
      <c r="K509" s="24"/>
      <c r="L509" s="262"/>
    </row>
    <row r="510" spans="1:12" ht="14.25" customHeight="1">
      <c r="A510" s="263"/>
      <c r="B510" s="26"/>
      <c r="C510" s="273" t="s">
        <v>3176</v>
      </c>
      <c r="D510" s="28"/>
      <c r="E510" s="57" t="s">
        <v>2671</v>
      </c>
      <c r="F510" s="79">
        <v>7</v>
      </c>
      <c r="G510" s="30" t="s">
        <v>1523</v>
      </c>
      <c r="H510" s="7"/>
      <c r="I510" s="6"/>
      <c r="J510" s="69"/>
      <c r="K510" s="258"/>
      <c r="L510" s="264"/>
    </row>
    <row r="511" spans="1:12" ht="14.25" customHeight="1">
      <c r="A511" s="259"/>
      <c r="B511" s="20"/>
      <c r="C511" s="2"/>
      <c r="D511" s="22"/>
      <c r="E511" s="2"/>
      <c r="F511" s="82"/>
      <c r="G511" s="23"/>
      <c r="H511" s="24"/>
      <c r="I511" s="15"/>
      <c r="J511" s="24"/>
      <c r="K511" s="24"/>
      <c r="L511" s="262"/>
    </row>
    <row r="512" spans="1:12" ht="14.25" customHeight="1">
      <c r="A512" s="260"/>
      <c r="B512" s="26"/>
      <c r="C512" s="29" t="s">
        <v>2850</v>
      </c>
      <c r="D512" s="28"/>
      <c r="E512" s="29" t="s">
        <v>3177</v>
      </c>
      <c r="F512" s="79">
        <v>18</v>
      </c>
      <c r="G512" s="30" t="s">
        <v>2851</v>
      </c>
      <c r="H512" s="7"/>
      <c r="I512" s="6"/>
      <c r="J512" s="69"/>
      <c r="K512" s="258"/>
      <c r="L512" s="264"/>
    </row>
    <row r="513" spans="1:12" ht="14.25" customHeight="1">
      <c r="A513" s="259"/>
      <c r="B513" s="20"/>
      <c r="C513" s="2"/>
      <c r="D513" s="22"/>
      <c r="E513" s="2"/>
      <c r="F513" s="78"/>
      <c r="G513" s="23"/>
      <c r="H513" s="24"/>
      <c r="I513" s="15"/>
      <c r="J513" s="24"/>
      <c r="K513" s="519"/>
      <c r="L513" s="520"/>
    </row>
    <row r="514" spans="1:12" ht="14.25" customHeight="1">
      <c r="A514" s="260"/>
      <c r="B514" s="26"/>
      <c r="C514" t="s">
        <v>3160</v>
      </c>
      <c r="D514" s="10"/>
      <c r="E514" t="s">
        <v>3178</v>
      </c>
      <c r="F514" s="3">
        <v>102</v>
      </c>
      <c r="G514" s="17" t="s">
        <v>3179</v>
      </c>
      <c r="H514" s="18"/>
      <c r="I514" s="32"/>
      <c r="J514" s="127"/>
      <c r="K514" s="364"/>
      <c r="L514" s="264"/>
    </row>
    <row r="515" spans="1:12" ht="14.25" customHeight="1">
      <c r="A515" s="259"/>
      <c r="B515" s="20"/>
      <c r="C515" s="2"/>
      <c r="D515" s="22"/>
      <c r="E515" s="2"/>
      <c r="F515" s="4"/>
      <c r="G515" s="23"/>
      <c r="H515" s="24"/>
      <c r="I515" s="15"/>
      <c r="J515" s="24"/>
      <c r="K515" s="519"/>
      <c r="L515" s="520"/>
    </row>
    <row r="516" spans="1:12" ht="14.25" customHeight="1">
      <c r="A516" s="260"/>
      <c r="B516" s="26"/>
      <c r="C516" t="s">
        <v>3160</v>
      </c>
      <c r="D516" s="10"/>
      <c r="E516" t="s">
        <v>3180</v>
      </c>
      <c r="F516" s="3">
        <v>102</v>
      </c>
      <c r="G516" s="17" t="s">
        <v>3181</v>
      </c>
      <c r="H516" s="18"/>
      <c r="I516" s="32"/>
      <c r="J516" s="127"/>
      <c r="K516" s="364"/>
      <c r="L516" s="264"/>
    </row>
    <row r="517" spans="1:12" ht="14.25" customHeight="1">
      <c r="A517" s="259"/>
      <c r="B517" s="20"/>
      <c r="C517" s="2"/>
      <c r="D517" s="22"/>
      <c r="E517" s="2"/>
      <c r="F517" s="4"/>
      <c r="G517" s="23"/>
      <c r="H517" s="24"/>
      <c r="I517" s="15"/>
      <c r="J517" s="24"/>
      <c r="K517" s="24"/>
      <c r="L517" s="262"/>
    </row>
    <row r="518" spans="1:12" ht="14.25" customHeight="1" thickBot="1">
      <c r="A518" s="260"/>
      <c r="B518" s="26"/>
      <c r="C518" s="29" t="s">
        <v>3142</v>
      </c>
      <c r="D518" s="28"/>
      <c r="E518" s="29" t="s">
        <v>3182</v>
      </c>
      <c r="F518" s="79">
        <v>13</v>
      </c>
      <c r="G518" s="17" t="s">
        <v>3179</v>
      </c>
      <c r="H518" s="7"/>
      <c r="I518" s="6"/>
      <c r="J518" s="451"/>
      <c r="K518" s="401"/>
      <c r="L518" s="264"/>
    </row>
    <row r="519" spans="1:12" ht="14.25" customHeight="1">
      <c r="A519" s="521"/>
      <c r="B519" s="11"/>
      <c r="C519" s="11"/>
      <c r="D519" s="11"/>
      <c r="E519" s="11"/>
      <c r="F519" s="522"/>
      <c r="G519" s="523"/>
      <c r="H519" s="14"/>
      <c r="I519" s="14"/>
      <c r="J519" s="18"/>
      <c r="K519" s="18"/>
      <c r="L519" s="524"/>
    </row>
    <row r="520" spans="1:12" ht="14.25" customHeight="1">
      <c r="F520" s="327"/>
      <c r="G520" s="74"/>
      <c r="H520" s="18"/>
      <c r="I520" s="18"/>
      <c r="J520" s="56" t="s">
        <v>3183</v>
      </c>
      <c r="K520" s="795">
        <f>K480+1</f>
        <v>13</v>
      </c>
      <c r="L520" s="795"/>
    </row>
    <row r="521" spans="1:12" ht="14.25" customHeight="1">
      <c r="F521" s="327"/>
      <c r="G521" s="74"/>
      <c r="H521" s="18"/>
      <c r="I521" s="18"/>
      <c r="J521" s="118"/>
      <c r="K521" s="395"/>
      <c r="L521" s="395"/>
    </row>
    <row r="522" spans="1:12" ht="14.25" customHeight="1" thickBot="1">
      <c r="A522" s="525"/>
      <c r="F522" s="327"/>
      <c r="G522" s="74"/>
      <c r="H522" s="18"/>
      <c r="I522" s="18"/>
      <c r="J522" s="118"/>
      <c r="K522" s="395"/>
      <c r="L522" s="395"/>
    </row>
    <row r="523" spans="1:12" ht="14.25" customHeight="1">
      <c r="A523" s="254"/>
      <c r="B523" s="35"/>
      <c r="C523" s="11"/>
      <c r="D523" s="37"/>
      <c r="E523" s="11"/>
      <c r="F523" s="44"/>
      <c r="G523" s="44"/>
      <c r="H523" s="11"/>
      <c r="I523" s="44"/>
      <c r="J523" s="11"/>
      <c r="K523" s="11"/>
      <c r="L523" s="45"/>
    </row>
    <row r="524" spans="1:12" ht="14.25" customHeight="1" thickBot="1">
      <c r="A524" s="429"/>
      <c r="B524" s="444"/>
      <c r="C524" s="517" t="s">
        <v>3122</v>
      </c>
      <c r="D524" s="430"/>
      <c r="E524" s="517" t="s">
        <v>3184</v>
      </c>
      <c r="F524" s="445" t="s">
        <v>3185</v>
      </c>
      <c r="G524" s="445" t="s">
        <v>3148</v>
      </c>
      <c r="H524" s="517" t="s">
        <v>3186</v>
      </c>
      <c r="I524" s="445" t="s">
        <v>3187</v>
      </c>
      <c r="J524" s="794" t="s">
        <v>3188</v>
      </c>
      <c r="K524" s="794"/>
      <c r="L524" s="587"/>
    </row>
    <row r="525" spans="1:12" ht="14.25" customHeight="1">
      <c r="A525" s="526"/>
      <c r="B525" s="527"/>
      <c r="C525" s="2"/>
      <c r="D525" s="22"/>
      <c r="E525" s="2"/>
      <c r="F525" s="4"/>
      <c r="G525" s="23"/>
      <c r="H525" s="24"/>
      <c r="I525" s="15"/>
      <c r="J525" s="24"/>
      <c r="K525" s="519"/>
      <c r="L525" s="520"/>
    </row>
    <row r="526" spans="1:12" ht="14.25" customHeight="1">
      <c r="A526" s="263"/>
      <c r="B526" s="26"/>
      <c r="C526" s="29" t="s">
        <v>3160</v>
      </c>
      <c r="D526" s="28"/>
      <c r="E526" s="29" t="s">
        <v>3189</v>
      </c>
      <c r="F526" s="79">
        <v>8</v>
      </c>
      <c r="G526" s="30" t="s">
        <v>3179</v>
      </c>
      <c r="H526" s="7"/>
      <c r="I526" s="6"/>
      <c r="J526" s="69"/>
      <c r="K526" s="258"/>
      <c r="L526" s="268"/>
    </row>
    <row r="527" spans="1:12" ht="14.25" customHeight="1">
      <c r="A527" s="261"/>
      <c r="B527" s="8"/>
      <c r="D527" s="10"/>
      <c r="F527" s="77"/>
      <c r="G527" s="17"/>
      <c r="H527" s="18"/>
      <c r="I527" s="32"/>
      <c r="J527" s="24"/>
      <c r="K527" s="364"/>
      <c r="L527" s="264"/>
    </row>
    <row r="528" spans="1:12" ht="14.25" customHeight="1">
      <c r="A528" s="257"/>
      <c r="B528" s="26"/>
      <c r="C528" s="29" t="s">
        <v>3160</v>
      </c>
      <c r="D528" s="28"/>
      <c r="E528" s="29" t="s">
        <v>3190</v>
      </c>
      <c r="F528" s="79">
        <v>8</v>
      </c>
      <c r="G528" s="30" t="s">
        <v>3179</v>
      </c>
      <c r="H528" s="7"/>
      <c r="I528" s="6"/>
      <c r="J528" s="69"/>
      <c r="K528" s="258"/>
      <c r="L528" s="264"/>
    </row>
    <row r="529" spans="1:12" ht="14.25" customHeight="1">
      <c r="A529" s="256"/>
      <c r="B529" s="20"/>
      <c r="C529" s="2"/>
      <c r="D529" s="22"/>
      <c r="E529" s="2"/>
      <c r="F529" s="78"/>
      <c r="G529" s="23"/>
      <c r="H529" s="24"/>
      <c r="I529" s="15"/>
      <c r="J529" s="117"/>
      <c r="K529" s="519"/>
      <c r="L529" s="520"/>
    </row>
    <row r="530" spans="1:12" ht="14.25" customHeight="1">
      <c r="A530" s="257"/>
      <c r="B530" s="26"/>
      <c r="D530" s="10"/>
      <c r="F530" s="77"/>
      <c r="G530" s="17"/>
      <c r="H530" s="18"/>
      <c r="I530" s="32"/>
      <c r="J530" s="127"/>
      <c r="K530" s="364"/>
      <c r="L530" s="264"/>
    </row>
    <row r="531" spans="1:12" ht="14.25" customHeight="1">
      <c r="A531" s="256"/>
      <c r="B531" s="20"/>
      <c r="C531" s="2"/>
      <c r="D531" s="22"/>
      <c r="E531" s="2"/>
      <c r="F531" s="78"/>
      <c r="G531" s="23"/>
      <c r="H531" s="24"/>
      <c r="I531" s="15"/>
      <c r="J531" s="117"/>
      <c r="K531" s="519"/>
      <c r="L531" s="520"/>
    </row>
    <row r="532" spans="1:12" ht="14.25" customHeight="1">
      <c r="A532" s="257"/>
      <c r="B532" s="26"/>
      <c r="D532" s="10"/>
      <c r="F532" s="77"/>
      <c r="G532" s="17"/>
      <c r="H532" s="18"/>
      <c r="I532" s="32"/>
      <c r="J532" s="127"/>
      <c r="K532" s="364"/>
      <c r="L532" s="264"/>
    </row>
    <row r="533" spans="1:12" ht="14.25" customHeight="1">
      <c r="A533" s="256"/>
      <c r="B533" s="20"/>
      <c r="C533" s="2"/>
      <c r="D533" s="22"/>
      <c r="E533" s="2"/>
      <c r="F533" s="78"/>
      <c r="G533" s="23"/>
      <c r="H533" s="24"/>
      <c r="I533" s="15"/>
      <c r="J533" s="117"/>
      <c r="K533" s="519"/>
      <c r="L533" s="520"/>
    </row>
    <row r="534" spans="1:12" ht="14.25" customHeight="1">
      <c r="A534" s="257"/>
      <c r="B534" s="26"/>
      <c r="D534" s="10"/>
      <c r="F534" s="77"/>
      <c r="G534" s="17"/>
      <c r="H534" s="18"/>
      <c r="I534" s="32"/>
      <c r="J534" s="127"/>
      <c r="K534" s="364"/>
      <c r="L534" s="264"/>
    </row>
    <row r="535" spans="1:12" ht="14.25" customHeight="1">
      <c r="A535" s="256"/>
      <c r="B535" s="20"/>
      <c r="C535" s="2"/>
      <c r="D535" s="22"/>
      <c r="E535" s="2"/>
      <c r="F535" s="78"/>
      <c r="G535" s="23"/>
      <c r="H535" s="24"/>
      <c r="I535" s="15"/>
      <c r="J535" s="117"/>
      <c r="K535" s="519"/>
      <c r="L535" s="520"/>
    </row>
    <row r="536" spans="1:12" ht="14.25" customHeight="1">
      <c r="A536" s="257"/>
      <c r="B536" s="26"/>
      <c r="D536" s="10"/>
      <c r="F536" s="77"/>
      <c r="G536" s="17"/>
      <c r="H536" s="18"/>
      <c r="I536" s="32"/>
      <c r="J536" s="127"/>
      <c r="K536" s="364"/>
      <c r="L536" s="264"/>
    </row>
    <row r="537" spans="1:12" ht="14.25" customHeight="1">
      <c r="A537" s="256"/>
      <c r="B537" s="20"/>
      <c r="C537" s="2"/>
      <c r="D537" s="22"/>
      <c r="E537" s="2"/>
      <c r="F537" s="78"/>
      <c r="G537" s="23"/>
      <c r="H537" s="24"/>
      <c r="I537" s="15"/>
      <c r="J537" s="117"/>
      <c r="K537" s="519"/>
      <c r="L537" s="520"/>
    </row>
    <row r="538" spans="1:12" ht="14.25" customHeight="1">
      <c r="A538" s="257"/>
      <c r="B538" s="26"/>
      <c r="D538" s="10"/>
      <c r="F538" s="77"/>
      <c r="G538" s="17"/>
      <c r="H538" s="18"/>
      <c r="I538" s="32"/>
      <c r="J538" s="127"/>
      <c r="K538" s="364"/>
      <c r="L538" s="264"/>
    </row>
    <row r="539" spans="1:12" ht="14.25" customHeight="1">
      <c r="A539" s="256"/>
      <c r="B539" s="20"/>
      <c r="C539" s="2"/>
      <c r="D539" s="22"/>
      <c r="E539" s="2"/>
      <c r="F539" s="82"/>
      <c r="G539" s="23"/>
      <c r="H539" s="24"/>
      <c r="I539" s="15"/>
      <c r="J539" s="117"/>
      <c r="K539" s="24"/>
      <c r="L539" s="262"/>
    </row>
    <row r="540" spans="1:12" ht="14.25" customHeight="1">
      <c r="A540" s="263"/>
      <c r="B540" s="26"/>
      <c r="C540" s="29"/>
      <c r="D540" s="28"/>
      <c r="E540" s="29"/>
      <c r="F540" s="79"/>
      <c r="G540" s="30"/>
      <c r="H540" s="7"/>
      <c r="I540" s="6"/>
      <c r="J540" s="69"/>
      <c r="K540" s="7"/>
      <c r="L540" s="264"/>
    </row>
    <row r="541" spans="1:12" ht="14.25" customHeight="1">
      <c r="A541" s="256"/>
      <c r="B541" s="20"/>
      <c r="C541" s="2"/>
      <c r="D541" s="22"/>
      <c r="E541" s="2"/>
      <c r="F541" s="78"/>
      <c r="G541" s="23"/>
      <c r="H541" s="24"/>
      <c r="I541" s="15"/>
      <c r="J541" s="117"/>
      <c r="K541" s="519"/>
      <c r="L541" s="520"/>
    </row>
    <row r="542" spans="1:12" ht="14.25" customHeight="1">
      <c r="A542" s="263"/>
      <c r="B542" s="26"/>
      <c r="D542" s="10"/>
      <c r="F542" s="77"/>
      <c r="G542" s="17"/>
      <c r="H542" s="18"/>
      <c r="I542" s="32"/>
      <c r="J542" s="127"/>
      <c r="K542" s="364"/>
      <c r="L542" s="264"/>
    </row>
    <row r="543" spans="1:12" ht="14.25" customHeight="1">
      <c r="A543" s="256"/>
      <c r="B543" s="20"/>
      <c r="C543" s="2"/>
      <c r="D543" s="22"/>
      <c r="E543" s="2"/>
      <c r="F543" s="78"/>
      <c r="G543" s="23"/>
      <c r="H543" s="24"/>
      <c r="I543" s="15"/>
      <c r="J543" s="117"/>
      <c r="K543" s="519"/>
      <c r="L543" s="520"/>
    </row>
    <row r="544" spans="1:12" ht="14.25" customHeight="1">
      <c r="A544" s="261"/>
      <c r="B544" s="8"/>
      <c r="D544" s="10"/>
      <c r="F544" s="77"/>
      <c r="G544" s="17"/>
      <c r="H544" s="18"/>
      <c r="I544" s="32"/>
      <c r="J544" s="127"/>
      <c r="K544" s="364"/>
      <c r="L544" s="264"/>
    </row>
    <row r="545" spans="1:12" ht="14.25" customHeight="1">
      <c r="A545" s="256"/>
      <c r="B545" s="20"/>
      <c r="C545" s="2"/>
      <c r="D545" s="22"/>
      <c r="E545" s="2"/>
      <c r="F545" s="82"/>
      <c r="G545" s="23"/>
      <c r="H545" s="24"/>
      <c r="I545" s="15"/>
      <c r="J545" s="117"/>
      <c r="K545" s="24"/>
      <c r="L545" s="262"/>
    </row>
    <row r="546" spans="1:12" ht="14.25" customHeight="1">
      <c r="A546" s="263"/>
      <c r="B546" s="26"/>
      <c r="C546" s="29"/>
      <c r="D546" s="28"/>
      <c r="E546" s="29"/>
      <c r="F546" s="79"/>
      <c r="G546" s="30"/>
      <c r="H546" s="7"/>
      <c r="I546" s="6"/>
      <c r="J546" s="69"/>
      <c r="K546" s="7"/>
      <c r="L546" s="268"/>
    </row>
    <row r="547" spans="1:12" ht="14.25" customHeight="1">
      <c r="A547" s="256"/>
      <c r="B547" s="20"/>
      <c r="D547" s="10"/>
      <c r="F547" s="77"/>
      <c r="G547" s="17"/>
      <c r="H547" s="18"/>
      <c r="I547" s="32"/>
      <c r="J547" s="127"/>
      <c r="K547" s="18"/>
      <c r="L547" s="264"/>
    </row>
    <row r="548" spans="1:12" ht="14.25" customHeight="1">
      <c r="A548" s="263"/>
      <c r="B548" s="26"/>
      <c r="D548" s="10"/>
      <c r="F548" s="77"/>
      <c r="G548" s="17"/>
      <c r="H548" s="18"/>
      <c r="I548" s="32"/>
      <c r="J548" s="127"/>
      <c r="K548" s="364"/>
      <c r="L548" s="264"/>
    </row>
    <row r="549" spans="1:12" ht="14.25" customHeight="1">
      <c r="A549" s="259"/>
      <c r="B549" s="20"/>
      <c r="C549" s="2"/>
      <c r="D549" s="22"/>
      <c r="E549" s="2"/>
      <c r="F549" s="78"/>
      <c r="G549" s="23"/>
      <c r="H549" s="24"/>
      <c r="I549" s="15"/>
      <c r="J549" s="117"/>
      <c r="K549" s="519"/>
      <c r="L549" s="520"/>
    </row>
    <row r="550" spans="1:12" ht="14.25" customHeight="1">
      <c r="A550" s="260"/>
      <c r="B550" s="26"/>
      <c r="D550" s="10"/>
      <c r="F550" s="77"/>
      <c r="G550" s="17"/>
      <c r="H550" s="18"/>
      <c r="I550" s="32"/>
      <c r="J550" s="127"/>
      <c r="K550" s="364"/>
      <c r="L550" s="264"/>
    </row>
    <row r="551" spans="1:12" ht="14.25" customHeight="1">
      <c r="A551" s="259"/>
      <c r="B551" s="20"/>
      <c r="C551" s="2"/>
      <c r="D551" s="22"/>
      <c r="E551" s="2"/>
      <c r="F551" s="78"/>
      <c r="G551" s="23"/>
      <c r="H551" s="24"/>
      <c r="I551" s="15"/>
      <c r="J551" s="117"/>
      <c r="K551" s="519"/>
      <c r="L551" s="520"/>
    </row>
    <row r="552" spans="1:12" ht="14.25" customHeight="1">
      <c r="A552" s="260"/>
      <c r="B552" s="26"/>
      <c r="D552" s="10"/>
      <c r="F552" s="77"/>
      <c r="G552" s="17"/>
      <c r="H552" s="18"/>
      <c r="I552" s="32"/>
      <c r="J552" s="127"/>
      <c r="K552" s="364"/>
      <c r="L552" s="264"/>
    </row>
    <row r="553" spans="1:12" ht="14.25" customHeight="1">
      <c r="A553" s="259"/>
      <c r="B553" s="20"/>
      <c r="C553" s="2"/>
      <c r="D553" s="22"/>
      <c r="E553" s="2"/>
      <c r="F553" s="82"/>
      <c r="G553" s="23"/>
      <c r="H553" s="24"/>
      <c r="I553" s="15"/>
      <c r="J553" s="117"/>
      <c r="K553" s="24"/>
      <c r="L553" s="262"/>
    </row>
    <row r="554" spans="1:12" ht="14.25" customHeight="1">
      <c r="A554" s="260"/>
      <c r="B554" s="26"/>
      <c r="C554" s="29"/>
      <c r="D554" s="28"/>
      <c r="E554" s="29"/>
      <c r="F554" s="79"/>
      <c r="G554" s="30"/>
      <c r="H554" s="7"/>
      <c r="I554" s="6"/>
      <c r="J554" s="69"/>
      <c r="K554" s="7"/>
      <c r="L554" s="264"/>
    </row>
    <row r="555" spans="1:12" ht="14.25" customHeight="1">
      <c r="A555" s="256"/>
      <c r="B555" s="20"/>
      <c r="C555" s="2"/>
      <c r="D555" s="22"/>
      <c r="E555" s="2"/>
      <c r="F555" s="78"/>
      <c r="G555" s="23"/>
      <c r="H555" s="24"/>
      <c r="I555" s="72"/>
      <c r="J555" s="117"/>
      <c r="K555" s="24"/>
      <c r="L555" s="262"/>
    </row>
    <row r="556" spans="1:12" ht="14.25" customHeight="1">
      <c r="A556" s="263"/>
      <c r="B556" s="26"/>
      <c r="C556" s="43" t="s">
        <v>3191</v>
      </c>
      <c r="D556" s="28"/>
      <c r="E556" s="29"/>
      <c r="F556" s="79"/>
      <c r="G556" s="30"/>
      <c r="H556" s="7"/>
      <c r="I556" s="6"/>
      <c r="J556" s="69"/>
      <c r="K556" s="7"/>
      <c r="L556" s="268"/>
    </row>
    <row r="557" spans="1:12" ht="14.25" customHeight="1">
      <c r="A557" s="255"/>
      <c r="B557" s="8"/>
      <c r="C557" s="2"/>
      <c r="D557" s="10"/>
      <c r="F557" s="77"/>
      <c r="G557" s="17"/>
      <c r="H557" s="18"/>
      <c r="I557" s="71"/>
      <c r="J557" s="18"/>
      <c r="K557" s="18"/>
      <c r="L557" s="19"/>
    </row>
    <row r="558" spans="1:12" ht="14.25" customHeight="1" thickBot="1">
      <c r="A558" s="431"/>
      <c r="B558" s="446"/>
      <c r="C558" s="400"/>
      <c r="D558" s="399"/>
      <c r="E558" s="400"/>
      <c r="F558" s="447"/>
      <c r="G558" s="448"/>
      <c r="H558" s="435"/>
      <c r="I558" s="449"/>
      <c r="J558" s="390"/>
      <c r="K558" s="401"/>
      <c r="L558" s="119"/>
    </row>
    <row r="560" spans="1:12" ht="14.25" customHeight="1">
      <c r="J560" s="56" t="s">
        <v>3183</v>
      </c>
      <c r="K560" s="795">
        <f>K520+1</f>
        <v>14</v>
      </c>
      <c r="L560" s="795"/>
    </row>
    <row r="561" spans="1:12" ht="14.25" customHeight="1">
      <c r="J561" s="118"/>
      <c r="K561" s="366"/>
      <c r="L561" s="366"/>
    </row>
    <row r="562" spans="1:12" ht="14.25" customHeight="1" thickBot="1">
      <c r="A562" s="313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</row>
    <row r="563" spans="1:12" ht="14.25" customHeight="1">
      <c r="A563" s="254"/>
      <c r="B563" s="35"/>
      <c r="C563" s="11"/>
      <c r="D563" s="37"/>
      <c r="E563" s="11"/>
      <c r="F563" s="44"/>
      <c r="G563" s="44"/>
      <c r="H563" s="11"/>
      <c r="I563" s="44"/>
      <c r="J563" s="11"/>
      <c r="K563" s="11"/>
      <c r="L563" s="45"/>
    </row>
    <row r="564" spans="1:12" ht="14.25" customHeight="1" thickBot="1">
      <c r="A564" s="429"/>
      <c r="B564" s="444"/>
      <c r="C564" s="517" t="s">
        <v>3122</v>
      </c>
      <c r="D564" s="430"/>
      <c r="E564" s="517" t="s">
        <v>3192</v>
      </c>
      <c r="F564" s="445" t="s">
        <v>3193</v>
      </c>
      <c r="G564" s="445" t="s">
        <v>3148</v>
      </c>
      <c r="H564" s="517" t="s">
        <v>3186</v>
      </c>
      <c r="I564" s="445" t="s">
        <v>3187</v>
      </c>
      <c r="J564" s="794" t="s">
        <v>3194</v>
      </c>
      <c r="K564" s="794"/>
      <c r="L564" s="587"/>
    </row>
    <row r="565" spans="1:12" ht="14.25" customHeight="1">
      <c r="A565" s="254"/>
      <c r="B565" s="35"/>
      <c r="C565" s="36"/>
      <c r="D565" s="37"/>
      <c r="E565" s="11"/>
      <c r="F565" s="12"/>
      <c r="G565" s="13"/>
      <c r="H565" s="14"/>
      <c r="I565" s="38"/>
      <c r="J565" s="14"/>
      <c r="K565" s="14"/>
      <c r="L565" s="16"/>
    </row>
    <row r="566" spans="1:12" ht="14.25" customHeight="1">
      <c r="A566" s="255" t="s">
        <v>3195</v>
      </c>
      <c r="B566" s="8"/>
      <c r="C566" s="9" t="str">
        <f>+C18</f>
        <v>照明器具供給取付設備工事</v>
      </c>
      <c r="D566" s="10"/>
      <c r="F566" s="3"/>
      <c r="G566" s="17"/>
      <c r="H566" s="18"/>
      <c r="I566" s="32"/>
      <c r="J566" s="18"/>
      <c r="K566" s="18"/>
      <c r="L566" s="19"/>
    </row>
    <row r="567" spans="1:12" ht="14.25" customHeight="1">
      <c r="A567" s="256"/>
      <c r="B567" s="20"/>
      <c r="C567" s="21"/>
      <c r="D567" s="22"/>
      <c r="E567" s="304"/>
      <c r="F567" s="4"/>
      <c r="G567" s="23"/>
      <c r="H567" s="24"/>
      <c r="I567" s="15"/>
      <c r="J567" s="24"/>
      <c r="K567" s="24"/>
      <c r="L567" s="25"/>
    </row>
    <row r="568" spans="1:12" ht="14.25" customHeight="1">
      <c r="A568" s="257"/>
      <c r="B568" s="26"/>
      <c r="C568" s="436"/>
      <c r="D568" s="437"/>
      <c r="E568" s="438"/>
      <c r="F568" s="439"/>
      <c r="G568" s="30"/>
      <c r="H568" s="7"/>
      <c r="I568" s="6"/>
      <c r="J568" s="69"/>
      <c r="K568" s="7"/>
      <c r="L568" s="31"/>
    </row>
    <row r="569" spans="1:12" ht="14.25" customHeight="1">
      <c r="A569" s="256"/>
      <c r="B569" s="20"/>
      <c r="C569" s="2"/>
      <c r="D569" s="22"/>
      <c r="E569" s="304"/>
      <c r="F569" s="4"/>
      <c r="G569" s="23"/>
      <c r="H569" s="24"/>
      <c r="I569" s="15"/>
      <c r="J569" s="24"/>
      <c r="K569" s="24"/>
      <c r="L569" s="25"/>
    </row>
    <row r="570" spans="1:12" ht="14.25" customHeight="1">
      <c r="A570" s="257"/>
      <c r="B570" s="26"/>
      <c r="C570" s="29" t="s">
        <v>2672</v>
      </c>
      <c r="D570" s="28"/>
      <c r="E570" s="273" t="s">
        <v>3196</v>
      </c>
      <c r="F570" s="79">
        <v>4</v>
      </c>
      <c r="G570" s="30" t="s">
        <v>1349</v>
      </c>
      <c r="H570" s="7"/>
      <c r="I570" s="6"/>
      <c r="J570" s="69"/>
      <c r="K570" s="7"/>
      <c r="L570" s="19"/>
    </row>
    <row r="571" spans="1:12" ht="14.25" customHeight="1">
      <c r="A571" s="256"/>
      <c r="B571" s="20"/>
      <c r="C571" s="2"/>
      <c r="D571" s="22"/>
      <c r="E571" s="304"/>
      <c r="F571" s="4"/>
      <c r="G571" s="23"/>
      <c r="H571" s="24"/>
      <c r="I571" s="15"/>
      <c r="J571" s="24"/>
      <c r="K571" s="24"/>
      <c r="L571" s="25"/>
    </row>
    <row r="572" spans="1:12" ht="14.25" customHeight="1">
      <c r="A572" s="257"/>
      <c r="B572" s="26"/>
      <c r="C572" s="29" t="s">
        <v>2672</v>
      </c>
      <c r="D572" s="28"/>
      <c r="E572" s="273" t="s">
        <v>3197</v>
      </c>
      <c r="F572" s="79">
        <v>6</v>
      </c>
      <c r="G572" s="30" t="s">
        <v>1349</v>
      </c>
      <c r="H572" s="7"/>
      <c r="I572" s="6"/>
      <c r="J572" s="69"/>
      <c r="K572" s="7"/>
      <c r="L572" s="19"/>
    </row>
    <row r="573" spans="1:12" ht="14.25" customHeight="1">
      <c r="A573" s="256"/>
      <c r="B573" s="20"/>
      <c r="C573" s="2"/>
      <c r="D573" s="22"/>
      <c r="E573" s="304"/>
      <c r="F573" s="4"/>
      <c r="G573" s="23"/>
      <c r="H573" s="24"/>
      <c r="I573" s="15"/>
      <c r="J573" s="24"/>
      <c r="K573" s="24"/>
      <c r="L573" s="25"/>
    </row>
    <row r="574" spans="1:12" ht="14.25" customHeight="1">
      <c r="A574" s="257"/>
      <c r="B574" s="26"/>
      <c r="C574" s="29" t="s">
        <v>2672</v>
      </c>
      <c r="D574" s="28"/>
      <c r="E574" s="273" t="s">
        <v>3198</v>
      </c>
      <c r="F574" s="79">
        <v>3</v>
      </c>
      <c r="G574" s="30" t="s">
        <v>1349</v>
      </c>
      <c r="H574" s="7"/>
      <c r="I574" s="6"/>
      <c r="J574" s="69"/>
      <c r="K574" s="7"/>
      <c r="L574" s="19"/>
    </row>
    <row r="575" spans="1:12" ht="14.25" customHeight="1">
      <c r="A575" s="256"/>
      <c r="B575" s="20"/>
      <c r="C575" s="2"/>
      <c r="D575" s="22"/>
      <c r="E575" s="304"/>
      <c r="F575" s="4"/>
      <c r="G575" s="23"/>
      <c r="H575" s="24"/>
      <c r="I575" s="15"/>
      <c r="J575" s="24"/>
      <c r="K575" s="24"/>
      <c r="L575" s="25"/>
    </row>
    <row r="576" spans="1:12" ht="14.25" customHeight="1">
      <c r="A576" s="257"/>
      <c r="B576" s="26"/>
      <c r="C576" s="29" t="s">
        <v>2672</v>
      </c>
      <c r="D576" s="28"/>
      <c r="E576" s="273" t="s">
        <v>3199</v>
      </c>
      <c r="F576" s="79">
        <v>10</v>
      </c>
      <c r="G576" s="30" t="s">
        <v>1349</v>
      </c>
      <c r="H576" s="7"/>
      <c r="I576" s="6"/>
      <c r="J576" s="69"/>
      <c r="K576" s="7"/>
      <c r="L576" s="19"/>
    </row>
    <row r="577" spans="1:12" ht="14.25" customHeight="1">
      <c r="A577" s="256"/>
      <c r="B577" s="20"/>
      <c r="C577" s="2"/>
      <c r="D577" s="22"/>
      <c r="E577" s="304"/>
      <c r="F577" s="4"/>
      <c r="G577" s="23"/>
      <c r="H577" s="24"/>
      <c r="I577" s="15"/>
      <c r="J577" s="24"/>
      <c r="K577" s="24"/>
      <c r="L577" s="25"/>
    </row>
    <row r="578" spans="1:12" ht="14.25" customHeight="1">
      <c r="A578" s="257"/>
      <c r="B578" s="26"/>
      <c r="C578" s="29" t="s">
        <v>2672</v>
      </c>
      <c r="D578" s="28"/>
      <c r="E578" s="273" t="s">
        <v>3200</v>
      </c>
      <c r="F578" s="79">
        <v>23</v>
      </c>
      <c r="G578" s="30" t="s">
        <v>1349</v>
      </c>
      <c r="H578" s="7"/>
      <c r="I578" s="6"/>
      <c r="J578" s="69"/>
      <c r="K578" s="7"/>
      <c r="L578" s="19"/>
    </row>
    <row r="579" spans="1:12" ht="14.25" customHeight="1">
      <c r="A579" s="256"/>
      <c r="B579" s="20"/>
      <c r="C579" s="2"/>
      <c r="D579" s="22"/>
      <c r="E579" s="304"/>
      <c r="F579" s="4"/>
      <c r="G579" s="23"/>
      <c r="H579" s="24"/>
      <c r="I579" s="15"/>
      <c r="J579" s="24"/>
      <c r="K579" s="24"/>
      <c r="L579" s="25"/>
    </row>
    <row r="580" spans="1:12" ht="14.25" customHeight="1">
      <c r="A580" s="257"/>
      <c r="B580" s="26"/>
      <c r="C580" s="29" t="s">
        <v>2672</v>
      </c>
      <c r="D580" s="28"/>
      <c r="E580" s="273" t="s">
        <v>3201</v>
      </c>
      <c r="F580" s="79">
        <v>4</v>
      </c>
      <c r="G580" s="30" t="s">
        <v>1349</v>
      </c>
      <c r="H580" s="7"/>
      <c r="I580" s="6"/>
      <c r="J580" s="69"/>
      <c r="K580" s="7"/>
      <c r="L580" s="31"/>
    </row>
    <row r="581" spans="1:12" ht="14.25" customHeight="1">
      <c r="A581" s="256"/>
      <c r="B581" s="20"/>
      <c r="C581" s="2"/>
      <c r="D581" s="22"/>
      <c r="E581" s="304"/>
      <c r="F581" s="4"/>
      <c r="G581" s="23"/>
      <c r="H581" s="24"/>
      <c r="I581" s="15"/>
      <c r="J581" s="24"/>
      <c r="K581" s="24"/>
      <c r="L581" s="25"/>
    </row>
    <row r="582" spans="1:12" ht="14.25" customHeight="1">
      <c r="A582" s="257"/>
      <c r="B582" s="26"/>
      <c r="C582" s="29" t="s">
        <v>2672</v>
      </c>
      <c r="D582" s="28"/>
      <c r="E582" s="273" t="s">
        <v>3202</v>
      </c>
      <c r="F582" s="79">
        <v>6</v>
      </c>
      <c r="G582" s="30" t="s">
        <v>1349</v>
      </c>
      <c r="H582" s="7"/>
      <c r="I582" s="6"/>
      <c r="J582" s="69"/>
      <c r="K582" s="7"/>
      <c r="L582" s="19"/>
    </row>
    <row r="583" spans="1:12" ht="14.25" customHeight="1">
      <c r="A583" s="256"/>
      <c r="B583" s="20"/>
      <c r="C583" s="2"/>
      <c r="D583" s="22"/>
      <c r="E583" s="304"/>
      <c r="F583" s="4"/>
      <c r="G583" s="23"/>
      <c r="H583" s="24"/>
      <c r="I583" s="15"/>
      <c r="J583" s="24"/>
      <c r="K583" s="24"/>
      <c r="L583" s="25"/>
    </row>
    <row r="584" spans="1:12" ht="14.25" customHeight="1">
      <c r="A584" s="257"/>
      <c r="B584" s="26"/>
      <c r="C584" s="29" t="s">
        <v>2672</v>
      </c>
      <c r="D584" s="28"/>
      <c r="E584" s="273" t="s">
        <v>3203</v>
      </c>
      <c r="F584" s="79">
        <v>4</v>
      </c>
      <c r="G584" s="30" t="s">
        <v>1349</v>
      </c>
      <c r="H584" s="7"/>
      <c r="I584" s="6"/>
      <c r="J584" s="69"/>
      <c r="K584" s="7"/>
      <c r="L584" s="19"/>
    </row>
    <row r="585" spans="1:12" ht="14.25" customHeight="1">
      <c r="A585" s="256"/>
      <c r="B585" s="20"/>
      <c r="C585" s="2"/>
      <c r="D585" s="22"/>
      <c r="E585" s="304"/>
      <c r="F585" s="4"/>
      <c r="G585" s="23"/>
      <c r="H585" s="24"/>
      <c r="I585" s="15"/>
      <c r="J585" s="24"/>
      <c r="K585" s="24"/>
      <c r="L585" s="25"/>
    </row>
    <row r="586" spans="1:12" ht="14.25" customHeight="1">
      <c r="A586" s="257"/>
      <c r="B586" s="26"/>
      <c r="C586" s="29" t="s">
        <v>2672</v>
      </c>
      <c r="D586" s="28"/>
      <c r="E586" s="273" t="s">
        <v>3204</v>
      </c>
      <c r="F586" s="79">
        <v>6</v>
      </c>
      <c r="G586" s="30" t="s">
        <v>1349</v>
      </c>
      <c r="H586" s="6"/>
      <c r="I586" s="6"/>
      <c r="J586" s="69"/>
      <c r="K586" s="258"/>
      <c r="L586" s="31"/>
    </row>
    <row r="587" spans="1:12" ht="14.25" customHeight="1">
      <c r="A587" s="256"/>
      <c r="B587" s="20"/>
      <c r="C587" s="2"/>
      <c r="D587" s="22"/>
      <c r="E587" s="304"/>
      <c r="F587" s="4"/>
      <c r="G587" s="23"/>
      <c r="H587" s="24"/>
      <c r="I587" s="15"/>
      <c r="J587" s="24"/>
      <c r="K587" s="24"/>
      <c r="L587" s="25"/>
    </row>
    <row r="588" spans="1:12" ht="14.25" customHeight="1">
      <c r="A588" s="257"/>
      <c r="B588" s="26"/>
      <c r="C588" s="29" t="s">
        <v>2672</v>
      </c>
      <c r="D588" s="28"/>
      <c r="E588" s="273" t="s">
        <v>3205</v>
      </c>
      <c r="F588" s="79">
        <v>6</v>
      </c>
      <c r="G588" s="30" t="s">
        <v>1349</v>
      </c>
      <c r="H588" s="6"/>
      <c r="I588" s="6"/>
      <c r="J588" s="69"/>
      <c r="K588" s="258"/>
      <c r="L588" s="31"/>
    </row>
    <row r="589" spans="1:12" ht="14.25" customHeight="1">
      <c r="A589" s="256"/>
      <c r="B589" s="20"/>
      <c r="C589" s="2"/>
      <c r="D589" s="22"/>
      <c r="E589" s="304"/>
      <c r="F589" s="4"/>
      <c r="G589" s="23"/>
      <c r="H589" s="24"/>
      <c r="I589" s="15"/>
      <c r="J589" s="24"/>
      <c r="K589" s="24"/>
      <c r="L589" s="25"/>
    </row>
    <row r="590" spans="1:12" ht="14.25" customHeight="1">
      <c r="A590" s="257"/>
      <c r="B590" s="26"/>
      <c r="C590" s="29" t="s">
        <v>2672</v>
      </c>
      <c r="D590" s="28"/>
      <c r="E590" s="273" t="s">
        <v>3206</v>
      </c>
      <c r="F590" s="79">
        <v>26</v>
      </c>
      <c r="G590" s="30" t="s">
        <v>1349</v>
      </c>
      <c r="H590" s="6"/>
      <c r="I590" s="6"/>
      <c r="J590" s="69"/>
      <c r="K590" s="258"/>
      <c r="L590" s="31"/>
    </row>
    <row r="591" spans="1:12" ht="14.25" customHeight="1">
      <c r="A591" s="256"/>
      <c r="B591" s="8"/>
      <c r="C591" s="2"/>
      <c r="D591" s="10"/>
      <c r="E591" s="304"/>
      <c r="F591" s="78"/>
      <c r="G591" s="23"/>
      <c r="H591" s="24"/>
      <c r="I591" s="15"/>
      <c r="J591" s="24"/>
      <c r="K591" s="266"/>
      <c r="L591" s="25"/>
    </row>
    <row r="592" spans="1:12" ht="14.25" customHeight="1">
      <c r="A592" s="257"/>
      <c r="B592" s="8"/>
      <c r="C592" s="29" t="s">
        <v>2672</v>
      </c>
      <c r="D592" s="10"/>
      <c r="E592" s="273" t="s">
        <v>3207</v>
      </c>
      <c r="F592" s="77">
        <v>4</v>
      </c>
      <c r="G592" s="30" t="s">
        <v>1349</v>
      </c>
      <c r="H592" s="7"/>
      <c r="I592" s="6"/>
      <c r="J592" s="69"/>
      <c r="K592" s="279"/>
      <c r="L592" s="31"/>
    </row>
    <row r="593" spans="1:12" ht="14.25" customHeight="1">
      <c r="A593" s="256"/>
      <c r="B593" s="20"/>
      <c r="C593" s="2"/>
      <c r="D593" s="22"/>
      <c r="F593" s="4"/>
      <c r="G593" s="23"/>
      <c r="H593" s="24"/>
      <c r="I593" s="15"/>
      <c r="J593" s="24"/>
      <c r="K593" s="24"/>
      <c r="L593" s="25"/>
    </row>
    <row r="594" spans="1:12" ht="14.25" customHeight="1">
      <c r="A594" s="263"/>
      <c r="B594" s="26"/>
      <c r="C594" s="29" t="s">
        <v>2672</v>
      </c>
      <c r="D594" s="28"/>
      <c r="E594" t="s">
        <v>3208</v>
      </c>
      <c r="F594" s="79">
        <v>3</v>
      </c>
      <c r="G594" s="30" t="s">
        <v>1349</v>
      </c>
      <c r="H594" s="7"/>
      <c r="I594" s="6"/>
      <c r="J594" s="69"/>
      <c r="K594" s="258"/>
      <c r="L594" s="19"/>
    </row>
    <row r="595" spans="1:12" ht="14.25" customHeight="1">
      <c r="A595" s="256"/>
      <c r="B595" s="20"/>
      <c r="C595" s="2"/>
      <c r="D595" s="22"/>
      <c r="E595" s="2"/>
      <c r="F595" s="4"/>
      <c r="G595" s="23"/>
      <c r="H595" s="24"/>
      <c r="I595" s="15"/>
      <c r="J595" s="24"/>
      <c r="K595" s="24"/>
      <c r="L595" s="25"/>
    </row>
    <row r="596" spans="1:12" ht="14.25" customHeight="1">
      <c r="A596" s="263"/>
      <c r="B596" s="26"/>
      <c r="C596" s="29" t="s">
        <v>2672</v>
      </c>
      <c r="D596" s="28"/>
      <c r="E596" s="57" t="s">
        <v>3209</v>
      </c>
      <c r="F596" s="79">
        <v>2</v>
      </c>
      <c r="G596" s="30" t="s">
        <v>1349</v>
      </c>
      <c r="H596" s="7"/>
      <c r="I596" s="6"/>
      <c r="J596" s="69"/>
      <c r="K596" s="258"/>
      <c r="L596" s="31"/>
    </row>
    <row r="597" spans="1:12" ht="14.25" customHeight="1">
      <c r="A597" s="261"/>
      <c r="B597" s="8"/>
      <c r="C597" s="2"/>
      <c r="D597" s="10"/>
      <c r="F597" s="3"/>
      <c r="G597" s="17"/>
      <c r="H597" s="18"/>
      <c r="I597" s="32"/>
      <c r="J597" s="18"/>
      <c r="K597" s="18"/>
      <c r="L597" s="19"/>
    </row>
    <row r="598" spans="1:12" ht="14.25" customHeight="1" thickBot="1">
      <c r="A598" s="433"/>
      <c r="B598" s="446"/>
      <c r="C598" s="400" t="s">
        <v>2672</v>
      </c>
      <c r="D598" s="399"/>
      <c r="E598" s="440" t="s">
        <v>3210</v>
      </c>
      <c r="F598" s="447">
        <v>1</v>
      </c>
      <c r="G598" s="448" t="s">
        <v>1349</v>
      </c>
      <c r="H598" s="401"/>
      <c r="I598" s="311"/>
      <c r="J598" s="390"/>
      <c r="K598" s="432"/>
      <c r="L598" s="119"/>
    </row>
    <row r="600" spans="1:12" ht="14.25" customHeight="1">
      <c r="J600" s="56" t="s">
        <v>3093</v>
      </c>
      <c r="K600" s="795">
        <f>K560+1</f>
        <v>15</v>
      </c>
      <c r="L600" s="795"/>
    </row>
    <row r="601" spans="1:12" ht="14.25" customHeight="1">
      <c r="A601" s="313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</row>
    <row r="602" spans="1:12" ht="14.25" customHeight="1" thickBot="1">
      <c r="A602" s="313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</row>
    <row r="603" spans="1:12" ht="14.25" customHeight="1">
      <c r="A603" s="254"/>
      <c r="B603" s="35"/>
      <c r="C603" s="11"/>
      <c r="D603" s="37"/>
      <c r="E603" s="11"/>
      <c r="F603" s="44"/>
      <c r="G603" s="44"/>
      <c r="H603" s="11"/>
      <c r="I603" s="44"/>
      <c r="J603" s="11"/>
      <c r="K603" s="11"/>
      <c r="L603" s="45"/>
    </row>
    <row r="604" spans="1:12" ht="14.25" customHeight="1" thickBot="1">
      <c r="A604" s="429"/>
      <c r="B604" s="444"/>
      <c r="C604" s="517" t="s">
        <v>3211</v>
      </c>
      <c r="D604" s="430"/>
      <c r="E604" s="517" t="s">
        <v>3212</v>
      </c>
      <c r="F604" s="445" t="s">
        <v>3213</v>
      </c>
      <c r="G604" s="445" t="s">
        <v>3214</v>
      </c>
      <c r="H604" s="517" t="s">
        <v>3215</v>
      </c>
      <c r="I604" s="445" t="s">
        <v>3216</v>
      </c>
      <c r="J604" s="794" t="s">
        <v>3217</v>
      </c>
      <c r="K604" s="794"/>
      <c r="L604" s="587"/>
    </row>
    <row r="605" spans="1:12" ht="14.25" customHeight="1">
      <c r="A605" s="254"/>
      <c r="B605" s="35"/>
      <c r="C605" s="36"/>
      <c r="D605" s="37"/>
      <c r="E605" s="11"/>
      <c r="F605" s="12"/>
      <c r="G605" s="13"/>
      <c r="H605" s="14"/>
      <c r="I605" s="38"/>
      <c r="J605" s="14"/>
      <c r="K605" s="14"/>
      <c r="L605" s="16"/>
    </row>
    <row r="606" spans="1:12" ht="14.25" customHeight="1">
      <c r="A606" s="261"/>
      <c r="B606" s="8"/>
      <c r="C606" s="29" t="s">
        <v>2672</v>
      </c>
      <c r="D606" s="28"/>
      <c r="E606" s="57" t="s">
        <v>3218</v>
      </c>
      <c r="F606" s="79">
        <v>1</v>
      </c>
      <c r="G606" s="17" t="s">
        <v>1349</v>
      </c>
      <c r="H606" s="7"/>
      <c r="I606" s="6"/>
      <c r="J606" s="7"/>
      <c r="K606" s="258"/>
      <c r="L606" s="19"/>
    </row>
    <row r="607" spans="1:12" ht="14.25" customHeight="1">
      <c r="A607" s="256"/>
      <c r="B607" s="20"/>
      <c r="C607" s="21"/>
      <c r="D607" s="22"/>
      <c r="E607" s="2"/>
      <c r="F607" s="4"/>
      <c r="G607" s="23"/>
      <c r="H607" s="24"/>
      <c r="I607" s="15"/>
      <c r="J607" s="24"/>
      <c r="K607" s="24"/>
      <c r="L607" s="25"/>
    </row>
    <row r="608" spans="1:12" ht="14.25" customHeight="1">
      <c r="A608" s="261"/>
      <c r="B608" s="8"/>
      <c r="C608" s="29" t="s">
        <v>2672</v>
      </c>
      <c r="D608" s="28"/>
      <c r="E608" s="57" t="s">
        <v>3219</v>
      </c>
      <c r="F608" s="79">
        <v>4</v>
      </c>
      <c r="G608" s="30" t="s">
        <v>1349</v>
      </c>
      <c r="H608" s="7"/>
      <c r="I608" s="6"/>
      <c r="J608" s="69"/>
      <c r="K608" s="258"/>
      <c r="L608" s="31"/>
    </row>
    <row r="609" spans="1:12" ht="14.25" customHeight="1">
      <c r="A609" s="256"/>
      <c r="B609" s="20"/>
      <c r="C609" s="21"/>
      <c r="D609" s="22"/>
      <c r="E609" s="2"/>
      <c r="F609" s="4"/>
      <c r="G609" s="23"/>
      <c r="H609" s="24"/>
      <c r="I609" s="15"/>
      <c r="J609" s="24"/>
      <c r="K609" s="24"/>
      <c r="L609" s="25"/>
    </row>
    <row r="610" spans="1:12" ht="14.25" customHeight="1">
      <c r="A610" s="261"/>
      <c r="B610" s="8"/>
      <c r="C610" s="29" t="s">
        <v>2672</v>
      </c>
      <c r="D610" s="28"/>
      <c r="E610" s="33" t="s">
        <v>3220</v>
      </c>
      <c r="F610" s="79">
        <v>2</v>
      </c>
      <c r="G610" s="17" t="s">
        <v>1349</v>
      </c>
      <c r="H610" s="7"/>
      <c r="I610" s="6"/>
      <c r="J610" s="69"/>
      <c r="K610" s="7"/>
      <c r="L610" s="19"/>
    </row>
    <row r="611" spans="1:12" ht="14.25" customHeight="1">
      <c r="A611" s="256"/>
      <c r="B611" s="20"/>
      <c r="C611" s="21"/>
      <c r="D611" s="22"/>
      <c r="E611" s="2"/>
      <c r="F611" s="4"/>
      <c r="G611" s="23"/>
      <c r="H611" s="24"/>
      <c r="I611" s="15"/>
      <c r="J611" s="24"/>
      <c r="K611" s="24"/>
      <c r="L611" s="25"/>
    </row>
    <row r="612" spans="1:12" ht="14.25" customHeight="1">
      <c r="A612" s="261"/>
      <c r="B612" s="8"/>
      <c r="C612" s="29" t="s">
        <v>2672</v>
      </c>
      <c r="D612" s="28"/>
      <c r="E612" s="57" t="s">
        <v>3221</v>
      </c>
      <c r="F612" s="79">
        <v>2</v>
      </c>
      <c r="G612" s="17" t="s">
        <v>1349</v>
      </c>
      <c r="H612" s="7"/>
      <c r="I612" s="6"/>
      <c r="J612" s="7"/>
      <c r="K612" s="258"/>
      <c r="L612" s="19"/>
    </row>
    <row r="613" spans="1:12" ht="14.25" customHeight="1">
      <c r="A613" s="256"/>
      <c r="B613" s="20"/>
      <c r="C613" s="21"/>
      <c r="D613" s="22"/>
      <c r="E613" s="2"/>
      <c r="F613" s="4"/>
      <c r="G613" s="23"/>
      <c r="H613" s="24"/>
      <c r="I613" s="15"/>
      <c r="J613" s="24"/>
      <c r="K613" s="24"/>
      <c r="L613" s="25"/>
    </row>
    <row r="614" spans="1:12" ht="14.25" customHeight="1">
      <c r="A614" s="261"/>
      <c r="B614" s="8"/>
      <c r="C614" s="29" t="s">
        <v>2672</v>
      </c>
      <c r="D614" s="10"/>
      <c r="E614" s="57" t="s">
        <v>3222</v>
      </c>
      <c r="F614" s="79">
        <v>5</v>
      </c>
      <c r="G614" s="17" t="s">
        <v>1349</v>
      </c>
      <c r="H614" s="7"/>
      <c r="I614" s="6"/>
      <c r="J614" s="560"/>
      <c r="K614" s="258"/>
      <c r="L614" s="19"/>
    </row>
    <row r="615" spans="1:12" ht="14.25" customHeight="1">
      <c r="A615" s="256"/>
      <c r="B615" s="20"/>
      <c r="C615" s="21"/>
      <c r="D615" s="22"/>
      <c r="E615" s="2"/>
      <c r="F615" s="4"/>
      <c r="G615" s="23"/>
      <c r="H615" s="24"/>
      <c r="I615" s="15"/>
      <c r="J615" s="24"/>
      <c r="K615" s="24"/>
      <c r="L615" s="25"/>
    </row>
    <row r="616" spans="1:12" ht="14.25" customHeight="1">
      <c r="A616" s="261"/>
      <c r="B616" s="8"/>
      <c r="C616" s="57" t="s">
        <v>2672</v>
      </c>
      <c r="D616" s="28"/>
      <c r="E616" s="33" t="s">
        <v>3223</v>
      </c>
      <c r="F616" s="79">
        <v>12</v>
      </c>
      <c r="G616" s="17" t="s">
        <v>1349</v>
      </c>
      <c r="H616" s="7"/>
      <c r="I616" s="6"/>
      <c r="J616" s="560"/>
      <c r="K616" s="258"/>
      <c r="L616" s="19"/>
    </row>
    <row r="617" spans="1:12" ht="14.25" customHeight="1">
      <c r="A617" s="256"/>
      <c r="B617" s="20"/>
      <c r="C617" s="21"/>
      <c r="D617" s="22"/>
      <c r="E617" s="2"/>
      <c r="F617" s="4"/>
      <c r="G617" s="23"/>
      <c r="H617" s="24"/>
      <c r="I617" s="15"/>
      <c r="J617" s="24"/>
      <c r="K617" s="24"/>
      <c r="L617" s="25"/>
    </row>
    <row r="618" spans="1:12" ht="14.25" customHeight="1">
      <c r="A618" s="260"/>
      <c r="B618" s="26"/>
      <c r="C618" s="57" t="s">
        <v>2672</v>
      </c>
      <c r="D618" s="28"/>
      <c r="E618" s="57" t="s">
        <v>2673</v>
      </c>
      <c r="F618" s="79">
        <v>1</v>
      </c>
      <c r="G618" s="17" t="s">
        <v>1349</v>
      </c>
      <c r="H618" s="7"/>
      <c r="I618" s="6"/>
      <c r="J618" s="560"/>
      <c r="K618" s="258"/>
      <c r="L618" s="19"/>
    </row>
    <row r="619" spans="1:12" ht="14.25" customHeight="1">
      <c r="A619" s="259"/>
      <c r="B619" s="20"/>
      <c r="C619" s="21"/>
      <c r="D619" s="22"/>
      <c r="E619" s="2"/>
      <c r="F619" s="4"/>
      <c r="G619" s="23"/>
      <c r="H619" s="24"/>
      <c r="I619" s="15"/>
      <c r="J619" s="24"/>
      <c r="K619" s="24"/>
      <c r="L619" s="25"/>
    </row>
    <row r="620" spans="1:12" ht="14.25" customHeight="1">
      <c r="A620" s="260"/>
      <c r="B620" s="26"/>
      <c r="C620" s="57" t="s">
        <v>2672</v>
      </c>
      <c r="D620" s="28"/>
      <c r="E620" s="57" t="s">
        <v>2674</v>
      </c>
      <c r="F620" s="79">
        <v>1</v>
      </c>
      <c r="G620" s="17" t="s">
        <v>1349</v>
      </c>
      <c r="H620" s="7"/>
      <c r="I620" s="6"/>
      <c r="J620" s="560"/>
      <c r="K620" s="258"/>
      <c r="L620" s="19"/>
    </row>
    <row r="621" spans="1:12" ht="14.25" customHeight="1">
      <c r="A621" s="261"/>
      <c r="B621" s="20"/>
      <c r="C621" s="2"/>
      <c r="D621" s="22"/>
      <c r="E621" s="2"/>
      <c r="F621" s="4"/>
      <c r="G621" s="23"/>
      <c r="H621" s="24"/>
      <c r="I621" s="15"/>
      <c r="J621" s="24"/>
      <c r="K621" s="24"/>
      <c r="L621" s="262"/>
    </row>
    <row r="622" spans="1:12" ht="14.25" customHeight="1">
      <c r="A622" s="261"/>
      <c r="B622" s="26"/>
      <c r="C622" s="57" t="s">
        <v>2672</v>
      </c>
      <c r="D622" s="28"/>
      <c r="E622" s="57" t="s">
        <v>2918</v>
      </c>
      <c r="F622" s="79">
        <v>1</v>
      </c>
      <c r="G622" s="30" t="s">
        <v>1349</v>
      </c>
      <c r="H622" s="7"/>
      <c r="I622" s="6"/>
      <c r="J622" s="69"/>
      <c r="K622" s="267"/>
      <c r="L622" s="264"/>
    </row>
    <row r="623" spans="1:12" ht="14.25" customHeight="1">
      <c r="A623" s="256"/>
      <c r="B623" s="8"/>
      <c r="C623" s="33"/>
      <c r="D623" s="10"/>
      <c r="E623" s="2"/>
      <c r="F623" s="4"/>
      <c r="G623" s="23"/>
      <c r="H623" s="24"/>
      <c r="I623" s="15"/>
      <c r="J623" s="24"/>
      <c r="K623" s="24"/>
      <c r="L623" s="25"/>
    </row>
    <row r="624" spans="1:12" ht="14.25" customHeight="1">
      <c r="A624" s="263"/>
      <c r="B624" s="8"/>
      <c r="C624" s="57" t="s">
        <v>2672</v>
      </c>
      <c r="D624" s="28"/>
      <c r="E624" s="29" t="s">
        <v>2919</v>
      </c>
      <c r="F624" s="79">
        <v>3</v>
      </c>
      <c r="G624" s="30" t="s">
        <v>1349</v>
      </c>
      <c r="H624" s="7"/>
      <c r="I624" s="6"/>
      <c r="J624" s="69"/>
      <c r="K624" s="279"/>
      <c r="L624" s="19"/>
    </row>
    <row r="625" spans="1:12" ht="14.25" customHeight="1">
      <c r="A625" s="261"/>
      <c r="B625" s="20"/>
      <c r="C625" s="21"/>
      <c r="D625" s="22"/>
      <c r="E625" s="2"/>
      <c r="F625" s="78"/>
      <c r="G625" s="23"/>
      <c r="H625" s="24"/>
      <c r="I625" s="15"/>
      <c r="J625" s="117"/>
      <c r="K625" s="266"/>
      <c r="L625" s="25"/>
    </row>
    <row r="626" spans="1:12" ht="14.25" customHeight="1">
      <c r="A626" s="261"/>
      <c r="B626" s="26"/>
      <c r="C626" s="27"/>
      <c r="D626" s="28"/>
      <c r="E626" s="29"/>
      <c r="F626" s="79"/>
      <c r="G626" s="30"/>
      <c r="H626" s="7"/>
      <c r="I626" s="6"/>
      <c r="J626" s="69"/>
      <c r="K626" s="267"/>
      <c r="L626" s="31"/>
    </row>
    <row r="627" spans="1:12" ht="14.25" customHeight="1">
      <c r="A627" s="256"/>
      <c r="B627" s="8"/>
      <c r="C627" s="21"/>
      <c r="D627" s="10"/>
      <c r="F627" s="3"/>
      <c r="G627" s="17"/>
      <c r="H627" s="24"/>
      <c r="I627" s="15"/>
      <c r="J627" s="117"/>
      <c r="K627" s="266"/>
      <c r="L627" s="25"/>
    </row>
    <row r="628" spans="1:12" ht="14.25" customHeight="1">
      <c r="A628" s="263"/>
      <c r="B628" s="8"/>
      <c r="C628" s="27"/>
      <c r="D628" s="10"/>
      <c r="F628" s="77"/>
      <c r="G628" s="17"/>
      <c r="H628" s="7"/>
      <c r="I628" s="6"/>
      <c r="J628" s="69"/>
      <c r="K628" s="267"/>
      <c r="L628" s="19"/>
    </row>
    <row r="629" spans="1:12" ht="14.25" customHeight="1">
      <c r="A629" s="261"/>
      <c r="B629" s="20"/>
      <c r="C629" s="21"/>
      <c r="D629" s="22"/>
      <c r="E629" s="2"/>
      <c r="F629" s="4"/>
      <c r="G629" s="23"/>
      <c r="H629" s="24"/>
      <c r="I629" s="15"/>
      <c r="J629" s="117"/>
      <c r="K629" s="266"/>
      <c r="L629" s="25"/>
    </row>
    <row r="630" spans="1:12" ht="14.25" customHeight="1">
      <c r="A630" s="265"/>
      <c r="B630" s="26"/>
      <c r="C630" s="27"/>
      <c r="D630" s="28"/>
      <c r="E630" s="29"/>
      <c r="F630" s="79"/>
      <c r="G630" s="30"/>
      <c r="H630" s="7"/>
      <c r="I630" s="6"/>
      <c r="J630" s="69"/>
      <c r="K630" s="267"/>
      <c r="L630" s="19"/>
    </row>
    <row r="631" spans="1:12" ht="14.25" customHeight="1">
      <c r="A631" s="256"/>
      <c r="B631" s="20"/>
      <c r="C631" s="21"/>
      <c r="D631" s="22"/>
      <c r="E631" s="2"/>
      <c r="F631" s="82"/>
      <c r="G631" s="23"/>
      <c r="H631" s="24"/>
      <c r="I631" s="15"/>
      <c r="J631" s="117"/>
      <c r="K631" s="266"/>
      <c r="L631" s="25"/>
    </row>
    <row r="632" spans="1:12" ht="14.25" customHeight="1">
      <c r="A632" s="263"/>
      <c r="B632" s="26"/>
      <c r="C632" s="43" t="s">
        <v>3224</v>
      </c>
      <c r="D632" s="28"/>
      <c r="E632" s="57"/>
      <c r="F632" s="79"/>
      <c r="G632" s="30"/>
      <c r="H632" s="7"/>
      <c r="I632" s="6"/>
      <c r="J632" s="69"/>
      <c r="K632" s="267"/>
      <c r="L632" s="19"/>
    </row>
    <row r="633" spans="1:12" ht="14.25" customHeight="1">
      <c r="A633" s="261"/>
      <c r="B633" s="8"/>
      <c r="C633" s="2"/>
      <c r="D633" s="10"/>
      <c r="F633" s="83"/>
      <c r="G633" s="17"/>
      <c r="H633" s="24"/>
      <c r="I633" s="72"/>
      <c r="J633" s="117"/>
      <c r="K633" s="266"/>
      <c r="L633" s="262"/>
    </row>
    <row r="634" spans="1:12" ht="14.25" customHeight="1">
      <c r="A634" s="261"/>
      <c r="B634" s="8"/>
      <c r="C634" s="43"/>
      <c r="D634" s="28"/>
      <c r="E634" s="57"/>
      <c r="F634" s="79"/>
      <c r="G634" s="30"/>
      <c r="H634" s="7"/>
      <c r="I634" s="6"/>
      <c r="J634" s="69"/>
      <c r="K634" s="267"/>
      <c r="L634" s="264"/>
    </row>
    <row r="635" spans="1:12" ht="14.25" customHeight="1">
      <c r="A635" s="259"/>
      <c r="B635" s="20"/>
      <c r="C635" s="21"/>
      <c r="D635" s="22"/>
      <c r="E635" s="2"/>
      <c r="F635" s="4"/>
      <c r="G635" s="23"/>
      <c r="H635" s="24"/>
      <c r="I635" s="72"/>
      <c r="J635" s="117"/>
      <c r="K635" s="266"/>
      <c r="L635" s="25"/>
    </row>
    <row r="636" spans="1:12" ht="14.25" customHeight="1">
      <c r="A636" s="260"/>
      <c r="B636" s="26"/>
      <c r="C636" s="43"/>
      <c r="D636" s="28"/>
      <c r="E636" s="29"/>
      <c r="F636" s="79"/>
      <c r="G636" s="30"/>
      <c r="H636" s="7"/>
      <c r="I636" s="6"/>
      <c r="J636" s="69"/>
      <c r="K636" s="267"/>
      <c r="L636" s="31"/>
    </row>
    <row r="637" spans="1:12" ht="14.25" customHeight="1">
      <c r="A637" s="255"/>
      <c r="B637" s="8"/>
      <c r="C637" s="9"/>
      <c r="D637" s="10"/>
      <c r="F637" s="3"/>
      <c r="G637" s="17"/>
      <c r="H637" s="18"/>
      <c r="I637" s="71"/>
      <c r="J637" s="18"/>
      <c r="K637" s="274"/>
      <c r="L637" s="19"/>
    </row>
    <row r="638" spans="1:12" ht="14.25" customHeight="1" thickBot="1">
      <c r="A638" s="431"/>
      <c r="B638" s="446"/>
      <c r="C638" s="398"/>
      <c r="D638" s="399"/>
      <c r="E638" s="400"/>
      <c r="F638" s="447"/>
      <c r="G638" s="448"/>
      <c r="H638" s="401"/>
      <c r="I638" s="449"/>
      <c r="J638" s="390"/>
      <c r="K638" s="434"/>
      <c r="L638" s="119"/>
    </row>
    <row r="640" spans="1:12" ht="14.25" customHeight="1">
      <c r="J640" s="56" t="s">
        <v>3093</v>
      </c>
      <c r="K640" s="795">
        <f>K600+1</f>
        <v>16</v>
      </c>
      <c r="L640" s="795"/>
    </row>
    <row r="641" spans="1:12" ht="14.25" customHeight="1">
      <c r="A641" s="313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</row>
    <row r="642" spans="1:12" ht="14.25" customHeight="1" thickBot="1">
      <c r="A642" s="313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</row>
    <row r="643" spans="1:12" ht="14.25" customHeight="1">
      <c r="A643" s="254"/>
      <c r="B643" s="35"/>
      <c r="C643" s="11"/>
      <c r="D643" s="37"/>
      <c r="E643" s="11"/>
      <c r="F643" s="44"/>
      <c r="G643" s="44"/>
      <c r="H643" s="11"/>
      <c r="I643" s="44"/>
      <c r="J643" s="11"/>
      <c r="K643" s="11"/>
      <c r="L643" s="45"/>
    </row>
    <row r="644" spans="1:12" ht="14.25" customHeight="1" thickBot="1">
      <c r="A644" s="429"/>
      <c r="B644" s="444"/>
      <c r="C644" s="517" t="s">
        <v>3211</v>
      </c>
      <c r="D644" s="430"/>
      <c r="E644" s="517" t="s">
        <v>3212</v>
      </c>
      <c r="F644" s="445" t="s">
        <v>3213</v>
      </c>
      <c r="G644" s="445" t="s">
        <v>3214</v>
      </c>
      <c r="H644" s="517" t="s">
        <v>3215</v>
      </c>
      <c r="I644" s="445" t="s">
        <v>3216</v>
      </c>
      <c r="J644" s="794" t="s">
        <v>3217</v>
      </c>
      <c r="K644" s="794"/>
      <c r="L644" s="587"/>
    </row>
    <row r="645" spans="1:12" ht="14.25" customHeight="1">
      <c r="A645" s="254"/>
      <c r="B645" s="35"/>
      <c r="C645" s="36"/>
      <c r="D645" s="37"/>
      <c r="E645" s="11"/>
      <c r="F645" s="12"/>
      <c r="G645" s="13"/>
      <c r="H645" s="14"/>
      <c r="I645" s="38"/>
      <c r="J645" s="14"/>
      <c r="K645" s="14"/>
      <c r="L645" s="16"/>
    </row>
    <row r="646" spans="1:12" ht="14.25" customHeight="1">
      <c r="A646" s="255" t="s">
        <v>3225</v>
      </c>
      <c r="B646" s="8"/>
      <c r="C646" s="27" t="str">
        <f>+C20</f>
        <v>コンセント設備工事</v>
      </c>
      <c r="D646" s="10"/>
      <c r="F646" s="3"/>
      <c r="G646" s="17"/>
      <c r="H646" s="18"/>
      <c r="I646" s="32"/>
      <c r="J646" s="69"/>
      <c r="K646" s="18"/>
      <c r="L646" s="19"/>
    </row>
    <row r="647" spans="1:12" ht="14.25" customHeight="1">
      <c r="A647" s="256"/>
      <c r="B647" s="20"/>
      <c r="C647" s="21"/>
      <c r="D647" s="22"/>
      <c r="E647" s="304"/>
      <c r="F647" s="4"/>
      <c r="G647" s="23"/>
      <c r="H647" s="24"/>
      <c r="I647" s="15"/>
      <c r="J647" s="24"/>
      <c r="K647" s="24"/>
      <c r="L647" s="25"/>
    </row>
    <row r="648" spans="1:12" ht="14.25" customHeight="1">
      <c r="A648" s="257"/>
      <c r="B648" s="26"/>
      <c r="C648" s="27"/>
      <c r="D648" s="28"/>
      <c r="E648" s="273"/>
      <c r="F648" s="79"/>
      <c r="G648" s="30"/>
      <c r="H648" s="7"/>
      <c r="I648" s="6"/>
      <c r="J648" s="69"/>
      <c r="K648" s="7"/>
      <c r="L648" s="31"/>
    </row>
    <row r="649" spans="1:12" ht="14.25" customHeight="1">
      <c r="A649" s="256"/>
      <c r="B649" s="20"/>
      <c r="C649" s="2"/>
      <c r="D649" s="22"/>
      <c r="E649" s="2"/>
      <c r="F649" s="4"/>
      <c r="G649" s="23"/>
      <c r="H649" s="24"/>
      <c r="I649" s="15"/>
      <c r="J649" s="24"/>
      <c r="K649" s="24"/>
      <c r="L649" s="25"/>
    </row>
    <row r="650" spans="1:12" ht="14.25" customHeight="1">
      <c r="A650" s="257"/>
      <c r="B650" s="26"/>
      <c r="C650" s="29" t="s">
        <v>2998</v>
      </c>
      <c r="D650" s="28"/>
      <c r="E650" s="29" t="s">
        <v>3170</v>
      </c>
      <c r="F650" s="79">
        <v>17</v>
      </c>
      <c r="G650" s="30" t="s">
        <v>184</v>
      </c>
      <c r="H650" s="7"/>
      <c r="I650" s="6"/>
      <c r="J650" s="69"/>
      <c r="K650" s="7"/>
      <c r="L650" s="31"/>
    </row>
    <row r="651" spans="1:12" ht="14.25" customHeight="1">
      <c r="A651" s="256"/>
      <c r="B651" s="20"/>
      <c r="C651" s="2"/>
      <c r="D651" s="22"/>
      <c r="E651" s="2"/>
      <c r="F651" s="4"/>
      <c r="G651" s="23"/>
      <c r="H651" s="24"/>
      <c r="I651" s="15"/>
      <c r="J651" s="24"/>
      <c r="K651" s="24"/>
      <c r="L651" s="25"/>
    </row>
    <row r="652" spans="1:12" ht="14.25" customHeight="1">
      <c r="A652" s="257"/>
      <c r="B652" s="26"/>
      <c r="C652" s="29" t="s">
        <v>2998</v>
      </c>
      <c r="D652" s="28"/>
      <c r="E652" s="29" t="s">
        <v>2675</v>
      </c>
      <c r="F652" s="79">
        <v>18</v>
      </c>
      <c r="G652" s="30" t="s">
        <v>184</v>
      </c>
      <c r="H652" s="7"/>
      <c r="I652" s="6"/>
      <c r="J652" s="69"/>
      <c r="K652" s="7"/>
      <c r="L652" s="31"/>
    </row>
    <row r="653" spans="1:12" ht="14.25" customHeight="1">
      <c r="A653" s="256"/>
      <c r="B653" s="20"/>
      <c r="C653" s="2"/>
      <c r="D653" s="22"/>
      <c r="E653" s="2"/>
      <c r="F653" s="4"/>
      <c r="G653" s="23"/>
      <c r="H653" s="24"/>
      <c r="I653" s="15"/>
      <c r="J653" s="24"/>
      <c r="K653" s="24"/>
      <c r="L653" s="25"/>
    </row>
    <row r="654" spans="1:12" ht="14.25" customHeight="1">
      <c r="A654" s="257"/>
      <c r="B654" s="26"/>
      <c r="C654" s="29" t="s">
        <v>2998</v>
      </c>
      <c r="D654" s="28"/>
      <c r="E654" s="29" t="s">
        <v>2639</v>
      </c>
      <c r="F654" s="79">
        <v>24</v>
      </c>
      <c r="G654" s="30" t="s">
        <v>184</v>
      </c>
      <c r="H654" s="7"/>
      <c r="I654" s="6"/>
      <c r="J654" s="69"/>
      <c r="K654" s="7"/>
      <c r="L654" s="31"/>
    </row>
    <row r="655" spans="1:12" ht="14.25" customHeight="1">
      <c r="A655" s="256"/>
      <c r="B655" s="20"/>
      <c r="C655" s="2"/>
      <c r="D655" s="22"/>
      <c r="E655" s="2"/>
      <c r="F655" s="4"/>
      <c r="G655" s="23"/>
      <c r="H655" s="24"/>
      <c r="I655" s="15"/>
      <c r="J655" s="24"/>
      <c r="K655" s="24"/>
      <c r="L655" s="25"/>
    </row>
    <row r="656" spans="1:12" ht="14.25" customHeight="1">
      <c r="A656" s="257"/>
      <c r="B656" s="26"/>
      <c r="C656" s="29" t="s">
        <v>2998</v>
      </c>
      <c r="D656" s="28"/>
      <c r="E656" s="29" t="s">
        <v>2999</v>
      </c>
      <c r="F656" s="79">
        <v>416</v>
      </c>
      <c r="G656" s="30" t="s">
        <v>184</v>
      </c>
      <c r="H656" s="7"/>
      <c r="I656" s="6"/>
      <c r="J656" s="69"/>
      <c r="K656" s="7"/>
      <c r="L656" s="31"/>
    </row>
    <row r="657" spans="1:12" ht="14.25" customHeight="1">
      <c r="A657" s="256"/>
      <c r="B657" s="20"/>
      <c r="C657" s="2"/>
      <c r="D657" s="22"/>
      <c r="E657" s="2"/>
      <c r="F657" s="4"/>
      <c r="G657" s="23"/>
      <c r="H657" s="24"/>
      <c r="I657" s="15"/>
      <c r="J657" s="24"/>
      <c r="K657" s="24"/>
      <c r="L657" s="25"/>
    </row>
    <row r="658" spans="1:12" ht="14.25" customHeight="1">
      <c r="A658" s="257"/>
      <c r="B658" s="26"/>
      <c r="C658" s="29" t="s">
        <v>2998</v>
      </c>
      <c r="D658" s="28"/>
      <c r="E658" s="29" t="s">
        <v>2676</v>
      </c>
      <c r="F658" s="79">
        <v>94</v>
      </c>
      <c r="G658" s="30" t="s">
        <v>184</v>
      </c>
      <c r="H658" s="7"/>
      <c r="I658" s="6"/>
      <c r="J658" s="69"/>
      <c r="K658" s="7"/>
      <c r="L658" s="31"/>
    </row>
    <row r="659" spans="1:12" ht="14.25" customHeight="1">
      <c r="A659" s="261"/>
      <c r="B659" s="8"/>
      <c r="C659" s="2"/>
      <c r="D659" s="10"/>
      <c r="E659" s="2"/>
      <c r="F659" s="4"/>
      <c r="G659" s="23"/>
      <c r="H659" s="24"/>
      <c r="I659" s="15"/>
      <c r="J659" s="24"/>
      <c r="K659" s="24"/>
      <c r="L659" s="25"/>
    </row>
    <row r="660" spans="1:12" ht="14.25" customHeight="1">
      <c r="A660" s="261"/>
      <c r="B660" s="8"/>
      <c r="C660" s="29" t="s">
        <v>2998</v>
      </c>
      <c r="D660" s="28"/>
      <c r="E660" s="29" t="s">
        <v>2641</v>
      </c>
      <c r="F660" s="79">
        <v>91</v>
      </c>
      <c r="G660" s="30" t="s">
        <v>184</v>
      </c>
      <c r="H660" s="7"/>
      <c r="I660" s="6"/>
      <c r="J660" s="69"/>
      <c r="K660" s="7"/>
      <c r="L660" s="31"/>
    </row>
    <row r="661" spans="1:12" ht="14.25" customHeight="1">
      <c r="A661" s="256"/>
      <c r="B661" s="20"/>
      <c r="C661" s="2"/>
      <c r="D661" s="22"/>
      <c r="E661" s="2"/>
      <c r="F661" s="78"/>
      <c r="G661" s="23"/>
      <c r="H661" s="24"/>
      <c r="I661" s="15"/>
      <c r="J661" s="24"/>
      <c r="K661" s="266"/>
      <c r="L661" s="25"/>
    </row>
    <row r="662" spans="1:12" ht="14.25" customHeight="1">
      <c r="A662" s="263"/>
      <c r="B662" s="26"/>
      <c r="C662" s="29" t="s">
        <v>2998</v>
      </c>
      <c r="D662" s="28"/>
      <c r="E662" s="29" t="s">
        <v>2642</v>
      </c>
      <c r="F662" s="79">
        <v>972</v>
      </c>
      <c r="G662" s="30" t="s">
        <v>184</v>
      </c>
      <c r="H662" s="6"/>
      <c r="I662" s="6"/>
      <c r="J662" s="69"/>
      <c r="K662" s="279"/>
      <c r="L662" s="31"/>
    </row>
    <row r="663" spans="1:12" ht="14.25" customHeight="1">
      <c r="A663" s="256"/>
      <c r="B663" s="20"/>
      <c r="C663" s="21"/>
      <c r="D663" s="22"/>
      <c r="E663" s="2"/>
      <c r="F663" s="4"/>
      <c r="G663" s="23"/>
      <c r="H663" s="24"/>
      <c r="I663" s="15"/>
      <c r="J663" s="24"/>
      <c r="K663" s="24"/>
      <c r="L663" s="25"/>
    </row>
    <row r="664" spans="1:12" ht="14.25" customHeight="1">
      <c r="A664" s="263"/>
      <c r="B664" s="26"/>
      <c r="C664" s="29" t="s">
        <v>2598</v>
      </c>
      <c r="D664" s="28"/>
      <c r="E664" s="280" t="s">
        <v>2645</v>
      </c>
      <c r="F664" s="79">
        <v>111</v>
      </c>
      <c r="G664" s="30" t="s">
        <v>184</v>
      </c>
      <c r="H664" s="7"/>
      <c r="I664" s="6"/>
      <c r="J664" s="69"/>
      <c r="K664" s="7"/>
      <c r="L664" s="31"/>
    </row>
    <row r="665" spans="1:12" ht="14.25" customHeight="1">
      <c r="A665" s="256"/>
      <c r="B665" s="20"/>
      <c r="C665" s="21"/>
      <c r="D665" s="22"/>
      <c r="E665" s="2"/>
      <c r="F665" s="4"/>
      <c r="G665" s="23"/>
      <c r="H665" s="24"/>
      <c r="I665" s="15"/>
      <c r="J665" s="24"/>
      <c r="K665" s="24"/>
      <c r="L665" s="25"/>
    </row>
    <row r="666" spans="1:12" ht="14.25" customHeight="1">
      <c r="A666" s="263"/>
      <c r="B666" s="26"/>
      <c r="C666" s="29" t="s">
        <v>2600</v>
      </c>
      <c r="D666" s="28"/>
      <c r="E666" s="393" t="s">
        <v>2646</v>
      </c>
      <c r="F666" s="3">
        <v>32</v>
      </c>
      <c r="G666" s="17" t="s">
        <v>184</v>
      </c>
      <c r="H666" s="18"/>
      <c r="I666" s="6"/>
      <c r="J666" s="69"/>
      <c r="K666" s="258"/>
      <c r="L666" s="31"/>
    </row>
    <row r="667" spans="1:12" ht="14.25" customHeight="1">
      <c r="A667" s="256"/>
      <c r="B667" s="20"/>
      <c r="C667" s="21"/>
      <c r="D667" s="22"/>
      <c r="E667" s="2"/>
      <c r="F667" s="4"/>
      <c r="G667" s="23"/>
      <c r="H667" s="24"/>
      <c r="I667" s="15"/>
      <c r="J667" s="24"/>
      <c r="K667" s="24"/>
      <c r="L667" s="25"/>
    </row>
    <row r="668" spans="1:12" ht="14.25" customHeight="1">
      <c r="A668" s="263"/>
      <c r="B668" s="26"/>
      <c r="C668" s="29" t="s">
        <v>2600</v>
      </c>
      <c r="D668" s="28"/>
      <c r="E668" s="393" t="s">
        <v>2601</v>
      </c>
      <c r="F668" s="3">
        <v>8</v>
      </c>
      <c r="G668" s="17" t="s">
        <v>184</v>
      </c>
      <c r="H668" s="18"/>
      <c r="I668" s="6"/>
      <c r="J668" s="69"/>
      <c r="K668" s="258"/>
      <c r="L668" s="19"/>
    </row>
    <row r="669" spans="1:12" ht="14.25" customHeight="1">
      <c r="A669" s="256"/>
      <c r="B669" s="20"/>
      <c r="C669" s="21"/>
      <c r="D669" s="22"/>
      <c r="E669" s="304"/>
      <c r="F669" s="4"/>
      <c r="G669" s="23"/>
      <c r="H669" s="24"/>
      <c r="I669" s="15"/>
      <c r="J669" s="24"/>
      <c r="K669" s="24"/>
      <c r="L669" s="25"/>
    </row>
    <row r="670" spans="1:12" ht="14.25" customHeight="1">
      <c r="A670" s="263"/>
      <c r="B670" s="26"/>
      <c r="C670" s="29" t="s">
        <v>2600</v>
      </c>
      <c r="D670" s="28"/>
      <c r="E670" s="393" t="s">
        <v>2602</v>
      </c>
      <c r="F670" s="79">
        <v>23</v>
      </c>
      <c r="G670" s="17" t="s">
        <v>184</v>
      </c>
      <c r="H670" s="7"/>
      <c r="I670" s="6"/>
      <c r="J670" s="69"/>
      <c r="K670" s="258"/>
      <c r="L670" s="31"/>
    </row>
    <row r="671" spans="1:12" ht="14.25" customHeight="1">
      <c r="A671" s="256"/>
      <c r="B671" s="20"/>
      <c r="C671" s="21"/>
      <c r="D671" s="22"/>
      <c r="E671" s="2"/>
      <c r="F671" s="4"/>
      <c r="G671" s="23"/>
      <c r="H671" s="24"/>
      <c r="I671" s="15"/>
      <c r="J671" s="24"/>
      <c r="K671" s="24"/>
      <c r="L671" s="25"/>
    </row>
    <row r="672" spans="1:12" ht="14.25" customHeight="1">
      <c r="A672" s="263"/>
      <c r="B672" s="26"/>
      <c r="C672" s="273" t="s">
        <v>3000</v>
      </c>
      <c r="D672" s="28"/>
      <c r="E672" s="57" t="s">
        <v>2649</v>
      </c>
      <c r="F672" s="79">
        <v>58</v>
      </c>
      <c r="G672" s="30" t="s">
        <v>1377</v>
      </c>
      <c r="H672" s="6"/>
      <c r="I672" s="6"/>
      <c r="J672" s="69"/>
      <c r="K672" s="258"/>
      <c r="L672" s="31"/>
    </row>
    <row r="673" spans="1:12" ht="14.25" customHeight="1">
      <c r="A673" s="256"/>
      <c r="B673" s="20"/>
      <c r="C673" s="21"/>
      <c r="D673" s="22"/>
      <c r="E673" s="2"/>
      <c r="F673" s="4"/>
      <c r="G673" s="23"/>
      <c r="H673" s="24"/>
      <c r="I673" s="15"/>
      <c r="J673" s="24"/>
      <c r="K673" s="24"/>
      <c r="L673" s="25"/>
    </row>
    <row r="674" spans="1:12" ht="14.25" customHeight="1">
      <c r="A674" s="263"/>
      <c r="B674" s="26"/>
      <c r="C674" s="273" t="s">
        <v>2650</v>
      </c>
      <c r="D674" s="28"/>
      <c r="E674" s="57" t="s">
        <v>2677</v>
      </c>
      <c r="F674" s="79">
        <v>7</v>
      </c>
      <c r="G674" s="30" t="s">
        <v>1377</v>
      </c>
      <c r="H674" s="6"/>
      <c r="I674" s="6"/>
      <c r="J674" s="69"/>
      <c r="K674" s="258"/>
      <c r="L674" s="31"/>
    </row>
    <row r="675" spans="1:12" ht="14.25" customHeight="1">
      <c r="A675" s="256"/>
      <c r="B675" s="20"/>
      <c r="C675" s="21"/>
      <c r="D675" s="22"/>
      <c r="E675" s="2"/>
      <c r="F675" s="82"/>
      <c r="G675" s="23"/>
      <c r="H675" s="24"/>
      <c r="I675" s="15"/>
      <c r="J675" s="24"/>
      <c r="K675" s="24"/>
      <c r="L675" s="262"/>
    </row>
    <row r="676" spans="1:12" ht="14.25" customHeight="1">
      <c r="A676" s="257"/>
      <c r="B676" s="26"/>
      <c r="C676" s="273" t="s">
        <v>2650</v>
      </c>
      <c r="D676" s="28"/>
      <c r="E676" s="57" t="s">
        <v>2654</v>
      </c>
      <c r="F676" s="79">
        <v>1</v>
      </c>
      <c r="G676" s="30" t="s">
        <v>1377</v>
      </c>
      <c r="H676" s="7"/>
      <c r="I676" s="6"/>
      <c r="J676" s="69"/>
      <c r="K676" s="258"/>
      <c r="L676" s="31"/>
    </row>
    <row r="677" spans="1:12" ht="14.25" customHeight="1">
      <c r="A677" s="261"/>
      <c r="B677" s="8"/>
      <c r="C677" s="21"/>
      <c r="D677" s="10"/>
      <c r="F677" s="3"/>
      <c r="G677" s="17"/>
      <c r="H677" s="18"/>
      <c r="I677" s="32"/>
      <c r="J677" s="24"/>
      <c r="K677" s="18"/>
      <c r="L677" s="19"/>
    </row>
    <row r="678" spans="1:12" ht="14.25" customHeight="1" thickBot="1">
      <c r="A678" s="441"/>
      <c r="B678" s="446"/>
      <c r="C678" s="400" t="s">
        <v>2997</v>
      </c>
      <c r="D678" s="399"/>
      <c r="E678" s="440" t="s">
        <v>2678</v>
      </c>
      <c r="F678" s="447">
        <v>3</v>
      </c>
      <c r="G678" s="448" t="s">
        <v>1377</v>
      </c>
      <c r="H678" s="401"/>
      <c r="I678" s="449"/>
      <c r="J678" s="390"/>
      <c r="K678" s="432"/>
      <c r="L678" s="119"/>
    </row>
    <row r="680" spans="1:12" ht="14.25" customHeight="1">
      <c r="J680" s="56" t="s">
        <v>3</v>
      </c>
      <c r="K680" s="795">
        <f>K640+1</f>
        <v>17</v>
      </c>
      <c r="L680" s="795"/>
    </row>
    <row r="681" spans="1:12" ht="14.25" customHeight="1">
      <c r="A681" s="313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</row>
    <row r="682" spans="1:12" ht="14.25" customHeight="1" thickBot="1">
      <c r="A682" s="313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</row>
    <row r="683" spans="1:12" ht="14.25" customHeight="1">
      <c r="A683" s="254"/>
      <c r="B683" s="35"/>
      <c r="C683" s="11"/>
      <c r="D683" s="37"/>
      <c r="E683" s="11"/>
      <c r="F683" s="44"/>
      <c r="G683" s="44"/>
      <c r="H683" s="11"/>
      <c r="I683" s="44"/>
      <c r="J683" s="11"/>
      <c r="K683" s="11"/>
      <c r="L683" s="45"/>
    </row>
    <row r="684" spans="1:12" ht="14.25" customHeight="1" thickBot="1">
      <c r="A684" s="429"/>
      <c r="B684" s="444"/>
      <c r="C684" s="517" t="s">
        <v>62</v>
      </c>
      <c r="D684" s="430"/>
      <c r="E684" s="517" t="s">
        <v>6</v>
      </c>
      <c r="F684" s="445" t="s">
        <v>7</v>
      </c>
      <c r="G684" s="445" t="s">
        <v>4</v>
      </c>
      <c r="H684" s="517" t="s">
        <v>32</v>
      </c>
      <c r="I684" s="445" t="s">
        <v>1</v>
      </c>
      <c r="J684" s="794" t="s">
        <v>2</v>
      </c>
      <c r="K684" s="794"/>
      <c r="L684" s="587"/>
    </row>
    <row r="685" spans="1:12" ht="14.25" customHeight="1">
      <c r="A685" s="254"/>
      <c r="B685" s="35"/>
      <c r="C685" s="11"/>
      <c r="D685" s="37"/>
      <c r="E685" s="11"/>
      <c r="F685" s="12"/>
      <c r="G685" s="13"/>
      <c r="H685" s="14"/>
      <c r="I685" s="38"/>
      <c r="J685" s="14"/>
      <c r="K685" s="14"/>
      <c r="L685" s="16"/>
    </row>
    <row r="686" spans="1:12" ht="14.25" customHeight="1">
      <c r="A686" s="265"/>
      <c r="B686" s="8"/>
      <c r="C686" t="s">
        <v>2668</v>
      </c>
      <c r="D686" s="10"/>
      <c r="E686" s="57" t="s">
        <v>2679</v>
      </c>
      <c r="F686" s="77">
        <v>2</v>
      </c>
      <c r="G686" s="30" t="s">
        <v>1377</v>
      </c>
      <c r="H686" s="18"/>
      <c r="I686" s="32"/>
      <c r="J686" s="69"/>
      <c r="K686" s="364"/>
      <c r="L686" s="19"/>
    </row>
    <row r="687" spans="1:12" ht="14.25" customHeight="1">
      <c r="A687" s="256"/>
      <c r="B687" s="20"/>
      <c r="C687" s="2"/>
      <c r="D687" s="22"/>
      <c r="E687" s="2"/>
      <c r="F687" s="4"/>
      <c r="G687" s="23"/>
      <c r="H687" s="24"/>
      <c r="I687" s="15"/>
      <c r="J687" s="24"/>
      <c r="K687" s="24"/>
      <c r="L687" s="25"/>
    </row>
    <row r="688" spans="1:12" ht="14.25" customHeight="1">
      <c r="A688" s="257"/>
      <c r="B688" s="26"/>
      <c r="C688" s="29" t="s">
        <v>2668</v>
      </c>
      <c r="D688" s="28"/>
      <c r="E688" s="57" t="s">
        <v>2669</v>
      </c>
      <c r="F688" s="79">
        <v>6</v>
      </c>
      <c r="G688" s="30" t="s">
        <v>1377</v>
      </c>
      <c r="H688" s="7"/>
      <c r="I688" s="6"/>
      <c r="J688" s="69"/>
      <c r="K688" s="258"/>
      <c r="L688" s="19"/>
    </row>
    <row r="689" spans="1:12" ht="14.25" customHeight="1">
      <c r="A689" s="256"/>
      <c r="B689" s="20"/>
      <c r="C689" s="2"/>
      <c r="D689" s="22"/>
      <c r="E689" s="2"/>
      <c r="F689" s="4"/>
      <c r="G689" s="23"/>
      <c r="H689" s="24"/>
      <c r="I689" s="15"/>
      <c r="J689" s="24"/>
      <c r="K689" s="24"/>
      <c r="L689" s="25"/>
    </row>
    <row r="690" spans="1:12" ht="14.25" customHeight="1">
      <c r="A690" s="257"/>
      <c r="B690" s="26"/>
      <c r="C690" s="29" t="s">
        <v>2668</v>
      </c>
      <c r="D690" s="28"/>
      <c r="E690" s="57" t="s">
        <v>2680</v>
      </c>
      <c r="F690" s="79">
        <v>20</v>
      </c>
      <c r="G690" s="30" t="s">
        <v>1377</v>
      </c>
      <c r="H690" s="7"/>
      <c r="I690" s="6"/>
      <c r="J690" s="69"/>
      <c r="K690" s="258"/>
      <c r="L690" s="19"/>
    </row>
    <row r="691" spans="1:12" ht="14.25" customHeight="1">
      <c r="A691" s="256"/>
      <c r="B691" s="8"/>
      <c r="C691" s="2"/>
      <c r="D691" s="22"/>
      <c r="E691" s="2"/>
      <c r="F691" s="3"/>
      <c r="G691" s="23"/>
      <c r="H691" s="24"/>
      <c r="I691" s="15"/>
      <c r="J691" s="24"/>
      <c r="K691" s="24"/>
      <c r="L691" s="25"/>
    </row>
    <row r="692" spans="1:12" ht="14.25" customHeight="1">
      <c r="A692" s="257"/>
      <c r="B692" s="8"/>
      <c r="C692" s="29" t="s">
        <v>2668</v>
      </c>
      <c r="D692" s="28"/>
      <c r="E692" s="57" t="s">
        <v>2681</v>
      </c>
      <c r="F692" s="79">
        <v>14</v>
      </c>
      <c r="G692" s="30" t="s">
        <v>1377</v>
      </c>
      <c r="H692" s="7"/>
      <c r="I692" s="6"/>
      <c r="J692" s="69"/>
      <c r="K692" s="258"/>
      <c r="L692" s="19"/>
    </row>
    <row r="693" spans="1:12" ht="14.25" customHeight="1">
      <c r="A693" s="256"/>
      <c r="B693" s="20"/>
      <c r="C693" s="2"/>
      <c r="D693" s="22"/>
      <c r="E693" s="2"/>
      <c r="F693" s="4"/>
      <c r="G693" s="23"/>
      <c r="H693" s="24"/>
      <c r="I693" s="15"/>
      <c r="J693" s="24"/>
      <c r="K693" s="24"/>
      <c r="L693" s="25"/>
    </row>
    <row r="694" spans="1:12" ht="14.25" customHeight="1">
      <c r="A694" s="257"/>
      <c r="B694" s="26"/>
      <c r="C694" s="29" t="s">
        <v>2668</v>
      </c>
      <c r="D694" s="28"/>
      <c r="E694" s="57" t="s">
        <v>2682</v>
      </c>
      <c r="F694" s="79">
        <v>14</v>
      </c>
      <c r="G694" s="30" t="s">
        <v>1377</v>
      </c>
      <c r="H694" s="7"/>
      <c r="I694" s="6"/>
      <c r="J694" s="69"/>
      <c r="K694" s="258"/>
      <c r="L694" s="31"/>
    </row>
    <row r="695" spans="1:12" ht="14.25" customHeight="1">
      <c r="A695" s="256"/>
      <c r="B695" s="8"/>
      <c r="C695" s="2"/>
      <c r="D695" s="10"/>
      <c r="F695" s="3"/>
      <c r="G695" s="23"/>
      <c r="H695" s="24"/>
      <c r="I695" s="15"/>
      <c r="J695" s="24"/>
      <c r="K695" s="24"/>
      <c r="L695" s="25"/>
    </row>
    <row r="696" spans="1:12" ht="14.25" customHeight="1">
      <c r="A696" s="257"/>
      <c r="B696" s="8"/>
      <c r="C696" s="29" t="s">
        <v>2683</v>
      </c>
      <c r="D696" s="10"/>
      <c r="E696" s="57" t="s">
        <v>3226</v>
      </c>
      <c r="F696" s="77">
        <v>5</v>
      </c>
      <c r="G696" s="30" t="s">
        <v>1377</v>
      </c>
      <c r="H696" s="7"/>
      <c r="I696" s="6"/>
      <c r="J696" s="69"/>
      <c r="K696" s="258"/>
      <c r="L696" s="19"/>
    </row>
    <row r="697" spans="1:12" ht="14.25" customHeight="1">
      <c r="A697" s="256"/>
      <c r="B697" s="20"/>
      <c r="C697" s="2"/>
      <c r="D697" s="22"/>
      <c r="E697" s="2"/>
      <c r="F697" s="4"/>
      <c r="G697" s="23"/>
      <c r="H697" s="24"/>
      <c r="I697" s="15"/>
      <c r="J697" s="24"/>
      <c r="K697" s="24"/>
      <c r="L697" s="262"/>
    </row>
    <row r="698" spans="1:12" ht="14.25" customHeight="1">
      <c r="A698" s="257"/>
      <c r="B698" s="26"/>
      <c r="C698" s="273" t="s">
        <v>3176</v>
      </c>
      <c r="D698" s="28"/>
      <c r="E698" s="57" t="s">
        <v>2671</v>
      </c>
      <c r="F698" s="79">
        <v>8</v>
      </c>
      <c r="G698" s="30" t="s">
        <v>1523</v>
      </c>
      <c r="H698" s="7"/>
      <c r="I698" s="6"/>
      <c r="J698" s="69"/>
      <c r="K698" s="258"/>
      <c r="L698" s="264"/>
    </row>
    <row r="699" spans="1:12" ht="14.25" customHeight="1">
      <c r="A699" s="256"/>
      <c r="B699" s="20"/>
      <c r="C699" s="2"/>
      <c r="D699" s="22"/>
      <c r="E699" s="2"/>
      <c r="F699" s="82"/>
      <c r="G699" s="23"/>
      <c r="H699" s="24"/>
      <c r="I699" s="15"/>
      <c r="J699" s="24"/>
      <c r="K699" s="24"/>
      <c r="L699" s="262"/>
    </row>
    <row r="700" spans="1:12" ht="14.25" customHeight="1">
      <c r="A700" s="257"/>
      <c r="B700" s="26"/>
      <c r="C700" s="29" t="s">
        <v>2850</v>
      </c>
      <c r="D700" s="28"/>
      <c r="E700" s="29" t="s">
        <v>3129</v>
      </c>
      <c r="F700" s="79">
        <v>11</v>
      </c>
      <c r="G700" s="30" t="s">
        <v>2851</v>
      </c>
      <c r="H700" s="7"/>
      <c r="I700" s="6"/>
      <c r="J700" s="69"/>
      <c r="K700" s="258"/>
      <c r="L700" s="264"/>
    </row>
    <row r="701" spans="1:12" ht="14.25" customHeight="1">
      <c r="A701" s="256"/>
      <c r="B701" s="20"/>
      <c r="C701" s="2"/>
      <c r="D701" s="22"/>
      <c r="E701" s="2"/>
      <c r="F701" s="4"/>
      <c r="G701" s="23"/>
      <c r="H701" s="24"/>
      <c r="I701" s="15"/>
      <c r="J701" s="24"/>
      <c r="K701" s="24"/>
      <c r="L701" s="25"/>
    </row>
    <row r="702" spans="1:12" ht="14.25" customHeight="1">
      <c r="A702" s="257"/>
      <c r="B702" s="26"/>
      <c r="C702" s="29" t="s">
        <v>3142</v>
      </c>
      <c r="D702" s="28"/>
      <c r="E702" s="57" t="s">
        <v>3178</v>
      </c>
      <c r="F702" s="3">
        <v>32</v>
      </c>
      <c r="G702" s="30" t="s">
        <v>3227</v>
      </c>
      <c r="H702" s="7"/>
      <c r="I702" s="6"/>
      <c r="J702" s="69"/>
      <c r="K702" s="258"/>
      <c r="L702" s="31"/>
    </row>
    <row r="703" spans="1:12" ht="14.25" customHeight="1">
      <c r="A703" s="256"/>
      <c r="B703" s="20"/>
      <c r="C703" s="2"/>
      <c r="D703" s="22"/>
      <c r="E703" s="2"/>
      <c r="F703" s="4"/>
      <c r="G703" s="23"/>
      <c r="H703" s="24"/>
      <c r="I703" s="15"/>
      <c r="J703" s="24"/>
      <c r="K703" s="24"/>
      <c r="L703" s="25"/>
    </row>
    <row r="704" spans="1:12" ht="14.25" customHeight="1">
      <c r="A704" s="257"/>
      <c r="B704" s="26"/>
      <c r="C704" s="29" t="s">
        <v>3160</v>
      </c>
      <c r="D704" s="28"/>
      <c r="E704" s="57" t="s">
        <v>3228</v>
      </c>
      <c r="F704" s="3">
        <v>8</v>
      </c>
      <c r="G704" s="30" t="s">
        <v>3227</v>
      </c>
      <c r="H704" s="7"/>
      <c r="I704" s="6"/>
      <c r="J704" s="69"/>
      <c r="K704" s="258"/>
      <c r="L704" s="31"/>
    </row>
    <row r="705" spans="1:12" ht="14.25" customHeight="1">
      <c r="A705" s="256"/>
      <c r="B705" s="8"/>
      <c r="C705" s="2"/>
      <c r="D705" s="10"/>
      <c r="E705" s="2"/>
      <c r="F705" s="4"/>
      <c r="G705" s="23"/>
      <c r="H705" s="24"/>
      <c r="I705" s="15"/>
      <c r="J705" s="24"/>
      <c r="K705" s="24"/>
      <c r="L705" s="25"/>
    </row>
    <row r="706" spans="1:12" ht="14.25" customHeight="1">
      <c r="A706" s="257"/>
      <c r="B706" s="8"/>
      <c r="C706" t="s">
        <v>3142</v>
      </c>
      <c r="D706" s="10"/>
      <c r="E706" t="s">
        <v>3229</v>
      </c>
      <c r="F706" s="79">
        <v>23</v>
      </c>
      <c r="G706" s="30" t="s">
        <v>184</v>
      </c>
      <c r="H706" s="7"/>
      <c r="I706" s="6"/>
      <c r="J706" s="69"/>
      <c r="K706" s="258"/>
      <c r="L706" s="19"/>
    </row>
    <row r="707" spans="1:12" ht="14.25" customHeight="1">
      <c r="A707" s="256"/>
      <c r="B707" s="20"/>
      <c r="C707" s="2"/>
      <c r="D707" s="22"/>
      <c r="E707" s="2"/>
      <c r="F707" s="4"/>
      <c r="G707" s="23"/>
      <c r="H707" s="24"/>
      <c r="I707" s="15"/>
      <c r="J707" s="24"/>
      <c r="K707" s="24"/>
      <c r="L707" s="25"/>
    </row>
    <row r="708" spans="1:12" ht="14.25" customHeight="1">
      <c r="A708" s="257"/>
      <c r="B708" s="26"/>
      <c r="C708" s="29"/>
      <c r="D708" s="28"/>
      <c r="E708" s="29"/>
      <c r="F708" s="79"/>
      <c r="G708" s="30"/>
      <c r="H708" s="7"/>
      <c r="I708" s="6"/>
      <c r="J708" s="69"/>
      <c r="K708" s="258"/>
      <c r="L708" s="19"/>
    </row>
    <row r="709" spans="1:12" ht="14.25" customHeight="1">
      <c r="A709" s="256"/>
      <c r="B709" s="8"/>
      <c r="D709" s="10"/>
      <c r="F709" s="4"/>
      <c r="G709" s="23"/>
      <c r="H709" s="24"/>
      <c r="I709" s="15"/>
      <c r="J709" s="24"/>
      <c r="K709" s="24"/>
      <c r="L709" s="25"/>
    </row>
    <row r="710" spans="1:12" ht="14.25" customHeight="1">
      <c r="A710" s="257"/>
      <c r="B710" s="8"/>
      <c r="C710" s="29"/>
      <c r="D710" s="28"/>
      <c r="E710" s="29"/>
      <c r="F710" s="79"/>
      <c r="G710" s="30"/>
      <c r="H710" s="7"/>
      <c r="I710" s="6"/>
      <c r="J710" s="69"/>
      <c r="K710" s="258"/>
      <c r="L710" s="31"/>
    </row>
    <row r="711" spans="1:12" ht="14.25" customHeight="1">
      <c r="A711" s="256"/>
      <c r="B711" s="20"/>
      <c r="C711" s="2"/>
      <c r="D711" s="10"/>
      <c r="E711" s="2"/>
      <c r="F711" s="3"/>
      <c r="G711" s="23"/>
      <c r="H711" s="24"/>
      <c r="I711" s="15"/>
      <c r="J711" s="24"/>
      <c r="K711" s="24"/>
      <c r="L711" s="25"/>
    </row>
    <row r="712" spans="1:12" ht="14.25" customHeight="1">
      <c r="A712" s="257"/>
      <c r="B712" s="26"/>
      <c r="C712" s="29"/>
      <c r="D712" s="10"/>
      <c r="E712" s="29"/>
      <c r="F712" s="77"/>
      <c r="G712" s="30"/>
      <c r="H712" s="7"/>
      <c r="I712" s="6"/>
      <c r="J712" s="69"/>
      <c r="K712" s="7"/>
      <c r="L712" s="31"/>
    </row>
    <row r="713" spans="1:12" ht="14.25" customHeight="1">
      <c r="A713" s="256"/>
      <c r="B713" s="20"/>
      <c r="C713" s="2"/>
      <c r="D713" s="22"/>
      <c r="E713" s="2"/>
      <c r="F713" s="4"/>
      <c r="G713" s="23"/>
      <c r="H713" s="24"/>
      <c r="I713" s="15"/>
      <c r="J713" s="24"/>
      <c r="K713" s="24"/>
      <c r="L713" s="25"/>
    </row>
    <row r="714" spans="1:12" ht="14.25" customHeight="1">
      <c r="A714" s="257"/>
      <c r="B714" s="26"/>
      <c r="C714" s="43" t="s">
        <v>3230</v>
      </c>
      <c r="D714" s="28"/>
      <c r="E714" s="57"/>
      <c r="F714" s="79"/>
      <c r="G714" s="30"/>
      <c r="H714" s="6"/>
      <c r="I714" s="6"/>
      <c r="J714" s="69"/>
      <c r="K714" s="258"/>
      <c r="L714" s="31"/>
    </row>
    <row r="715" spans="1:12" ht="14.25" customHeight="1">
      <c r="A715" s="256"/>
      <c r="B715" s="20"/>
      <c r="C715" s="2"/>
      <c r="D715" s="22"/>
      <c r="E715" s="2"/>
      <c r="F715" s="4"/>
      <c r="G715" s="23"/>
      <c r="H715" s="24"/>
      <c r="I715" s="15"/>
      <c r="J715" s="24"/>
      <c r="K715" s="24"/>
      <c r="L715" s="25"/>
    </row>
    <row r="716" spans="1:12" ht="14.25" customHeight="1">
      <c r="A716" s="263"/>
      <c r="B716" s="26"/>
      <c r="C716" s="29"/>
      <c r="D716" s="28"/>
      <c r="E716" s="57"/>
      <c r="F716" s="79"/>
      <c r="G716" s="30"/>
      <c r="H716" s="6"/>
      <c r="I716" s="6"/>
      <c r="J716" s="69"/>
      <c r="K716" s="258"/>
      <c r="L716" s="31"/>
    </row>
    <row r="717" spans="1:12" ht="14.25" customHeight="1">
      <c r="A717" s="261"/>
      <c r="B717" s="8"/>
      <c r="D717" s="10"/>
      <c r="F717" s="3"/>
      <c r="G717" s="17"/>
      <c r="H717" s="18"/>
      <c r="I717" s="32"/>
      <c r="J717" s="18"/>
      <c r="K717" s="18"/>
      <c r="L717" s="19"/>
    </row>
    <row r="718" spans="1:12" ht="14.25" customHeight="1" thickBot="1">
      <c r="A718" s="433"/>
      <c r="B718" s="446"/>
      <c r="C718" s="400"/>
      <c r="D718" s="399"/>
      <c r="E718" s="400"/>
      <c r="F718" s="447"/>
      <c r="G718" s="448"/>
      <c r="H718" s="401"/>
      <c r="I718" s="449"/>
      <c r="J718" s="390"/>
      <c r="K718" s="432"/>
      <c r="L718" s="119"/>
    </row>
    <row r="720" spans="1:12" ht="14.25" customHeight="1">
      <c r="J720" s="56" t="s">
        <v>3</v>
      </c>
      <c r="K720" s="795">
        <f>K680+1</f>
        <v>18</v>
      </c>
      <c r="L720" s="795"/>
    </row>
    <row r="721" spans="1:12" ht="14.25" customHeight="1">
      <c r="A721" s="313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</row>
    <row r="722" spans="1:12" ht="14.25" customHeight="1" thickBot="1">
      <c r="A722" s="313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</row>
    <row r="723" spans="1:12" ht="14.25" customHeight="1">
      <c r="A723" s="254"/>
      <c r="B723" s="35"/>
      <c r="C723" s="11"/>
      <c r="D723" s="37"/>
      <c r="E723" s="11"/>
      <c r="F723" s="44"/>
      <c r="G723" s="44"/>
      <c r="H723" s="11"/>
      <c r="I723" s="44"/>
      <c r="J723" s="11"/>
      <c r="K723" s="11"/>
      <c r="L723" s="45"/>
    </row>
    <row r="724" spans="1:12" ht="14.25" customHeight="1" thickBot="1">
      <c r="A724" s="429"/>
      <c r="B724" s="444"/>
      <c r="C724" s="517" t="s">
        <v>3122</v>
      </c>
      <c r="D724" s="430"/>
      <c r="E724" s="517" t="s">
        <v>3184</v>
      </c>
      <c r="F724" s="445" t="s">
        <v>3185</v>
      </c>
      <c r="G724" s="445" t="s">
        <v>4</v>
      </c>
      <c r="H724" s="517" t="s">
        <v>3231</v>
      </c>
      <c r="I724" s="445" t="s">
        <v>3232</v>
      </c>
      <c r="J724" s="794" t="s">
        <v>3156</v>
      </c>
      <c r="K724" s="794"/>
      <c r="L724" s="587"/>
    </row>
    <row r="725" spans="1:12" ht="14.25" customHeight="1">
      <c r="A725" s="254"/>
      <c r="B725" s="35"/>
      <c r="C725" s="36"/>
      <c r="D725" s="37"/>
      <c r="E725" s="11"/>
      <c r="F725" s="12"/>
      <c r="G725" s="13"/>
      <c r="H725" s="14"/>
      <c r="I725" s="38"/>
      <c r="J725" s="14"/>
      <c r="K725" s="14"/>
      <c r="L725" s="16"/>
    </row>
    <row r="726" spans="1:12" ht="14.25" customHeight="1">
      <c r="A726" s="255" t="s">
        <v>3233</v>
      </c>
      <c r="B726" s="8"/>
      <c r="C726" s="27" t="str">
        <f>+C22</f>
        <v>電気時計設備工事</v>
      </c>
      <c r="D726" s="10"/>
      <c r="F726" s="77"/>
      <c r="G726" s="17"/>
      <c r="H726" s="18"/>
      <c r="I726" s="32"/>
      <c r="J726" s="18"/>
      <c r="K726" s="364"/>
      <c r="L726" s="19"/>
    </row>
    <row r="727" spans="1:12" ht="14.25" customHeight="1">
      <c r="A727" s="256"/>
      <c r="B727" s="20"/>
      <c r="C727" s="21"/>
      <c r="D727" s="22"/>
      <c r="E727" s="2"/>
      <c r="F727" s="4"/>
      <c r="G727" s="23"/>
      <c r="H727" s="24"/>
      <c r="I727" s="15"/>
      <c r="J727" s="117"/>
      <c r="K727" s="24"/>
      <c r="L727" s="25"/>
    </row>
    <row r="728" spans="1:12" ht="14.25" customHeight="1">
      <c r="A728" s="263"/>
      <c r="B728" s="26"/>
      <c r="C728" s="27"/>
      <c r="D728" s="28"/>
      <c r="E728" s="29"/>
      <c r="F728" s="79"/>
      <c r="G728" s="30"/>
      <c r="H728" s="7"/>
      <c r="I728" s="6"/>
      <c r="J728" s="69"/>
      <c r="K728" s="258"/>
      <c r="L728" s="19"/>
    </row>
    <row r="729" spans="1:12" ht="14.25" customHeight="1">
      <c r="A729" s="261"/>
      <c r="B729" s="20"/>
      <c r="C729" s="21"/>
      <c r="D729" s="22"/>
      <c r="E729" s="2"/>
      <c r="F729" s="4"/>
      <c r="G729" s="23"/>
      <c r="H729" s="24"/>
      <c r="I729" s="15"/>
      <c r="J729" s="117"/>
      <c r="K729" s="24"/>
      <c r="L729" s="25"/>
    </row>
    <row r="730" spans="1:12" ht="14.25" customHeight="1">
      <c r="A730" s="261"/>
      <c r="B730" s="26"/>
      <c r="C730" s="29" t="s">
        <v>2626</v>
      </c>
      <c r="D730" s="28"/>
      <c r="E730" s="393" t="s">
        <v>2684</v>
      </c>
      <c r="F730" s="79">
        <v>21</v>
      </c>
      <c r="G730" s="30" t="s">
        <v>3227</v>
      </c>
      <c r="H730" s="18"/>
      <c r="I730" s="6"/>
      <c r="J730" s="69"/>
      <c r="K730" s="18"/>
      <c r="L730" s="19"/>
    </row>
    <row r="731" spans="1:12" ht="14.25" customHeight="1">
      <c r="A731" s="256"/>
      <c r="B731" s="8"/>
      <c r="D731" s="10"/>
      <c r="E731" s="2"/>
      <c r="F731" s="4"/>
      <c r="G731" s="23"/>
      <c r="H731" s="24"/>
      <c r="I731" s="15"/>
      <c r="J731" s="24"/>
      <c r="K731" s="24"/>
      <c r="L731" s="25"/>
    </row>
    <row r="732" spans="1:12" ht="14.25" customHeight="1">
      <c r="A732" s="263"/>
      <c r="B732" s="8"/>
      <c r="C732" s="29" t="s">
        <v>2685</v>
      </c>
      <c r="D732" s="28"/>
      <c r="E732" s="393" t="s">
        <v>2646</v>
      </c>
      <c r="F732" s="3">
        <v>21</v>
      </c>
      <c r="G732" s="17" t="s">
        <v>3181</v>
      </c>
      <c r="H732" s="18"/>
      <c r="I732" s="6"/>
      <c r="J732" s="69"/>
      <c r="K732" s="258"/>
      <c r="L732" s="31"/>
    </row>
    <row r="733" spans="1:12" ht="14.25" customHeight="1">
      <c r="A733" s="261"/>
      <c r="B733" s="20"/>
      <c r="C733" s="21"/>
      <c r="D733" s="22"/>
      <c r="E733" s="2"/>
      <c r="F733" s="4"/>
      <c r="G733" s="23"/>
      <c r="H733" s="24"/>
      <c r="I733" s="15"/>
      <c r="J733" s="24"/>
      <c r="K733" s="24"/>
      <c r="L733" s="25"/>
    </row>
    <row r="734" spans="1:12" ht="14.25" customHeight="1">
      <c r="A734" s="261"/>
      <c r="B734" s="26"/>
      <c r="C734" s="273" t="s">
        <v>3000</v>
      </c>
      <c r="D734" s="28"/>
      <c r="E734" s="57" t="s">
        <v>2649</v>
      </c>
      <c r="F734" s="79">
        <v>2</v>
      </c>
      <c r="G734" s="30" t="s">
        <v>1377</v>
      </c>
      <c r="H734" s="6"/>
      <c r="I734" s="6"/>
      <c r="J734" s="69"/>
      <c r="K734" s="258"/>
      <c r="L734" s="31"/>
    </row>
    <row r="735" spans="1:12" ht="14.25" customHeight="1">
      <c r="A735" s="256"/>
      <c r="B735" s="8"/>
      <c r="C735" s="2"/>
      <c r="D735" s="22"/>
      <c r="E735" s="2"/>
      <c r="F735" s="4"/>
      <c r="G735" s="23"/>
      <c r="H735" s="24"/>
      <c r="I735" s="15"/>
      <c r="J735" s="117"/>
      <c r="K735" s="266"/>
      <c r="L735" s="25"/>
    </row>
    <row r="736" spans="1:12" ht="14.25" customHeight="1">
      <c r="A736" s="263"/>
      <c r="B736" s="8"/>
      <c r="C736" s="29" t="s">
        <v>2686</v>
      </c>
      <c r="D736" s="28"/>
      <c r="E736" s="29" t="s">
        <v>2920</v>
      </c>
      <c r="F736" s="79">
        <v>1</v>
      </c>
      <c r="G736" s="30" t="s">
        <v>1379</v>
      </c>
      <c r="H736" s="7"/>
      <c r="I736" s="6"/>
      <c r="J736" s="69"/>
      <c r="K736" s="267"/>
      <c r="L736" s="19"/>
    </row>
    <row r="737" spans="1:12" ht="14.25" customHeight="1">
      <c r="A737" s="261"/>
      <c r="B737" s="20"/>
      <c r="C737" s="2"/>
      <c r="D737" s="22"/>
      <c r="E737" s="2"/>
      <c r="F737" s="4"/>
      <c r="G737" s="23"/>
      <c r="H737" s="24"/>
      <c r="I737" s="15"/>
      <c r="J737" s="117"/>
      <c r="K737" s="266"/>
      <c r="L737" s="25"/>
    </row>
    <row r="738" spans="1:12" ht="14.25" customHeight="1">
      <c r="A738" s="265"/>
      <c r="B738" s="26"/>
      <c r="C738" s="29"/>
      <c r="D738" s="28"/>
      <c r="E738" s="29"/>
      <c r="F738" s="79"/>
      <c r="G738" s="30"/>
      <c r="H738" s="7"/>
      <c r="I738" s="6"/>
      <c r="J738" s="69"/>
      <c r="K738" s="267"/>
      <c r="L738" s="19"/>
    </row>
    <row r="739" spans="1:12" ht="14.25" customHeight="1">
      <c r="A739" s="256"/>
      <c r="B739" s="20"/>
      <c r="C739" s="2"/>
      <c r="D739" s="22"/>
      <c r="E739" s="2"/>
      <c r="F739" s="82"/>
      <c r="G739" s="23"/>
      <c r="H739" s="24"/>
      <c r="I739" s="15"/>
      <c r="J739" s="117"/>
      <c r="K739" s="266"/>
      <c r="L739" s="25"/>
    </row>
    <row r="740" spans="1:12" ht="14.25" customHeight="1">
      <c r="A740" s="263"/>
      <c r="B740" s="26"/>
      <c r="C740" s="29"/>
      <c r="D740" s="28"/>
      <c r="E740" s="57"/>
      <c r="F740" s="79"/>
      <c r="G740" s="30"/>
      <c r="H740" s="7"/>
      <c r="I740" s="6"/>
      <c r="J740" s="69"/>
      <c r="K740" s="267"/>
      <c r="L740" s="19"/>
    </row>
    <row r="741" spans="1:12" ht="14.25" customHeight="1">
      <c r="A741" s="256"/>
      <c r="B741" s="20"/>
      <c r="C741" s="2"/>
      <c r="D741" s="22"/>
      <c r="E741" s="2"/>
      <c r="F741" s="4"/>
      <c r="G741" s="23"/>
      <c r="H741" s="24"/>
      <c r="I741" s="15"/>
      <c r="J741" s="24"/>
      <c r="K741" s="24"/>
      <c r="L741" s="25"/>
    </row>
    <row r="742" spans="1:12" ht="14.25" customHeight="1">
      <c r="A742" s="263"/>
      <c r="B742" s="26"/>
      <c r="C742" s="29"/>
      <c r="D742" s="28"/>
      <c r="E742" s="57"/>
      <c r="F742" s="79"/>
      <c r="G742" s="30"/>
      <c r="H742" s="7"/>
      <c r="I742" s="6"/>
      <c r="J742" s="69"/>
      <c r="K742" s="258"/>
      <c r="L742" s="31"/>
    </row>
    <row r="743" spans="1:12" ht="14.25" customHeight="1">
      <c r="A743" s="261"/>
      <c r="B743" s="8"/>
      <c r="C743" s="2"/>
      <c r="D743" s="10"/>
      <c r="E743" s="2"/>
      <c r="F743" s="4"/>
      <c r="G743" s="23"/>
      <c r="H743" s="24"/>
      <c r="I743" s="15"/>
      <c r="J743" s="117"/>
      <c r="K743" s="24"/>
      <c r="L743" s="25"/>
    </row>
    <row r="744" spans="1:12" ht="14.25" customHeight="1">
      <c r="A744" s="261"/>
      <c r="B744" s="8"/>
      <c r="C744" s="29"/>
      <c r="D744" s="28"/>
      <c r="E744" s="29"/>
      <c r="F744" s="79"/>
      <c r="G744" s="30"/>
      <c r="H744" s="7"/>
      <c r="I744" s="6"/>
      <c r="J744" s="69"/>
      <c r="K744" s="258"/>
      <c r="L744" s="19"/>
    </row>
    <row r="745" spans="1:12" ht="14.25" customHeight="1">
      <c r="A745" s="256"/>
      <c r="B745" s="20"/>
      <c r="C745" s="2"/>
      <c r="D745" s="22"/>
      <c r="E745" s="2"/>
      <c r="F745" s="4"/>
      <c r="G745" s="23"/>
      <c r="H745" s="24"/>
      <c r="I745" s="15"/>
      <c r="J745" s="117"/>
      <c r="K745" s="24"/>
      <c r="L745" s="25"/>
    </row>
    <row r="746" spans="1:12" ht="14.25" customHeight="1">
      <c r="A746" s="263"/>
      <c r="B746" s="26"/>
      <c r="C746" s="29"/>
      <c r="D746" s="28"/>
      <c r="E746" s="29"/>
      <c r="F746" s="79"/>
      <c r="G746" s="30"/>
      <c r="H746" s="7"/>
      <c r="I746" s="6"/>
      <c r="J746" s="69"/>
      <c r="K746" s="258"/>
      <c r="L746" s="19"/>
    </row>
    <row r="747" spans="1:12" ht="14.25" customHeight="1">
      <c r="A747" s="261"/>
      <c r="B747" s="8"/>
      <c r="C747" s="2"/>
      <c r="D747" s="10"/>
      <c r="E747" s="2"/>
      <c r="F747" s="3"/>
      <c r="G747" s="23"/>
      <c r="H747" s="24"/>
      <c r="I747" s="15"/>
      <c r="J747" s="117"/>
      <c r="K747" s="24"/>
      <c r="L747" s="25"/>
    </row>
    <row r="748" spans="1:12" ht="14.25" customHeight="1">
      <c r="A748" s="261"/>
      <c r="B748" s="8"/>
      <c r="C748" s="29"/>
      <c r="D748" s="28"/>
      <c r="E748" s="29"/>
      <c r="F748" s="79"/>
      <c r="G748" s="30"/>
      <c r="H748" s="7"/>
      <c r="I748" s="6"/>
      <c r="J748" s="69"/>
      <c r="K748" s="258"/>
      <c r="L748" s="19"/>
    </row>
    <row r="749" spans="1:12" ht="14.25" customHeight="1">
      <c r="A749" s="256"/>
      <c r="B749" s="20"/>
      <c r="C749" s="2"/>
      <c r="D749" s="10"/>
      <c r="E749" s="2"/>
      <c r="F749" s="3"/>
      <c r="G749" s="23"/>
      <c r="H749" s="24"/>
      <c r="I749" s="15"/>
      <c r="J749" s="117"/>
      <c r="K749" s="24"/>
      <c r="L749" s="25"/>
    </row>
    <row r="750" spans="1:12" ht="14.25" customHeight="1">
      <c r="A750" s="263"/>
      <c r="B750" s="26"/>
      <c r="C750" s="29"/>
      <c r="D750" s="10"/>
      <c r="E750" s="29"/>
      <c r="F750" s="77"/>
      <c r="G750" s="30"/>
      <c r="H750" s="7"/>
      <c r="I750" s="6"/>
      <c r="J750" s="69"/>
      <c r="K750" s="258"/>
      <c r="L750" s="19"/>
    </row>
    <row r="751" spans="1:12" ht="14.25" customHeight="1">
      <c r="A751" s="261"/>
      <c r="B751" s="20"/>
      <c r="C751" s="2"/>
      <c r="D751" s="22"/>
      <c r="E751" s="2"/>
      <c r="F751" s="4"/>
      <c r="G751" s="23"/>
      <c r="H751" s="24"/>
      <c r="I751" s="15"/>
      <c r="J751" s="117"/>
      <c r="K751" s="24"/>
      <c r="L751" s="25"/>
    </row>
    <row r="752" spans="1:12" ht="14.25" customHeight="1">
      <c r="A752" s="261"/>
      <c r="B752" s="26"/>
      <c r="C752" s="43" t="s">
        <v>3234</v>
      </c>
      <c r="D752" s="28"/>
      <c r="E752" s="29"/>
      <c r="F752" s="79"/>
      <c r="G752" s="30"/>
      <c r="H752" s="7"/>
      <c r="I752" s="6"/>
      <c r="J752" s="69"/>
      <c r="K752" s="258"/>
      <c r="L752" s="19"/>
    </row>
    <row r="753" spans="1:12" ht="14.25" customHeight="1">
      <c r="A753" s="256"/>
      <c r="B753" s="20"/>
      <c r="C753" s="2"/>
      <c r="D753" s="22"/>
      <c r="E753" s="2"/>
      <c r="F753" s="4"/>
      <c r="G753" s="23"/>
      <c r="H753" s="24"/>
      <c r="I753" s="15"/>
      <c r="J753" s="24"/>
      <c r="K753" s="24"/>
      <c r="L753" s="25"/>
    </row>
    <row r="754" spans="1:12" ht="14.25" customHeight="1">
      <c r="A754" s="263"/>
      <c r="B754" s="26"/>
      <c r="C754" s="29"/>
      <c r="D754" s="28"/>
      <c r="E754" s="29"/>
      <c r="F754" s="79"/>
      <c r="G754" s="30"/>
      <c r="H754" s="7"/>
      <c r="I754" s="6"/>
      <c r="J754" s="69"/>
      <c r="K754" s="258"/>
      <c r="L754" s="31"/>
    </row>
    <row r="755" spans="1:12" ht="14.25" customHeight="1">
      <c r="A755" s="256"/>
      <c r="B755" s="20"/>
      <c r="C755" s="21"/>
      <c r="D755" s="22"/>
      <c r="E755" s="2"/>
      <c r="F755" s="4"/>
      <c r="G755" s="23"/>
      <c r="H755" s="24"/>
      <c r="I755" s="72"/>
      <c r="J755" s="117"/>
      <c r="K755" s="266"/>
      <c r="L755" s="25"/>
    </row>
    <row r="756" spans="1:12" ht="14.25" customHeight="1">
      <c r="A756" s="263"/>
      <c r="B756" s="26"/>
      <c r="C756" s="43"/>
      <c r="D756" s="28"/>
      <c r="E756" s="29"/>
      <c r="F756" s="79"/>
      <c r="G756" s="30"/>
      <c r="H756" s="7"/>
      <c r="I756" s="6"/>
      <c r="J756" s="69"/>
      <c r="K756" s="267"/>
      <c r="L756" s="31"/>
    </row>
    <row r="757" spans="1:12" ht="14.25" customHeight="1">
      <c r="A757" s="255"/>
      <c r="B757" s="8"/>
      <c r="C757" s="9"/>
      <c r="D757" s="10"/>
      <c r="F757" s="3"/>
      <c r="G757" s="17"/>
      <c r="H757" s="18"/>
      <c r="I757" s="71"/>
      <c r="J757" s="18"/>
      <c r="K757" s="274"/>
      <c r="L757" s="19"/>
    </row>
    <row r="758" spans="1:12" ht="14.25" customHeight="1" thickBot="1">
      <c r="A758" s="431"/>
      <c r="B758" s="446"/>
      <c r="C758" s="398"/>
      <c r="D758" s="399"/>
      <c r="E758" s="400"/>
      <c r="F758" s="447"/>
      <c r="G758" s="448"/>
      <c r="H758" s="401"/>
      <c r="I758" s="449"/>
      <c r="J758" s="390"/>
      <c r="K758" s="434"/>
      <c r="L758" s="119"/>
    </row>
    <row r="760" spans="1:12" ht="14.25" customHeight="1">
      <c r="J760" s="56" t="s">
        <v>3</v>
      </c>
      <c r="K760" s="795">
        <f>K720+1</f>
        <v>19</v>
      </c>
      <c r="L760" s="795"/>
    </row>
    <row r="761" spans="1:12" ht="14.25" customHeight="1">
      <c r="J761" s="118"/>
      <c r="K761" s="366"/>
      <c r="L761" s="366"/>
    </row>
    <row r="762" spans="1:12" ht="14.25" customHeight="1" thickBot="1">
      <c r="A762" s="313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</row>
    <row r="763" spans="1:12" ht="14.25" customHeight="1">
      <c r="A763" s="254"/>
      <c r="B763" s="35"/>
      <c r="C763" s="11"/>
      <c r="D763" s="37"/>
      <c r="E763" s="11"/>
      <c r="F763" s="44"/>
      <c r="G763" s="44"/>
      <c r="H763" s="11"/>
      <c r="I763" s="44"/>
      <c r="J763" s="11"/>
      <c r="K763" s="11"/>
      <c r="L763" s="45"/>
    </row>
    <row r="764" spans="1:12" ht="14.25" customHeight="1" thickBot="1">
      <c r="A764" s="429"/>
      <c r="B764" s="444"/>
      <c r="C764" s="517" t="s">
        <v>62</v>
      </c>
      <c r="D764" s="430"/>
      <c r="E764" s="517" t="s">
        <v>3192</v>
      </c>
      <c r="F764" s="445" t="s">
        <v>3235</v>
      </c>
      <c r="G764" s="445" t="s">
        <v>3148</v>
      </c>
      <c r="H764" s="517" t="s">
        <v>3186</v>
      </c>
      <c r="I764" s="445" t="s">
        <v>3187</v>
      </c>
      <c r="J764" s="794" t="s">
        <v>3156</v>
      </c>
      <c r="K764" s="794"/>
      <c r="L764" s="587"/>
    </row>
    <row r="765" spans="1:12" ht="14.25" customHeight="1">
      <c r="A765" s="254"/>
      <c r="B765" s="35"/>
      <c r="C765" s="36"/>
      <c r="D765" s="37"/>
      <c r="E765" s="11"/>
      <c r="F765" s="12"/>
      <c r="G765" s="13"/>
      <c r="H765" s="14"/>
      <c r="I765" s="38"/>
      <c r="J765" s="14"/>
      <c r="K765" s="14"/>
      <c r="L765" s="16"/>
    </row>
    <row r="766" spans="1:12" ht="14.25" customHeight="1">
      <c r="A766" s="255" t="s">
        <v>3236</v>
      </c>
      <c r="B766" s="8"/>
      <c r="C766" s="280" t="str">
        <f>+C24</f>
        <v>多目的ＷＣ呼出表示設備工事</v>
      </c>
      <c r="D766" s="10"/>
      <c r="F766" s="3"/>
      <c r="G766" s="17"/>
      <c r="H766" s="18"/>
      <c r="I766" s="32"/>
      <c r="J766" s="69"/>
      <c r="K766" s="18"/>
      <c r="L766" s="19"/>
    </row>
    <row r="767" spans="1:12" ht="14.25" customHeight="1">
      <c r="A767" s="256"/>
      <c r="B767" s="20"/>
      <c r="C767" s="2"/>
      <c r="D767" s="22"/>
      <c r="E767" s="2"/>
      <c r="F767" s="4"/>
      <c r="G767" s="23"/>
      <c r="H767" s="24"/>
      <c r="I767" s="15"/>
      <c r="J767" s="24"/>
      <c r="K767" s="24"/>
      <c r="L767" s="25"/>
    </row>
    <row r="768" spans="1:12" ht="14.25" customHeight="1">
      <c r="A768" s="257"/>
      <c r="B768" s="26"/>
      <c r="C768" s="29" t="s">
        <v>3237</v>
      </c>
      <c r="D768" s="28"/>
      <c r="E768" s="57" t="s">
        <v>2687</v>
      </c>
      <c r="F768" s="79">
        <v>10</v>
      </c>
      <c r="G768" s="30" t="s">
        <v>3227</v>
      </c>
      <c r="H768" s="6"/>
      <c r="I768" s="6"/>
      <c r="J768" s="69"/>
      <c r="K768" s="7"/>
      <c r="L768" s="31"/>
    </row>
    <row r="769" spans="1:12" ht="14.25" customHeight="1">
      <c r="A769" s="256"/>
      <c r="B769" s="20"/>
      <c r="C769" s="2"/>
      <c r="D769" s="22"/>
      <c r="E769" s="2"/>
      <c r="F769" s="4"/>
      <c r="G769" s="23"/>
      <c r="H769" s="24"/>
      <c r="I769" s="15"/>
      <c r="J769" s="24"/>
      <c r="K769" s="24"/>
      <c r="L769" s="25"/>
    </row>
    <row r="770" spans="1:12" ht="14.25" customHeight="1">
      <c r="A770" s="257"/>
      <c r="B770" s="26"/>
      <c r="C770" s="29" t="s">
        <v>3237</v>
      </c>
      <c r="D770" s="28"/>
      <c r="E770" s="57" t="s">
        <v>2688</v>
      </c>
      <c r="F770" s="79">
        <v>48</v>
      </c>
      <c r="G770" s="30" t="s">
        <v>3227</v>
      </c>
      <c r="H770" s="6"/>
      <c r="I770" s="6"/>
      <c r="J770" s="69"/>
      <c r="K770" s="7"/>
      <c r="L770" s="31"/>
    </row>
    <row r="771" spans="1:12" ht="14.25" customHeight="1">
      <c r="A771" s="256"/>
      <c r="B771" s="20"/>
      <c r="C771" s="2"/>
      <c r="D771" s="22"/>
      <c r="E771" s="2"/>
      <c r="F771" s="4"/>
      <c r="G771" s="23"/>
      <c r="H771" s="24"/>
      <c r="I771" s="15"/>
      <c r="J771" s="24"/>
      <c r="K771" s="24"/>
      <c r="L771" s="25"/>
    </row>
    <row r="772" spans="1:12" ht="14.25" customHeight="1">
      <c r="A772" s="263"/>
      <c r="B772" s="26"/>
      <c r="C772" s="29" t="s">
        <v>2626</v>
      </c>
      <c r="D772" s="28"/>
      <c r="E772" s="29" t="s">
        <v>3238</v>
      </c>
      <c r="F772" s="79">
        <v>14</v>
      </c>
      <c r="G772" s="30" t="s">
        <v>3227</v>
      </c>
      <c r="H772" s="6"/>
      <c r="I772" s="6"/>
      <c r="J772" s="69"/>
      <c r="K772" s="364"/>
      <c r="L772" s="19"/>
    </row>
    <row r="773" spans="1:12" ht="14.25" customHeight="1">
      <c r="A773" s="256"/>
      <c r="B773" s="20"/>
      <c r="C773" s="2"/>
      <c r="D773" s="22"/>
      <c r="E773" s="2"/>
      <c r="F773" s="4"/>
      <c r="G773" s="23"/>
      <c r="H773" s="24"/>
      <c r="I773" s="15"/>
      <c r="J773" s="24"/>
      <c r="K773" s="24"/>
      <c r="L773" s="25"/>
    </row>
    <row r="774" spans="1:12" ht="14.25" customHeight="1">
      <c r="A774" s="257"/>
      <c r="B774" s="26"/>
      <c r="C774" s="29" t="s">
        <v>2626</v>
      </c>
      <c r="D774" s="28"/>
      <c r="E774" s="29" t="s">
        <v>2689</v>
      </c>
      <c r="F774" s="79">
        <v>11</v>
      </c>
      <c r="G774" s="30" t="s">
        <v>3092</v>
      </c>
      <c r="H774" s="6"/>
      <c r="I774" s="6"/>
      <c r="J774" s="69"/>
      <c r="K774" s="258"/>
      <c r="L774" s="31"/>
    </row>
    <row r="775" spans="1:12" ht="14.25" customHeight="1">
      <c r="A775" s="256"/>
      <c r="B775" s="20"/>
      <c r="C775" s="21"/>
      <c r="D775" s="22"/>
      <c r="E775" s="2"/>
      <c r="F775" s="4"/>
      <c r="G775" s="23"/>
      <c r="H775" s="24"/>
      <c r="I775" s="15"/>
      <c r="J775" s="24"/>
      <c r="K775" s="24"/>
      <c r="L775" s="25"/>
    </row>
    <row r="776" spans="1:12" ht="14.25" customHeight="1">
      <c r="A776" s="257"/>
      <c r="B776" s="26"/>
      <c r="C776" s="29" t="s">
        <v>2598</v>
      </c>
      <c r="D776" s="28"/>
      <c r="E776" s="280" t="s">
        <v>2645</v>
      </c>
      <c r="F776" s="79">
        <v>12</v>
      </c>
      <c r="G776" s="30" t="s">
        <v>3227</v>
      </c>
      <c r="H776" s="7"/>
      <c r="I776" s="6"/>
      <c r="J776" s="69"/>
      <c r="K776" s="7"/>
      <c r="L776" s="31"/>
    </row>
    <row r="777" spans="1:12" ht="14.25" customHeight="1">
      <c r="A777" s="256"/>
      <c r="B777" s="20"/>
      <c r="C777" s="21"/>
      <c r="D777" s="22"/>
      <c r="E777" s="2"/>
      <c r="F777" s="4"/>
      <c r="G777" s="23"/>
      <c r="H777" s="24"/>
      <c r="I777" s="15"/>
      <c r="J777" s="24"/>
      <c r="K777" s="24"/>
      <c r="L777" s="25"/>
    </row>
    <row r="778" spans="1:12" ht="14.25" customHeight="1">
      <c r="A778" s="263"/>
      <c r="B778" s="26"/>
      <c r="C778" s="29" t="s">
        <v>2600</v>
      </c>
      <c r="D778" s="28"/>
      <c r="E778" s="393" t="s">
        <v>2601</v>
      </c>
      <c r="F778" s="77">
        <v>27</v>
      </c>
      <c r="G778" s="17" t="s">
        <v>3227</v>
      </c>
      <c r="H778" s="18"/>
      <c r="I778" s="6"/>
      <c r="J778" s="69"/>
      <c r="K778" s="258"/>
      <c r="L778" s="19"/>
    </row>
    <row r="779" spans="1:12" ht="14.25" customHeight="1">
      <c r="A779" s="256"/>
      <c r="B779" s="20"/>
      <c r="C779" s="21"/>
      <c r="D779" s="22"/>
      <c r="E779" s="2"/>
      <c r="F779" s="4"/>
      <c r="G779" s="23"/>
      <c r="H779" s="24"/>
      <c r="I779" s="15"/>
      <c r="J779" s="24"/>
      <c r="K779" s="24"/>
      <c r="L779" s="25"/>
    </row>
    <row r="780" spans="1:12" ht="14.25" customHeight="1">
      <c r="A780" s="263"/>
      <c r="B780" s="26"/>
      <c r="C780" s="273" t="s">
        <v>3239</v>
      </c>
      <c r="D780" s="28"/>
      <c r="E780" s="57" t="s">
        <v>2649</v>
      </c>
      <c r="F780" s="79">
        <v>5</v>
      </c>
      <c r="G780" s="30" t="s">
        <v>1377</v>
      </c>
      <c r="H780" s="6"/>
      <c r="I780" s="6"/>
      <c r="J780" s="69"/>
      <c r="K780" s="258"/>
      <c r="L780" s="31"/>
    </row>
    <row r="781" spans="1:12" ht="14.25" customHeight="1">
      <c r="A781" s="256"/>
      <c r="B781" s="20"/>
      <c r="C781" s="2"/>
      <c r="D781" s="22"/>
      <c r="E781" s="2"/>
      <c r="F781" s="4"/>
      <c r="G781" s="23"/>
      <c r="H781" s="24"/>
      <c r="I781" s="15"/>
      <c r="J781" s="24"/>
      <c r="K781" s="24"/>
      <c r="L781" s="25"/>
    </row>
    <row r="782" spans="1:12" ht="14.25" customHeight="1">
      <c r="A782" s="263"/>
      <c r="B782" s="26"/>
      <c r="C782" s="29" t="s">
        <v>2690</v>
      </c>
      <c r="D782" s="28"/>
      <c r="E782" s="29" t="s">
        <v>2691</v>
      </c>
      <c r="F782" s="79">
        <v>1</v>
      </c>
      <c r="G782" s="30" t="s">
        <v>1349</v>
      </c>
      <c r="H782" s="6"/>
      <c r="I782" s="6"/>
      <c r="J782" s="69"/>
      <c r="K782" s="364"/>
      <c r="L782" s="19"/>
    </row>
    <row r="783" spans="1:12" ht="14.25" customHeight="1">
      <c r="A783" s="256"/>
      <c r="B783" s="20"/>
      <c r="C783" s="2"/>
      <c r="D783" s="22"/>
      <c r="E783" s="2"/>
      <c r="F783" s="4"/>
      <c r="G783" s="23"/>
      <c r="H783" s="24"/>
      <c r="I783" s="15"/>
      <c r="J783" s="24"/>
      <c r="K783" s="24"/>
      <c r="L783" s="25"/>
    </row>
    <row r="784" spans="1:12" ht="14.25" customHeight="1">
      <c r="A784" s="263"/>
      <c r="B784" s="26"/>
      <c r="C784" s="29" t="s">
        <v>2692</v>
      </c>
      <c r="D784" s="28"/>
      <c r="E784" s="29"/>
      <c r="F784" s="79">
        <v>2</v>
      </c>
      <c r="G784" s="30" t="s">
        <v>1377</v>
      </c>
      <c r="H784" s="6"/>
      <c r="I784" s="6"/>
      <c r="J784" s="69"/>
      <c r="K784" s="364"/>
      <c r="L784" s="19"/>
    </row>
    <row r="785" spans="1:12" ht="14.25" customHeight="1">
      <c r="A785" s="256"/>
      <c r="B785" s="20"/>
      <c r="C785" s="2"/>
      <c r="D785" s="22"/>
      <c r="E785" s="2"/>
      <c r="F785" s="4"/>
      <c r="G785" s="23"/>
      <c r="H785" s="24"/>
      <c r="I785" s="15"/>
      <c r="J785" s="24"/>
      <c r="K785" s="24"/>
      <c r="L785" s="25"/>
    </row>
    <row r="786" spans="1:12" ht="14.25" customHeight="1">
      <c r="A786" s="263"/>
      <c r="B786" s="26"/>
      <c r="C786" s="29" t="s">
        <v>2693</v>
      </c>
      <c r="D786" s="28"/>
      <c r="E786" s="29" t="s">
        <v>2694</v>
      </c>
      <c r="F786" s="79">
        <v>1</v>
      </c>
      <c r="G786" s="30" t="s">
        <v>1377</v>
      </c>
      <c r="H786" s="6"/>
      <c r="I786" s="6"/>
      <c r="J786" s="69"/>
      <c r="K786" s="364"/>
      <c r="L786" s="19"/>
    </row>
    <row r="787" spans="1:12" ht="14.25" customHeight="1">
      <c r="A787" s="256"/>
      <c r="B787" s="20"/>
      <c r="C787" s="2"/>
      <c r="D787" s="22"/>
      <c r="E787" s="2"/>
      <c r="F787" s="4"/>
      <c r="G787" s="23"/>
      <c r="H787" s="24"/>
      <c r="I787" s="15"/>
      <c r="J787" s="24"/>
      <c r="K787" s="24"/>
      <c r="L787" s="25"/>
    </row>
    <row r="788" spans="1:12" ht="14.25" customHeight="1">
      <c r="A788" s="263"/>
      <c r="B788" s="26"/>
      <c r="C788" s="29" t="s">
        <v>2695</v>
      </c>
      <c r="D788" s="28"/>
      <c r="E788" s="29"/>
      <c r="F788" s="79">
        <v>1</v>
      </c>
      <c r="G788" s="30" t="s">
        <v>1377</v>
      </c>
      <c r="H788" s="6"/>
      <c r="I788" s="6"/>
      <c r="J788" s="69"/>
      <c r="K788" s="364"/>
      <c r="L788" s="19"/>
    </row>
    <row r="789" spans="1:12" ht="14.25" customHeight="1">
      <c r="A789" s="256"/>
      <c r="B789" s="20"/>
      <c r="C789" s="2"/>
      <c r="D789" s="22"/>
      <c r="E789" s="2"/>
      <c r="F789" s="4"/>
      <c r="G789" s="23"/>
      <c r="H789" s="24"/>
      <c r="I789" s="15"/>
      <c r="J789" s="24"/>
      <c r="K789" s="24"/>
      <c r="L789" s="25"/>
    </row>
    <row r="790" spans="1:12" ht="14.25" customHeight="1">
      <c r="A790" s="263"/>
      <c r="B790" s="26"/>
      <c r="C790" s="29"/>
      <c r="D790" s="28"/>
      <c r="E790" s="29"/>
      <c r="F790" s="79"/>
      <c r="G790" s="30"/>
      <c r="H790" s="6"/>
      <c r="I790" s="6"/>
      <c r="J790" s="18"/>
      <c r="K790" s="364"/>
      <c r="L790" s="19"/>
    </row>
    <row r="791" spans="1:12" ht="14.25" customHeight="1">
      <c r="A791" s="256"/>
      <c r="B791" s="20"/>
      <c r="C791" s="2"/>
      <c r="D791" s="10"/>
      <c r="F791" s="83"/>
      <c r="G791" s="17"/>
      <c r="H791" s="24"/>
      <c r="I791" s="15"/>
      <c r="J791" s="24"/>
      <c r="K791" s="24"/>
      <c r="L791" s="25"/>
    </row>
    <row r="792" spans="1:12" ht="14.25" customHeight="1">
      <c r="A792" s="263"/>
      <c r="B792" s="26"/>
      <c r="C792" s="43" t="s">
        <v>3240</v>
      </c>
      <c r="D792" s="28"/>
      <c r="E792" s="29"/>
      <c r="F792" s="79"/>
      <c r="G792" s="30"/>
      <c r="H792" s="7"/>
      <c r="I792" s="6"/>
      <c r="J792" s="18"/>
      <c r="K792" s="364"/>
      <c r="L792" s="19"/>
    </row>
    <row r="793" spans="1:12" ht="14.25" customHeight="1">
      <c r="A793" s="261"/>
      <c r="B793" s="8"/>
      <c r="C793" s="2"/>
      <c r="D793" s="22"/>
      <c r="E793" s="2"/>
      <c r="F793" s="82"/>
      <c r="G793" s="23"/>
      <c r="H793" s="24"/>
      <c r="I793" s="15"/>
      <c r="J793" s="117"/>
      <c r="K793" s="24"/>
      <c r="L793" s="262"/>
    </row>
    <row r="794" spans="1:12" ht="14.25" customHeight="1">
      <c r="A794" s="261"/>
      <c r="B794" s="8"/>
      <c r="C794" s="43"/>
      <c r="D794" s="10"/>
      <c r="F794" s="77"/>
      <c r="G794" s="17"/>
      <c r="H794" s="7"/>
      <c r="I794" s="6"/>
      <c r="J794" s="69"/>
      <c r="K794" s="7"/>
      <c r="L794" s="264"/>
    </row>
    <row r="795" spans="1:12" ht="14.25" customHeight="1">
      <c r="A795" s="256"/>
      <c r="B795" s="20"/>
      <c r="C795" s="2"/>
      <c r="D795" s="22"/>
      <c r="E795" s="2"/>
      <c r="F795" s="78"/>
      <c r="G795" s="23"/>
      <c r="H795" s="24"/>
      <c r="I795" s="72"/>
      <c r="J795" s="117"/>
      <c r="K795" s="24"/>
      <c r="L795" s="262"/>
    </row>
    <row r="796" spans="1:12" ht="14.25" customHeight="1">
      <c r="A796" s="261"/>
      <c r="B796" s="8"/>
      <c r="D796" s="10"/>
      <c r="F796" s="77"/>
      <c r="G796" s="17"/>
      <c r="H796" s="18"/>
      <c r="I796" s="32"/>
      <c r="J796" s="127"/>
      <c r="K796" s="18"/>
      <c r="L796" s="264"/>
    </row>
    <row r="797" spans="1:12" ht="14.25" customHeight="1">
      <c r="A797" s="259"/>
      <c r="B797" s="20"/>
      <c r="C797" s="2"/>
      <c r="D797" s="22"/>
      <c r="E797" s="2"/>
      <c r="F797" s="82"/>
      <c r="G797" s="23"/>
      <c r="H797" s="24"/>
      <c r="I797" s="72"/>
      <c r="J797" s="24"/>
      <c r="K797" s="266"/>
      <c r="L797" s="25"/>
    </row>
    <row r="798" spans="1:12" ht="14.25" customHeight="1" thickBot="1">
      <c r="A798" s="431"/>
      <c r="B798" s="446"/>
      <c r="C798" s="400"/>
      <c r="D798" s="399"/>
      <c r="E798" s="400"/>
      <c r="F798" s="447"/>
      <c r="G798" s="448"/>
      <c r="H798" s="401"/>
      <c r="I798" s="449"/>
      <c r="J798" s="390"/>
      <c r="K798" s="434"/>
      <c r="L798" s="119"/>
    </row>
    <row r="800" spans="1:12" ht="14.25" customHeight="1">
      <c r="J800" s="56" t="s">
        <v>3147</v>
      </c>
      <c r="K800" s="795">
        <f>K760+1</f>
        <v>20</v>
      </c>
      <c r="L800" s="795"/>
    </row>
    <row r="801" spans="1:12" ht="14.25" customHeight="1">
      <c r="J801" s="118"/>
      <c r="K801" s="366"/>
      <c r="L801" s="366"/>
    </row>
    <row r="802" spans="1:12" ht="14.25" customHeight="1" thickBot="1">
      <c r="A802" s="313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</row>
    <row r="803" spans="1:12" ht="14.25" customHeight="1">
      <c r="A803" s="254"/>
      <c r="B803" s="35"/>
      <c r="C803" s="11"/>
      <c r="D803" s="37"/>
      <c r="E803" s="11"/>
      <c r="F803" s="44"/>
      <c r="G803" s="44"/>
      <c r="H803" s="11"/>
      <c r="I803" s="44"/>
      <c r="J803" s="11"/>
      <c r="K803" s="11"/>
      <c r="L803" s="45"/>
    </row>
    <row r="804" spans="1:12" ht="14.25" customHeight="1" thickBot="1">
      <c r="A804" s="429"/>
      <c r="B804" s="444"/>
      <c r="C804" s="517" t="s">
        <v>3122</v>
      </c>
      <c r="D804" s="430"/>
      <c r="E804" s="517" t="s">
        <v>3192</v>
      </c>
      <c r="F804" s="445" t="s">
        <v>3193</v>
      </c>
      <c r="G804" s="445" t="s">
        <v>3241</v>
      </c>
      <c r="H804" s="517" t="s">
        <v>3186</v>
      </c>
      <c r="I804" s="445" t="s">
        <v>3187</v>
      </c>
      <c r="J804" s="794" t="s">
        <v>3156</v>
      </c>
      <c r="K804" s="794"/>
      <c r="L804" s="587"/>
    </row>
    <row r="805" spans="1:12" ht="14.25" customHeight="1">
      <c r="A805" s="254"/>
      <c r="B805" s="35"/>
      <c r="C805" s="36"/>
      <c r="D805" s="37"/>
      <c r="E805" s="11"/>
      <c r="F805" s="12"/>
      <c r="G805" s="13"/>
      <c r="H805" s="14"/>
      <c r="I805" s="38"/>
      <c r="J805" s="14"/>
      <c r="K805" s="14"/>
      <c r="L805" s="16"/>
    </row>
    <row r="806" spans="1:12" ht="14.25" customHeight="1">
      <c r="A806" s="255" t="s">
        <v>3242</v>
      </c>
      <c r="B806" s="8"/>
      <c r="C806" s="9" t="str">
        <f>+C26</f>
        <v>非常放送設備工事工事</v>
      </c>
      <c r="D806" s="10"/>
      <c r="F806" s="3"/>
      <c r="G806" s="17"/>
      <c r="H806" s="18"/>
      <c r="I806" s="32"/>
      <c r="J806" s="69"/>
      <c r="K806" s="18"/>
      <c r="L806" s="19"/>
    </row>
    <row r="807" spans="1:12" ht="14.25" customHeight="1">
      <c r="A807" s="256"/>
      <c r="B807" s="20"/>
      <c r="C807" s="21"/>
      <c r="D807" s="22"/>
      <c r="E807" s="2"/>
      <c r="F807" s="4"/>
      <c r="G807" s="23"/>
      <c r="H807" s="24"/>
      <c r="I807" s="15"/>
      <c r="J807" s="24"/>
      <c r="K807" s="24"/>
      <c r="L807" s="25"/>
    </row>
    <row r="808" spans="1:12" ht="14.25" customHeight="1">
      <c r="A808" s="257"/>
      <c r="B808" s="26"/>
      <c r="C808" s="27"/>
      <c r="D808" s="28"/>
      <c r="E808" s="57"/>
      <c r="F808" s="79"/>
      <c r="G808" s="30"/>
      <c r="H808" s="6"/>
      <c r="I808" s="6"/>
      <c r="J808" s="69"/>
      <c r="K808" s="364"/>
      <c r="L808" s="19"/>
    </row>
    <row r="809" spans="1:12" ht="14.25" customHeight="1">
      <c r="A809" s="256"/>
      <c r="B809" s="20"/>
      <c r="C809" s="2"/>
      <c r="D809" s="22"/>
      <c r="E809" s="2"/>
      <c r="F809" s="4"/>
      <c r="G809" s="23"/>
      <c r="H809" s="24"/>
      <c r="I809" s="15"/>
      <c r="J809" s="24"/>
      <c r="K809" s="24"/>
      <c r="L809" s="25"/>
    </row>
    <row r="810" spans="1:12" ht="14.25" customHeight="1">
      <c r="A810" s="257"/>
      <c r="B810" s="26"/>
      <c r="C810" s="29" t="s">
        <v>2696</v>
      </c>
      <c r="D810" s="28"/>
      <c r="E810" s="57" t="s">
        <v>3243</v>
      </c>
      <c r="F810" s="79">
        <v>72</v>
      </c>
      <c r="G810" s="30" t="s">
        <v>3227</v>
      </c>
      <c r="H810" s="6"/>
      <c r="I810" s="6"/>
      <c r="J810" s="69"/>
      <c r="K810" s="364"/>
      <c r="L810" s="19"/>
    </row>
    <row r="811" spans="1:12" ht="14.25" customHeight="1">
      <c r="A811" s="256"/>
      <c r="B811" s="20"/>
      <c r="C811" s="2"/>
      <c r="D811" s="22"/>
      <c r="E811" s="2"/>
      <c r="F811" s="4"/>
      <c r="G811" s="23"/>
      <c r="H811" s="24"/>
      <c r="I811" s="15"/>
      <c r="J811" s="24"/>
      <c r="K811" s="24"/>
      <c r="L811" s="25"/>
    </row>
    <row r="812" spans="1:12" ht="14.25" customHeight="1">
      <c r="A812" s="257"/>
      <c r="B812" s="26"/>
      <c r="C812" s="29" t="s">
        <v>2696</v>
      </c>
      <c r="D812" s="28"/>
      <c r="E812" s="57" t="s">
        <v>2697</v>
      </c>
      <c r="F812" s="79">
        <v>124</v>
      </c>
      <c r="G812" s="30" t="s">
        <v>3092</v>
      </c>
      <c r="H812" s="6"/>
      <c r="I812" s="6"/>
      <c r="J812" s="69"/>
      <c r="K812" s="364"/>
      <c r="L812" s="19"/>
    </row>
    <row r="813" spans="1:12" ht="14.25" customHeight="1">
      <c r="A813" s="256"/>
      <c r="B813" s="20"/>
      <c r="C813" s="2"/>
      <c r="D813" s="22"/>
      <c r="E813" s="2"/>
      <c r="F813" s="4"/>
      <c r="G813" s="23"/>
      <c r="H813" s="24"/>
      <c r="I813" s="15"/>
      <c r="J813" s="24"/>
      <c r="K813" s="24"/>
      <c r="L813" s="25"/>
    </row>
    <row r="814" spans="1:12" ht="14.25" customHeight="1">
      <c r="A814" s="257"/>
      <c r="B814" s="26"/>
      <c r="C814" s="29" t="s">
        <v>2696</v>
      </c>
      <c r="D814" s="28"/>
      <c r="E814" s="57" t="s">
        <v>2698</v>
      </c>
      <c r="F814" s="79">
        <v>51</v>
      </c>
      <c r="G814" s="30" t="s">
        <v>3227</v>
      </c>
      <c r="H814" s="6"/>
      <c r="I814" s="6"/>
      <c r="J814" s="69"/>
      <c r="K814" s="364"/>
      <c r="L814" s="19"/>
    </row>
    <row r="815" spans="1:12" ht="14.25" customHeight="1">
      <c r="A815" s="256"/>
      <c r="B815" s="20"/>
      <c r="C815" s="2"/>
      <c r="D815" s="22"/>
      <c r="E815" s="2"/>
      <c r="F815" s="4"/>
      <c r="G815" s="23"/>
      <c r="H815" s="24"/>
      <c r="I815" s="15"/>
      <c r="J815" s="24"/>
      <c r="K815" s="24"/>
      <c r="L815" s="25"/>
    </row>
    <row r="816" spans="1:12" ht="14.25" customHeight="1">
      <c r="A816" s="263"/>
      <c r="B816" s="26"/>
      <c r="C816" s="29" t="s">
        <v>2696</v>
      </c>
      <c r="D816" s="28"/>
      <c r="E816" s="29" t="s">
        <v>3244</v>
      </c>
      <c r="F816" s="79">
        <v>17</v>
      </c>
      <c r="G816" s="30" t="s">
        <v>3092</v>
      </c>
      <c r="H816" s="6"/>
      <c r="I816" s="6"/>
      <c r="J816" s="69"/>
      <c r="K816" s="364"/>
      <c r="L816" s="19"/>
    </row>
    <row r="817" spans="1:12" ht="14.25" customHeight="1">
      <c r="A817" s="256"/>
      <c r="B817" s="20"/>
      <c r="C817" s="2"/>
      <c r="D817" s="22"/>
      <c r="E817" s="2"/>
      <c r="F817" s="4"/>
      <c r="G817" s="23"/>
      <c r="H817" s="24"/>
      <c r="I817" s="15"/>
      <c r="J817" s="24"/>
      <c r="K817" s="24"/>
      <c r="L817" s="25"/>
    </row>
    <row r="818" spans="1:12" ht="14.25" customHeight="1">
      <c r="A818" s="263"/>
      <c r="B818" s="26"/>
      <c r="C818" s="29" t="s">
        <v>2696</v>
      </c>
      <c r="D818" s="28"/>
      <c r="E818" s="29" t="s">
        <v>2699</v>
      </c>
      <c r="F818" s="79">
        <v>94</v>
      </c>
      <c r="G818" s="30" t="s">
        <v>3227</v>
      </c>
      <c r="H818" s="6"/>
      <c r="I818" s="6"/>
      <c r="J818" s="69"/>
      <c r="K818" s="364"/>
      <c r="L818" s="19"/>
    </row>
    <row r="819" spans="1:12" ht="14.25" customHeight="1">
      <c r="A819" s="256"/>
      <c r="B819" s="20"/>
      <c r="C819" s="2"/>
      <c r="D819" s="22"/>
      <c r="E819" s="2"/>
      <c r="F819" s="4"/>
      <c r="G819" s="23"/>
      <c r="H819" s="24"/>
      <c r="I819" s="15"/>
      <c r="J819" s="24"/>
      <c r="K819" s="24"/>
      <c r="L819" s="25"/>
    </row>
    <row r="820" spans="1:12" ht="14.25" customHeight="1">
      <c r="A820" s="263"/>
      <c r="B820" s="26"/>
      <c r="C820" s="29" t="s">
        <v>2696</v>
      </c>
      <c r="D820" s="28"/>
      <c r="E820" s="29" t="s">
        <v>3245</v>
      </c>
      <c r="F820" s="79">
        <v>32</v>
      </c>
      <c r="G820" s="30" t="s">
        <v>3092</v>
      </c>
      <c r="H820" s="6"/>
      <c r="I820" s="6"/>
      <c r="J820" s="69"/>
      <c r="K820" s="364"/>
      <c r="L820" s="19"/>
    </row>
    <row r="821" spans="1:12" ht="14.25" customHeight="1">
      <c r="A821" s="256"/>
      <c r="B821" s="20"/>
      <c r="C821" s="2"/>
      <c r="D821" s="22"/>
      <c r="E821" s="2"/>
      <c r="F821" s="4"/>
      <c r="G821" s="23"/>
      <c r="H821" s="24"/>
      <c r="I821" s="15"/>
      <c r="J821" s="24"/>
      <c r="K821" s="24"/>
      <c r="L821" s="25"/>
    </row>
    <row r="822" spans="1:12" ht="14.25" customHeight="1">
      <c r="A822" s="263"/>
      <c r="B822" s="26"/>
      <c r="C822" s="29" t="s">
        <v>2696</v>
      </c>
      <c r="D822" s="28"/>
      <c r="E822" s="29" t="s">
        <v>2700</v>
      </c>
      <c r="F822" s="387">
        <v>27</v>
      </c>
      <c r="G822" s="30" t="s">
        <v>3227</v>
      </c>
      <c r="H822" s="6"/>
      <c r="I822" s="6"/>
      <c r="J822" s="69"/>
      <c r="K822" s="364"/>
      <c r="L822" s="19"/>
    </row>
    <row r="823" spans="1:12" ht="14.25" customHeight="1">
      <c r="A823" s="256"/>
      <c r="B823" s="20"/>
      <c r="C823" s="21"/>
      <c r="D823" s="22"/>
      <c r="E823" s="2"/>
      <c r="F823" s="386"/>
      <c r="G823" s="23"/>
      <c r="H823" s="24"/>
      <c r="I823" s="15"/>
      <c r="J823" s="24"/>
      <c r="K823" s="24"/>
      <c r="L823" s="25"/>
    </row>
    <row r="824" spans="1:12" ht="14.25" customHeight="1">
      <c r="A824" s="263"/>
      <c r="B824" s="26"/>
      <c r="C824" s="29" t="s">
        <v>2600</v>
      </c>
      <c r="D824" s="28"/>
      <c r="E824" s="393" t="s">
        <v>2646</v>
      </c>
      <c r="F824" s="388">
        <v>124</v>
      </c>
      <c r="G824" s="17" t="s">
        <v>3227</v>
      </c>
      <c r="H824" s="18"/>
      <c r="I824" s="6"/>
      <c r="J824" s="69"/>
      <c r="K824" s="258"/>
      <c r="L824" s="31"/>
    </row>
    <row r="825" spans="1:12" ht="14.25" customHeight="1">
      <c r="A825" s="256"/>
      <c r="B825" s="20"/>
      <c r="C825" s="21"/>
      <c r="D825" s="22"/>
      <c r="E825" s="2"/>
      <c r="F825" s="386"/>
      <c r="G825" s="23"/>
      <c r="H825" s="24"/>
      <c r="I825" s="15"/>
      <c r="J825" s="24"/>
      <c r="K825" s="24"/>
      <c r="L825" s="25"/>
    </row>
    <row r="826" spans="1:12" ht="14.25" customHeight="1">
      <c r="A826" s="263"/>
      <c r="B826" s="26"/>
      <c r="C826" s="29" t="s">
        <v>2600</v>
      </c>
      <c r="D826" s="28"/>
      <c r="E826" s="393" t="s">
        <v>2701</v>
      </c>
      <c r="F826" s="388">
        <v>45</v>
      </c>
      <c r="G826" s="17" t="s">
        <v>3092</v>
      </c>
      <c r="H826" s="18"/>
      <c r="I826" s="6"/>
      <c r="J826" s="69"/>
      <c r="K826" s="258"/>
      <c r="L826" s="19"/>
    </row>
    <row r="827" spans="1:12" ht="14.25" customHeight="1">
      <c r="A827" s="256"/>
      <c r="B827" s="20"/>
      <c r="C827" s="21"/>
      <c r="D827" s="22"/>
      <c r="E827" s="2"/>
      <c r="F827" s="386"/>
      <c r="G827" s="23"/>
      <c r="H827" s="24"/>
      <c r="I827" s="15"/>
      <c r="J827" s="24"/>
      <c r="K827" s="24"/>
      <c r="L827" s="25"/>
    </row>
    <row r="828" spans="1:12" ht="14.25" customHeight="1">
      <c r="A828" s="263"/>
      <c r="B828" s="26"/>
      <c r="C828" s="29" t="s">
        <v>2600</v>
      </c>
      <c r="D828" s="28"/>
      <c r="E828" s="393" t="s">
        <v>2601</v>
      </c>
      <c r="F828" s="388">
        <v>49</v>
      </c>
      <c r="G828" s="17" t="s">
        <v>3227</v>
      </c>
      <c r="H828" s="18"/>
      <c r="I828" s="6"/>
      <c r="J828" s="69"/>
      <c r="K828" s="258"/>
      <c r="L828" s="19"/>
    </row>
    <row r="829" spans="1:12" ht="14.25" customHeight="1">
      <c r="A829" s="256"/>
      <c r="B829" s="20"/>
      <c r="C829" s="21"/>
      <c r="D829" s="22"/>
      <c r="E829" s="304"/>
      <c r="F829" s="386"/>
      <c r="G829" s="23"/>
      <c r="H829" s="24"/>
      <c r="I829" s="15"/>
      <c r="J829" s="24"/>
      <c r="K829" s="24"/>
      <c r="L829" s="25"/>
    </row>
    <row r="830" spans="1:12" ht="14.25" customHeight="1">
      <c r="A830" s="263"/>
      <c r="B830" s="26"/>
      <c r="C830" s="29" t="s">
        <v>2600</v>
      </c>
      <c r="D830" s="28"/>
      <c r="E830" s="393" t="s">
        <v>2602</v>
      </c>
      <c r="F830" s="387">
        <v>26</v>
      </c>
      <c r="G830" s="17" t="s">
        <v>3092</v>
      </c>
      <c r="H830" s="7"/>
      <c r="I830" s="6"/>
      <c r="J830" s="69"/>
      <c r="K830" s="258"/>
      <c r="L830" s="31"/>
    </row>
    <row r="831" spans="1:12" ht="14.25" customHeight="1">
      <c r="A831" s="256"/>
      <c r="B831" s="20"/>
      <c r="C831" s="2"/>
      <c r="D831" s="22"/>
      <c r="E831" s="2"/>
      <c r="F831" s="4"/>
      <c r="G831" s="23"/>
      <c r="H831" s="24"/>
      <c r="I831" s="15"/>
      <c r="J831" s="24"/>
      <c r="K831" s="24"/>
      <c r="L831" s="25"/>
    </row>
    <row r="832" spans="1:12" ht="14.25" customHeight="1">
      <c r="A832" s="263"/>
      <c r="B832" s="26"/>
      <c r="C832" s="29" t="s">
        <v>3246</v>
      </c>
      <c r="D832" s="28"/>
      <c r="E832" s="29" t="s">
        <v>2702</v>
      </c>
      <c r="F832" s="79">
        <v>2</v>
      </c>
      <c r="G832" s="30" t="s">
        <v>3227</v>
      </c>
      <c r="H832" s="6"/>
      <c r="I832" s="6"/>
      <c r="J832" s="69"/>
      <c r="K832" s="364"/>
      <c r="L832" s="19"/>
    </row>
    <row r="833" spans="1:12" ht="14.25" customHeight="1">
      <c r="A833" s="261"/>
      <c r="B833" s="8"/>
      <c r="C833" s="21"/>
      <c r="D833" s="22"/>
      <c r="E833" s="2"/>
      <c r="F833" s="4"/>
      <c r="G833" s="23"/>
      <c r="H833" s="24"/>
      <c r="I833" s="15"/>
      <c r="J833" s="24"/>
      <c r="K833" s="24"/>
      <c r="L833" s="25"/>
    </row>
    <row r="834" spans="1:12" ht="14.25" customHeight="1">
      <c r="A834" s="261"/>
      <c r="B834" s="8"/>
      <c r="C834" s="273" t="s">
        <v>3247</v>
      </c>
      <c r="D834" s="28"/>
      <c r="E834" s="57" t="s">
        <v>2649</v>
      </c>
      <c r="F834" s="79">
        <v>23</v>
      </c>
      <c r="G834" s="30" t="s">
        <v>1377</v>
      </c>
      <c r="H834" s="6"/>
      <c r="I834" s="6"/>
      <c r="J834" s="69"/>
      <c r="K834" s="258"/>
      <c r="L834" s="31"/>
    </row>
    <row r="835" spans="1:12" ht="14.25" customHeight="1">
      <c r="A835" s="256"/>
      <c r="B835" s="20"/>
      <c r="C835" s="21"/>
      <c r="D835" s="22"/>
      <c r="E835" s="2"/>
      <c r="F835" s="4"/>
      <c r="G835" s="23"/>
      <c r="H835" s="24"/>
      <c r="I835" s="15"/>
      <c r="J835" s="24"/>
      <c r="K835" s="24"/>
      <c r="L835" s="25"/>
    </row>
    <row r="836" spans="1:12" ht="14.25" customHeight="1">
      <c r="A836" s="261"/>
      <c r="B836" s="8"/>
      <c r="C836" s="273" t="s">
        <v>2650</v>
      </c>
      <c r="D836" s="28"/>
      <c r="E836" s="57" t="s">
        <v>2651</v>
      </c>
      <c r="F836" s="79">
        <v>2</v>
      </c>
      <c r="G836" s="30" t="s">
        <v>1377</v>
      </c>
      <c r="H836" s="6"/>
      <c r="I836" s="6"/>
      <c r="J836" s="69"/>
      <c r="K836" s="258"/>
      <c r="L836" s="31"/>
    </row>
    <row r="837" spans="1:12" ht="14.25" customHeight="1">
      <c r="A837" s="259"/>
      <c r="B837" s="20"/>
      <c r="C837" s="21"/>
      <c r="D837" s="22"/>
      <c r="E837" s="2"/>
      <c r="F837" s="82"/>
      <c r="G837" s="23"/>
      <c r="H837" s="24"/>
      <c r="I837" s="15"/>
      <c r="J837" s="24"/>
      <c r="K837" s="24"/>
      <c r="L837" s="262"/>
    </row>
    <row r="838" spans="1:12" ht="14.25" customHeight="1" thickBot="1">
      <c r="A838" s="431"/>
      <c r="B838" s="446"/>
      <c r="C838" s="403" t="s">
        <v>2650</v>
      </c>
      <c r="D838" s="399"/>
      <c r="E838" s="440" t="s">
        <v>2677</v>
      </c>
      <c r="F838" s="447">
        <v>1</v>
      </c>
      <c r="G838" s="448" t="s">
        <v>1377</v>
      </c>
      <c r="H838" s="401"/>
      <c r="I838" s="449"/>
      <c r="J838" s="451"/>
      <c r="K838" s="432"/>
      <c r="L838" s="119"/>
    </row>
    <row r="840" spans="1:12" ht="14.25" customHeight="1">
      <c r="J840" s="56" t="s">
        <v>3147</v>
      </c>
      <c r="K840" s="795">
        <f>K800+1</f>
        <v>21</v>
      </c>
      <c r="L840" s="795"/>
    </row>
    <row r="841" spans="1:12" ht="14.25" customHeight="1">
      <c r="J841" s="118"/>
      <c r="K841" s="366"/>
      <c r="L841" s="366"/>
    </row>
    <row r="842" spans="1:12" ht="14.25" customHeight="1" thickBot="1">
      <c r="A842" s="313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</row>
    <row r="843" spans="1:12" ht="14.25" customHeight="1">
      <c r="A843" s="254"/>
      <c r="B843" s="35"/>
      <c r="C843" s="11"/>
      <c r="D843" s="37"/>
      <c r="E843" s="11"/>
      <c r="F843" s="44"/>
      <c r="G843" s="44"/>
      <c r="H843" s="11"/>
      <c r="I843" s="44"/>
      <c r="J843" s="11"/>
      <c r="K843" s="11"/>
      <c r="L843" s="45"/>
    </row>
    <row r="844" spans="1:12" ht="14.25" customHeight="1" thickBot="1">
      <c r="A844" s="429"/>
      <c r="B844" s="444"/>
      <c r="C844" s="517" t="s">
        <v>3122</v>
      </c>
      <c r="D844" s="430"/>
      <c r="E844" s="517" t="s">
        <v>3192</v>
      </c>
      <c r="F844" s="445" t="s">
        <v>3193</v>
      </c>
      <c r="G844" s="445" t="s">
        <v>3241</v>
      </c>
      <c r="H844" s="517" t="s">
        <v>3186</v>
      </c>
      <c r="I844" s="445" t="s">
        <v>3187</v>
      </c>
      <c r="J844" s="794" t="s">
        <v>3248</v>
      </c>
      <c r="K844" s="794"/>
      <c r="L844" s="587"/>
    </row>
    <row r="845" spans="1:12" ht="14.25" customHeight="1">
      <c r="A845" s="254"/>
      <c r="B845" s="35"/>
      <c r="C845" s="21"/>
      <c r="D845" s="22"/>
      <c r="E845" s="2"/>
      <c r="F845" s="4"/>
      <c r="G845" s="23"/>
      <c r="H845" s="24"/>
      <c r="I845" s="15"/>
      <c r="J845" s="24"/>
      <c r="K845" s="24"/>
      <c r="L845" s="25"/>
    </row>
    <row r="846" spans="1:12" ht="14.25" customHeight="1">
      <c r="A846" s="255"/>
      <c r="B846" s="8"/>
      <c r="C846" s="29" t="s">
        <v>3111</v>
      </c>
      <c r="D846" s="28"/>
      <c r="E846" s="57" t="s">
        <v>2658</v>
      </c>
      <c r="F846" s="79">
        <v>6</v>
      </c>
      <c r="G846" s="30" t="s">
        <v>1377</v>
      </c>
      <c r="H846" s="6"/>
      <c r="I846" s="6"/>
      <c r="J846" s="69"/>
      <c r="K846" s="258"/>
      <c r="L846" s="31"/>
    </row>
    <row r="847" spans="1:12" ht="14.25" customHeight="1">
      <c r="A847" s="256"/>
      <c r="B847" s="20"/>
      <c r="C847" s="21"/>
      <c r="D847" s="22"/>
      <c r="E847" s="2"/>
      <c r="F847" s="4"/>
      <c r="G847" s="23"/>
      <c r="H847" s="24"/>
      <c r="I847" s="15"/>
      <c r="J847" s="24"/>
      <c r="K847" s="24"/>
      <c r="L847" s="25"/>
    </row>
    <row r="848" spans="1:12" ht="14.25" customHeight="1">
      <c r="A848" s="257"/>
      <c r="B848" s="26"/>
      <c r="C848" s="29" t="s">
        <v>3111</v>
      </c>
      <c r="D848" s="28"/>
      <c r="E848" s="57" t="s">
        <v>2616</v>
      </c>
      <c r="F848" s="79">
        <v>1</v>
      </c>
      <c r="G848" s="30" t="s">
        <v>1377</v>
      </c>
      <c r="H848" s="6"/>
      <c r="I848" s="6"/>
      <c r="J848" s="69"/>
      <c r="K848" s="258"/>
      <c r="L848" s="31"/>
    </row>
    <row r="849" spans="1:12" ht="14.25" customHeight="1">
      <c r="A849" s="256"/>
      <c r="B849" s="20"/>
      <c r="C849" s="21"/>
      <c r="D849" s="22"/>
      <c r="E849" s="2"/>
      <c r="F849" s="4"/>
      <c r="G849" s="23"/>
      <c r="H849" s="24"/>
      <c r="I849" s="15"/>
      <c r="J849" s="24"/>
      <c r="K849" s="24"/>
      <c r="L849" s="25"/>
    </row>
    <row r="850" spans="1:12" ht="14.25" customHeight="1">
      <c r="A850" s="257"/>
      <c r="B850" s="26"/>
      <c r="C850" s="29" t="s">
        <v>3111</v>
      </c>
      <c r="D850" s="28"/>
      <c r="E850" s="57" t="s">
        <v>2617</v>
      </c>
      <c r="F850" s="79">
        <v>3</v>
      </c>
      <c r="G850" s="30" t="s">
        <v>1377</v>
      </c>
      <c r="H850" s="6"/>
      <c r="I850" s="6"/>
      <c r="J850" s="69"/>
      <c r="K850" s="258"/>
      <c r="L850" s="31"/>
    </row>
    <row r="851" spans="1:12" ht="14.25" customHeight="1">
      <c r="A851" s="256"/>
      <c r="B851" s="20"/>
      <c r="C851" s="2"/>
      <c r="D851" s="22"/>
      <c r="E851" s="2"/>
      <c r="F851" s="4"/>
      <c r="G851" s="23"/>
      <c r="H851" s="24"/>
      <c r="I851" s="15"/>
      <c r="J851" s="24"/>
      <c r="K851" s="24"/>
      <c r="L851" s="25"/>
    </row>
    <row r="852" spans="1:12" ht="14.25" customHeight="1">
      <c r="A852" s="257"/>
      <c r="B852" s="26"/>
      <c r="C852" s="29" t="s">
        <v>2703</v>
      </c>
      <c r="D852" s="28"/>
      <c r="E852" s="57" t="s">
        <v>2704</v>
      </c>
      <c r="F852" s="79">
        <v>1</v>
      </c>
      <c r="G852" s="30" t="s">
        <v>1349</v>
      </c>
      <c r="H852" s="6"/>
      <c r="I852" s="6"/>
      <c r="J852" s="69"/>
      <c r="K852" s="364"/>
      <c r="L852" s="19"/>
    </row>
    <row r="853" spans="1:12" ht="14.25" customHeight="1">
      <c r="A853" s="256"/>
      <c r="B853" s="20"/>
      <c r="C853" s="2"/>
      <c r="D853" s="22"/>
      <c r="E853" s="2"/>
      <c r="F853" s="4"/>
      <c r="G853" s="23"/>
      <c r="H853" s="24"/>
      <c r="I853" s="15"/>
      <c r="J853" s="24"/>
      <c r="K853" s="24"/>
      <c r="L853" s="25"/>
    </row>
    <row r="854" spans="1:12" ht="14.25" customHeight="1">
      <c r="A854" s="257"/>
      <c r="B854" s="26"/>
      <c r="C854" s="29" t="s">
        <v>2705</v>
      </c>
      <c r="D854" s="28"/>
      <c r="E854" s="57" t="s">
        <v>2706</v>
      </c>
      <c r="F854" s="79">
        <v>1</v>
      </c>
      <c r="G854" s="30" t="s">
        <v>1349</v>
      </c>
      <c r="H854" s="6"/>
      <c r="I854" s="6"/>
      <c r="J854" s="69"/>
      <c r="K854" s="364"/>
      <c r="L854" s="19"/>
    </row>
    <row r="855" spans="1:12" ht="14.25" customHeight="1">
      <c r="A855" s="256"/>
      <c r="B855" s="20"/>
      <c r="C855" s="2"/>
      <c r="D855" s="22"/>
      <c r="E855" s="2"/>
      <c r="F855" s="4"/>
      <c r="G855" s="23"/>
      <c r="H855" s="24"/>
      <c r="I855" s="15"/>
      <c r="J855" s="24"/>
      <c r="K855" s="24"/>
      <c r="L855" s="25"/>
    </row>
    <row r="856" spans="1:12" ht="14.25" customHeight="1">
      <c r="A856" s="263"/>
      <c r="B856" s="26"/>
      <c r="C856" s="29" t="s">
        <v>2707</v>
      </c>
      <c r="D856" s="28"/>
      <c r="E856" s="29" t="s">
        <v>3249</v>
      </c>
      <c r="F856" s="79">
        <v>2</v>
      </c>
      <c r="G856" s="30" t="s">
        <v>1349</v>
      </c>
      <c r="H856" s="6"/>
      <c r="I856" s="6"/>
      <c r="J856" s="69"/>
      <c r="K856" s="364"/>
      <c r="L856" s="19"/>
    </row>
    <row r="857" spans="1:12" ht="14.25" customHeight="1">
      <c r="A857" s="256"/>
      <c r="B857" s="20"/>
      <c r="C857" s="2"/>
      <c r="D857" s="22"/>
      <c r="E857" s="2"/>
      <c r="F857" s="4"/>
      <c r="G857" s="23"/>
      <c r="H857" s="24"/>
      <c r="I857" s="15"/>
      <c r="J857" s="24"/>
      <c r="K857" s="24"/>
      <c r="L857" s="25"/>
    </row>
    <row r="858" spans="1:12" ht="14.25" customHeight="1">
      <c r="A858" s="263"/>
      <c r="B858" s="26"/>
      <c r="C858" s="29" t="s">
        <v>2707</v>
      </c>
      <c r="D858" s="28"/>
      <c r="E858" s="29" t="s">
        <v>2708</v>
      </c>
      <c r="F858" s="79">
        <v>9</v>
      </c>
      <c r="G858" s="30" t="s">
        <v>1349</v>
      </c>
      <c r="H858" s="6"/>
      <c r="I858" s="6"/>
      <c r="J858" s="69"/>
      <c r="K858" s="364"/>
      <c r="L858" s="19"/>
    </row>
    <row r="859" spans="1:12" ht="14.25" customHeight="1">
      <c r="A859" s="256"/>
      <c r="B859" s="20"/>
      <c r="C859" s="2"/>
      <c r="D859" s="22"/>
      <c r="E859" s="2"/>
      <c r="F859" s="4"/>
      <c r="G859" s="23"/>
      <c r="H859" s="24"/>
      <c r="I859" s="15"/>
      <c r="J859" s="24"/>
      <c r="K859" s="24"/>
      <c r="L859" s="25"/>
    </row>
    <row r="860" spans="1:12" ht="14.25" customHeight="1">
      <c r="A860" s="263"/>
      <c r="B860" s="26"/>
      <c r="C860" s="29" t="s">
        <v>2709</v>
      </c>
      <c r="D860" s="28"/>
      <c r="E860" s="29" t="s">
        <v>2710</v>
      </c>
      <c r="F860" s="79">
        <v>6</v>
      </c>
      <c r="G860" s="30" t="s">
        <v>1349</v>
      </c>
      <c r="H860" s="6"/>
      <c r="I860" s="6"/>
      <c r="J860" s="69"/>
      <c r="K860" s="364"/>
      <c r="L860" s="19"/>
    </row>
    <row r="861" spans="1:12" ht="14.25" customHeight="1">
      <c r="A861" s="256"/>
      <c r="B861" s="20"/>
      <c r="C861" s="2"/>
      <c r="D861" s="22"/>
      <c r="E861" s="2"/>
      <c r="F861" s="4"/>
      <c r="G861" s="23"/>
      <c r="H861" s="24"/>
      <c r="I861" s="15"/>
      <c r="J861" s="24"/>
      <c r="K861" s="24"/>
      <c r="L861" s="25"/>
    </row>
    <row r="862" spans="1:12" ht="14.25" customHeight="1">
      <c r="A862" s="263"/>
      <c r="B862" s="26"/>
      <c r="C862" s="29" t="s">
        <v>3250</v>
      </c>
      <c r="D862" s="28"/>
      <c r="E862" s="29" t="s">
        <v>2711</v>
      </c>
      <c r="F862" s="387">
        <v>4</v>
      </c>
      <c r="G862" s="30" t="s">
        <v>1349</v>
      </c>
      <c r="H862" s="6"/>
      <c r="I862" s="6"/>
      <c r="J862" s="69"/>
      <c r="K862" s="364"/>
      <c r="L862" s="19"/>
    </row>
    <row r="863" spans="1:12" ht="14.25" customHeight="1">
      <c r="A863" s="256"/>
      <c r="B863" s="20"/>
      <c r="C863" s="21"/>
      <c r="D863" s="22"/>
      <c r="E863" s="2"/>
      <c r="F863" s="386"/>
      <c r="G863" s="23"/>
      <c r="H863" s="24"/>
      <c r="I863" s="15"/>
      <c r="J863" s="24"/>
      <c r="K863" s="24"/>
      <c r="L863" s="25"/>
    </row>
    <row r="864" spans="1:12" ht="14.25" customHeight="1">
      <c r="A864" s="263"/>
      <c r="B864" s="26"/>
      <c r="C864" s="29" t="s">
        <v>3251</v>
      </c>
      <c r="D864" s="28"/>
      <c r="E864" s="393" t="s">
        <v>3252</v>
      </c>
      <c r="F864" s="388">
        <v>2</v>
      </c>
      <c r="G864" s="30" t="s">
        <v>1349</v>
      </c>
      <c r="H864" s="18"/>
      <c r="I864" s="6"/>
      <c r="J864" s="69"/>
      <c r="K864" s="258"/>
      <c r="L864" s="31"/>
    </row>
    <row r="865" spans="1:12" ht="14.25" customHeight="1">
      <c r="A865" s="256"/>
      <c r="B865" s="20"/>
      <c r="C865" s="21"/>
      <c r="D865" s="22"/>
      <c r="E865" s="2"/>
      <c r="F865" s="386"/>
      <c r="G865" s="23"/>
      <c r="H865" s="24"/>
      <c r="I865" s="15"/>
      <c r="J865" s="24"/>
      <c r="K865" s="24"/>
      <c r="L865" s="25"/>
    </row>
    <row r="866" spans="1:12" ht="14.25" customHeight="1">
      <c r="A866" s="263"/>
      <c r="B866" s="26"/>
      <c r="C866" s="29" t="s">
        <v>2712</v>
      </c>
      <c r="D866" s="28"/>
      <c r="E866" s="393"/>
      <c r="F866" s="388">
        <v>1</v>
      </c>
      <c r="G866" s="17" t="s">
        <v>0</v>
      </c>
      <c r="H866" s="18"/>
      <c r="I866" s="6"/>
      <c r="J866" s="69"/>
      <c r="K866" s="258"/>
      <c r="L866" s="19"/>
    </row>
    <row r="867" spans="1:12" ht="14.25" customHeight="1">
      <c r="A867" s="256"/>
      <c r="B867" s="20"/>
      <c r="C867" s="21"/>
      <c r="D867" s="22"/>
      <c r="E867" s="304"/>
      <c r="F867" s="386"/>
      <c r="G867" s="23"/>
      <c r="H867" s="24"/>
      <c r="I867" s="15"/>
      <c r="J867" s="24"/>
      <c r="K867" s="24"/>
      <c r="L867" s="25"/>
    </row>
    <row r="868" spans="1:12" ht="14.25" customHeight="1">
      <c r="A868" s="263"/>
      <c r="B868" s="26"/>
      <c r="C868" s="29" t="s">
        <v>2850</v>
      </c>
      <c r="D868" s="28"/>
      <c r="E868" s="393" t="s">
        <v>3253</v>
      </c>
      <c r="F868" s="387">
        <v>41</v>
      </c>
      <c r="G868" s="17" t="s">
        <v>2851</v>
      </c>
      <c r="H868" s="7"/>
      <c r="I868" s="6"/>
      <c r="J868" s="69"/>
      <c r="K868" s="258"/>
      <c r="L868" s="31"/>
    </row>
    <row r="869" spans="1:12" ht="14.25" customHeight="1">
      <c r="A869" s="256"/>
      <c r="B869" s="20"/>
      <c r="C869" s="21"/>
      <c r="D869" s="22"/>
      <c r="E869" s="304"/>
      <c r="F869" s="386"/>
      <c r="G869" s="23"/>
      <c r="H869" s="24"/>
      <c r="I869" s="15"/>
      <c r="J869" s="24"/>
      <c r="K869" s="24"/>
      <c r="L869" s="25"/>
    </row>
    <row r="870" spans="1:12" ht="14.25" customHeight="1">
      <c r="A870" s="263"/>
      <c r="B870" s="26"/>
      <c r="C870" s="29" t="s">
        <v>3160</v>
      </c>
      <c r="D870" s="28"/>
      <c r="E870" s="393" t="s">
        <v>3254</v>
      </c>
      <c r="F870" s="388">
        <v>124</v>
      </c>
      <c r="G870" s="17" t="s">
        <v>3179</v>
      </c>
      <c r="H870" s="7"/>
      <c r="I870" s="6"/>
      <c r="J870" s="69"/>
      <c r="K870" s="258"/>
      <c r="L870" s="31"/>
    </row>
    <row r="871" spans="1:12" ht="14.25" customHeight="1">
      <c r="A871" s="256"/>
      <c r="B871" s="20"/>
      <c r="C871" s="2"/>
      <c r="D871" s="22"/>
      <c r="E871" s="2"/>
      <c r="F871" s="4"/>
      <c r="G871" s="23"/>
      <c r="H871" s="24"/>
      <c r="I871" s="15"/>
      <c r="J871" s="24"/>
      <c r="K871" s="24"/>
      <c r="L871" s="25"/>
    </row>
    <row r="872" spans="1:12" ht="14.25" customHeight="1">
      <c r="A872" s="263"/>
      <c r="B872" s="26"/>
      <c r="C872" s="57" t="s">
        <v>3160</v>
      </c>
      <c r="D872" s="28"/>
      <c r="E872" s="29" t="s">
        <v>3228</v>
      </c>
      <c r="F872" s="388">
        <v>49</v>
      </c>
      <c r="G872" s="17" t="s">
        <v>3179</v>
      </c>
      <c r="H872" s="6"/>
      <c r="I872" s="6"/>
      <c r="J872" s="18"/>
      <c r="K872" s="364"/>
      <c r="L872" s="19"/>
    </row>
    <row r="873" spans="1:12" ht="14.25" customHeight="1">
      <c r="A873" s="261"/>
      <c r="B873" s="8"/>
      <c r="C873" s="33"/>
      <c r="D873" s="10"/>
      <c r="F873" s="386"/>
      <c r="G873" s="23"/>
      <c r="H873" s="24"/>
      <c r="I873" s="15"/>
      <c r="J873" s="24"/>
      <c r="K873" s="24"/>
      <c r="L873" s="262"/>
    </row>
    <row r="874" spans="1:12" ht="14.25" customHeight="1">
      <c r="A874" s="261"/>
      <c r="B874" s="8"/>
      <c r="C874" s="57" t="s">
        <v>3160</v>
      </c>
      <c r="D874" s="10"/>
      <c r="E874" t="s">
        <v>3182</v>
      </c>
      <c r="F874" s="387">
        <v>26</v>
      </c>
      <c r="G874" s="17" t="s">
        <v>3255</v>
      </c>
      <c r="H874" s="7"/>
      <c r="I874" s="6"/>
      <c r="J874" s="69"/>
      <c r="K874" s="7"/>
      <c r="L874" s="264"/>
    </row>
    <row r="875" spans="1:12" ht="14.25" customHeight="1">
      <c r="A875" s="256"/>
      <c r="B875" s="20"/>
      <c r="C875" s="2"/>
      <c r="D875" s="22"/>
      <c r="E875" s="2"/>
      <c r="F875" s="78"/>
      <c r="G875" s="23"/>
      <c r="H875" s="24"/>
      <c r="I875" s="72"/>
      <c r="J875" s="117"/>
      <c r="K875" s="24"/>
      <c r="L875" s="262"/>
    </row>
    <row r="876" spans="1:12" ht="14.25" customHeight="1">
      <c r="A876" s="261"/>
      <c r="B876" s="8"/>
      <c r="D876" s="10"/>
      <c r="F876" s="77"/>
      <c r="G876" s="17"/>
      <c r="H876" s="18"/>
      <c r="I876" s="32"/>
      <c r="J876" s="127"/>
      <c r="K876" s="18"/>
      <c r="L876" s="264"/>
    </row>
    <row r="877" spans="1:12" ht="14.25" customHeight="1">
      <c r="A877" s="259"/>
      <c r="B877" s="20"/>
      <c r="C877" s="2"/>
      <c r="D877" s="22"/>
      <c r="E877" s="2"/>
      <c r="F877" s="82"/>
      <c r="G877" s="23"/>
      <c r="H877" s="24"/>
      <c r="I877" s="72"/>
      <c r="J877" s="24"/>
      <c r="K877" s="266"/>
      <c r="L877" s="25"/>
    </row>
    <row r="878" spans="1:12" ht="14.25" customHeight="1" thickBot="1">
      <c r="A878" s="431"/>
      <c r="B878" s="446"/>
      <c r="C878" s="494" t="s">
        <v>3256</v>
      </c>
      <c r="D878" s="399"/>
      <c r="E878" s="400"/>
      <c r="F878" s="447"/>
      <c r="G878" s="448"/>
      <c r="H878" s="401"/>
      <c r="I878" s="311"/>
      <c r="J878" s="390"/>
      <c r="K878" s="434"/>
      <c r="L878" s="119"/>
    </row>
    <row r="880" spans="1:12" ht="14.25" customHeight="1">
      <c r="J880" s="56" t="s">
        <v>3257</v>
      </c>
      <c r="K880" s="795">
        <f>K840+1</f>
        <v>22</v>
      </c>
      <c r="L880" s="795"/>
    </row>
    <row r="881" spans="1:12" ht="14.25" customHeight="1">
      <c r="J881" s="118"/>
      <c r="K881" s="366"/>
      <c r="L881" s="366"/>
    </row>
    <row r="882" spans="1:12" ht="14.25" customHeight="1" thickBot="1">
      <c r="A882" s="313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</row>
    <row r="883" spans="1:12" ht="14.25" customHeight="1">
      <c r="A883" s="254"/>
      <c r="B883" s="35"/>
      <c r="C883" s="11"/>
      <c r="D883" s="37"/>
      <c r="E883" s="11"/>
      <c r="F883" s="44"/>
      <c r="G883" s="44"/>
      <c r="H883" s="11"/>
      <c r="I883" s="44"/>
      <c r="J883" s="11"/>
      <c r="K883" s="11"/>
      <c r="L883" s="45"/>
    </row>
    <row r="884" spans="1:12" ht="14.25" customHeight="1" thickBot="1">
      <c r="A884" s="429"/>
      <c r="B884" s="444"/>
      <c r="C884" s="517" t="s">
        <v>3122</v>
      </c>
      <c r="D884" s="430"/>
      <c r="E884" s="517" t="s">
        <v>3192</v>
      </c>
      <c r="F884" s="445" t="s">
        <v>3213</v>
      </c>
      <c r="G884" s="445" t="s">
        <v>3214</v>
      </c>
      <c r="H884" s="517" t="s">
        <v>3215</v>
      </c>
      <c r="I884" s="445" t="s">
        <v>3216</v>
      </c>
      <c r="J884" s="794" t="s">
        <v>3156</v>
      </c>
      <c r="K884" s="794"/>
      <c r="L884" s="587"/>
    </row>
    <row r="885" spans="1:12" ht="14.25" customHeight="1">
      <c r="A885" s="254"/>
      <c r="B885" s="35"/>
      <c r="C885" s="36"/>
      <c r="D885" s="37"/>
      <c r="E885" s="11"/>
      <c r="F885" s="12"/>
      <c r="G885" s="13"/>
      <c r="H885" s="14"/>
      <c r="I885" s="38"/>
      <c r="J885" s="14"/>
      <c r="K885" s="14"/>
      <c r="L885" s="16"/>
    </row>
    <row r="886" spans="1:12" ht="14.25" customHeight="1">
      <c r="A886" s="255" t="s">
        <v>3258</v>
      </c>
      <c r="B886" s="8"/>
      <c r="C886" s="27" t="str">
        <f>+C28</f>
        <v>アリーナ音響設備工事</v>
      </c>
      <c r="D886" s="10"/>
      <c r="F886" s="3"/>
      <c r="G886" s="17"/>
      <c r="H886" s="18"/>
      <c r="I886" s="32"/>
      <c r="J886" s="69"/>
      <c r="K886" s="18"/>
      <c r="L886" s="19"/>
    </row>
    <row r="887" spans="1:12" ht="14.25" customHeight="1">
      <c r="A887" s="256"/>
      <c r="B887" s="20"/>
      <c r="C887" s="21"/>
      <c r="D887" s="22"/>
      <c r="E887" s="2"/>
      <c r="F887" s="4"/>
      <c r="G887" s="23"/>
      <c r="H887" s="24"/>
      <c r="I887" s="15"/>
      <c r="J887" s="24"/>
      <c r="K887" s="24"/>
      <c r="L887" s="25"/>
    </row>
    <row r="888" spans="1:12" ht="14.25" customHeight="1">
      <c r="A888" s="257"/>
      <c r="B888" s="26"/>
      <c r="C888" s="27"/>
      <c r="D888" s="28"/>
      <c r="E888" s="57"/>
      <c r="F888" s="79"/>
      <c r="G888" s="30"/>
      <c r="H888" s="6"/>
      <c r="I888" s="6"/>
      <c r="J888" s="69"/>
      <c r="K888" s="364"/>
      <c r="L888" s="19"/>
    </row>
    <row r="889" spans="1:12" ht="14.25" customHeight="1">
      <c r="A889" s="256"/>
      <c r="B889" s="20"/>
      <c r="C889" s="2"/>
      <c r="D889" s="22"/>
      <c r="E889" s="2"/>
      <c r="F889" s="4"/>
      <c r="G889" s="23"/>
      <c r="H889" s="24"/>
      <c r="I889" s="15"/>
      <c r="J889" s="24"/>
      <c r="K889" s="24"/>
      <c r="L889" s="25"/>
    </row>
    <row r="890" spans="1:12" ht="14.25" customHeight="1">
      <c r="A890" s="257"/>
      <c r="B890" s="26"/>
      <c r="C890" s="29" t="s">
        <v>3259</v>
      </c>
      <c r="D890" s="28"/>
      <c r="E890" s="57" t="s">
        <v>3260</v>
      </c>
      <c r="F890" s="79">
        <v>115</v>
      </c>
      <c r="G890" s="30" t="s">
        <v>3255</v>
      </c>
      <c r="H890" s="6"/>
      <c r="I890" s="6"/>
      <c r="J890" s="69"/>
      <c r="K890" s="364"/>
      <c r="L890" s="19"/>
    </row>
    <row r="891" spans="1:12" ht="14.25" customHeight="1">
      <c r="A891" s="256"/>
      <c r="B891" s="20"/>
      <c r="C891" s="2"/>
      <c r="D891" s="22"/>
      <c r="E891" s="2"/>
      <c r="F891" s="4"/>
      <c r="G891" s="23"/>
      <c r="H891" s="24"/>
      <c r="I891" s="15"/>
      <c r="J891" s="24"/>
      <c r="K891" s="24"/>
      <c r="L891" s="25"/>
    </row>
    <row r="892" spans="1:12" ht="14.25" customHeight="1">
      <c r="A892" s="257"/>
      <c r="B892" s="26"/>
      <c r="C892" s="29" t="s">
        <v>3261</v>
      </c>
      <c r="D892" s="28"/>
      <c r="E892" s="57" t="s">
        <v>2713</v>
      </c>
      <c r="F892" s="79">
        <v>342</v>
      </c>
      <c r="G892" s="30" t="s">
        <v>3135</v>
      </c>
      <c r="H892" s="6"/>
      <c r="I892" s="6"/>
      <c r="J892" s="69"/>
      <c r="K892" s="364"/>
      <c r="L892" s="19"/>
    </row>
    <row r="893" spans="1:12" ht="14.25" customHeight="1">
      <c r="A893" s="256"/>
      <c r="B893" s="20"/>
      <c r="C893" s="2"/>
      <c r="D893" s="22"/>
      <c r="E893" s="2"/>
      <c r="F893" s="4"/>
      <c r="G893" s="23"/>
      <c r="H893" s="24"/>
      <c r="I893" s="15"/>
      <c r="J893" s="24"/>
      <c r="K893" s="24"/>
      <c r="L893" s="25"/>
    </row>
    <row r="894" spans="1:12" ht="14.25" customHeight="1">
      <c r="A894" s="257"/>
      <c r="B894" s="26"/>
      <c r="C894" s="29" t="s">
        <v>3259</v>
      </c>
      <c r="D894" s="28"/>
      <c r="E894" s="57" t="s">
        <v>3262</v>
      </c>
      <c r="F894" s="79">
        <v>22</v>
      </c>
      <c r="G894" s="30" t="s">
        <v>3255</v>
      </c>
      <c r="H894" s="6"/>
      <c r="I894" s="6"/>
      <c r="J894" s="69"/>
      <c r="K894" s="364"/>
      <c r="L894" s="19"/>
    </row>
    <row r="895" spans="1:12" ht="14.25" customHeight="1">
      <c r="A895" s="256"/>
      <c r="B895" s="20"/>
      <c r="C895" s="2"/>
      <c r="D895" s="22"/>
      <c r="E895" s="2"/>
      <c r="F895" s="4"/>
      <c r="G895" s="23"/>
      <c r="H895" s="24"/>
      <c r="I895" s="15"/>
      <c r="J895" s="24"/>
      <c r="K895" s="24"/>
      <c r="L895" s="25"/>
    </row>
    <row r="896" spans="1:12" ht="14.25" customHeight="1">
      <c r="A896" s="263"/>
      <c r="B896" s="26"/>
      <c r="C896" s="29" t="s">
        <v>3261</v>
      </c>
      <c r="D896" s="28"/>
      <c r="E896" s="57" t="s">
        <v>2714</v>
      </c>
      <c r="F896" s="79">
        <v>2</v>
      </c>
      <c r="G896" s="30" t="s">
        <v>3255</v>
      </c>
      <c r="H896" s="6"/>
      <c r="I896" s="6"/>
      <c r="J896" s="69"/>
      <c r="K896" s="364"/>
      <c r="L896" s="19"/>
    </row>
    <row r="897" spans="1:12" ht="14.25" customHeight="1">
      <c r="A897" s="256"/>
      <c r="B897" s="20"/>
      <c r="C897" s="2"/>
      <c r="D897" s="22"/>
      <c r="E897" s="2"/>
      <c r="F897" s="4"/>
      <c r="G897" s="23"/>
      <c r="H897" s="24"/>
      <c r="I897" s="15"/>
      <c r="J897" s="24"/>
      <c r="K897" s="24"/>
      <c r="L897" s="25"/>
    </row>
    <row r="898" spans="1:12" ht="14.25" customHeight="1">
      <c r="A898" s="263"/>
      <c r="B898" s="26"/>
      <c r="C898" s="29" t="s">
        <v>3261</v>
      </c>
      <c r="D898" s="28"/>
      <c r="E898" s="29" t="s">
        <v>3263</v>
      </c>
      <c r="F898" s="79">
        <v>31</v>
      </c>
      <c r="G898" s="30" t="s">
        <v>3255</v>
      </c>
      <c r="H898" s="6"/>
      <c r="I898" s="6"/>
      <c r="J898" s="69"/>
      <c r="K898" s="364"/>
      <c r="L898" s="19"/>
    </row>
    <row r="899" spans="1:12" ht="14.25" customHeight="1">
      <c r="A899" s="256"/>
      <c r="B899" s="20"/>
      <c r="C899" s="2"/>
      <c r="D899" s="22"/>
      <c r="E899" s="2"/>
      <c r="F899" s="4"/>
      <c r="G899" s="23"/>
      <c r="H899" s="24"/>
      <c r="I899" s="15"/>
      <c r="J899" s="24"/>
      <c r="K899" s="24"/>
      <c r="L899" s="25"/>
    </row>
    <row r="900" spans="1:12" ht="14.25" customHeight="1">
      <c r="A900" s="263"/>
      <c r="B900" s="26"/>
      <c r="C900" s="29" t="s">
        <v>3261</v>
      </c>
      <c r="D900" s="28"/>
      <c r="E900" s="29" t="s">
        <v>2715</v>
      </c>
      <c r="F900" s="79">
        <v>10</v>
      </c>
      <c r="G900" s="30" t="s">
        <v>3227</v>
      </c>
      <c r="H900" s="6"/>
      <c r="I900" s="6"/>
      <c r="J900" s="69"/>
      <c r="K900" s="364"/>
      <c r="L900" s="19"/>
    </row>
    <row r="901" spans="1:12" ht="14.25" customHeight="1">
      <c r="A901" s="256"/>
      <c r="B901" s="20"/>
      <c r="C901" s="21"/>
      <c r="D901" s="22"/>
      <c r="E901" s="2"/>
      <c r="F901" s="386"/>
      <c r="G901" s="23"/>
      <c r="H901" s="24"/>
      <c r="I901" s="15"/>
      <c r="J901" s="24"/>
      <c r="K901" s="24"/>
      <c r="L901" s="25"/>
    </row>
    <row r="902" spans="1:12" ht="14.25" customHeight="1">
      <c r="A902" s="263"/>
      <c r="B902" s="26"/>
      <c r="C902" s="29" t="s">
        <v>2600</v>
      </c>
      <c r="D902" s="28"/>
      <c r="E902" s="393" t="s">
        <v>2646</v>
      </c>
      <c r="F902" s="388">
        <v>141</v>
      </c>
      <c r="G902" s="17" t="s">
        <v>3255</v>
      </c>
      <c r="H902" s="18"/>
      <c r="I902" s="6"/>
      <c r="J902" s="69"/>
      <c r="K902" s="258"/>
      <c r="L902" s="31"/>
    </row>
    <row r="903" spans="1:12" ht="14.25" customHeight="1">
      <c r="A903" s="256"/>
      <c r="B903" s="20"/>
      <c r="C903" s="21"/>
      <c r="D903" s="22"/>
      <c r="E903" s="2"/>
      <c r="F903" s="386"/>
      <c r="G903" s="23"/>
      <c r="H903" s="24"/>
      <c r="I903" s="15"/>
      <c r="J903" s="24"/>
      <c r="K903" s="24"/>
      <c r="L903" s="25"/>
    </row>
    <row r="904" spans="1:12" ht="14.25" customHeight="1">
      <c r="A904" s="263"/>
      <c r="B904" s="26"/>
      <c r="C904" s="29" t="s">
        <v>2600</v>
      </c>
      <c r="D904" s="28"/>
      <c r="E904" s="393" t="s">
        <v>2601</v>
      </c>
      <c r="F904" s="388">
        <v>50</v>
      </c>
      <c r="G904" s="17" t="s">
        <v>3227</v>
      </c>
      <c r="H904" s="18"/>
      <c r="I904" s="6"/>
      <c r="J904" s="69"/>
      <c r="K904" s="258"/>
      <c r="L904" s="19"/>
    </row>
    <row r="905" spans="1:12" ht="14.25" customHeight="1">
      <c r="A905" s="256"/>
      <c r="B905" s="20"/>
      <c r="C905" s="21"/>
      <c r="D905" s="22"/>
      <c r="E905" s="304"/>
      <c r="F905" s="386"/>
      <c r="G905" s="23"/>
      <c r="H905" s="24"/>
      <c r="I905" s="15"/>
      <c r="J905" s="24"/>
      <c r="K905" s="24"/>
      <c r="L905" s="25"/>
    </row>
    <row r="906" spans="1:12" ht="14.25" customHeight="1">
      <c r="A906" s="263"/>
      <c r="B906" s="26"/>
      <c r="C906" s="29" t="s">
        <v>2600</v>
      </c>
      <c r="D906" s="28"/>
      <c r="E906" s="393" t="s">
        <v>2602</v>
      </c>
      <c r="F906" s="387">
        <v>24</v>
      </c>
      <c r="G906" s="17" t="s">
        <v>3255</v>
      </c>
      <c r="H906" s="7"/>
      <c r="I906" s="6"/>
      <c r="J906" s="69"/>
      <c r="K906" s="258"/>
      <c r="L906" s="31"/>
    </row>
    <row r="907" spans="1:12" ht="14.25" customHeight="1">
      <c r="A907" s="256"/>
      <c r="B907" s="20"/>
      <c r="C907" s="21"/>
      <c r="D907" s="22"/>
      <c r="E907" s="2"/>
      <c r="F907" s="4"/>
      <c r="G907" s="23"/>
      <c r="H907" s="24"/>
      <c r="I907" s="15"/>
      <c r="J907" s="24"/>
      <c r="K907" s="24"/>
      <c r="L907" s="25"/>
    </row>
    <row r="908" spans="1:12" ht="14.25" customHeight="1">
      <c r="A908" s="263"/>
      <c r="B908" s="26"/>
      <c r="C908" s="273" t="s">
        <v>2650</v>
      </c>
      <c r="D908" s="28"/>
      <c r="E908" s="57" t="s">
        <v>2651</v>
      </c>
      <c r="F908" s="79">
        <v>3</v>
      </c>
      <c r="G908" s="30" t="s">
        <v>1377</v>
      </c>
      <c r="H908" s="6"/>
      <c r="I908" s="6"/>
      <c r="J908" s="69"/>
      <c r="K908" s="258"/>
      <c r="L908" s="31"/>
    </row>
    <row r="909" spans="1:12" ht="14.25" customHeight="1">
      <c r="A909" s="256"/>
      <c r="B909" s="20"/>
      <c r="C909" s="21"/>
      <c r="D909" s="22"/>
      <c r="E909" s="2"/>
      <c r="F909" s="4"/>
      <c r="G909" s="23"/>
      <c r="H909" s="24"/>
      <c r="I909" s="15"/>
      <c r="J909" s="24"/>
      <c r="K909" s="24"/>
      <c r="L909" s="25"/>
    </row>
    <row r="910" spans="1:12" ht="14.25" customHeight="1">
      <c r="A910" s="263"/>
      <c r="B910" s="26"/>
      <c r="C910" s="273" t="s">
        <v>2650</v>
      </c>
      <c r="D910" s="28"/>
      <c r="E910" s="57" t="s">
        <v>2652</v>
      </c>
      <c r="F910" s="79">
        <v>2</v>
      </c>
      <c r="G910" s="30" t="s">
        <v>1377</v>
      </c>
      <c r="H910" s="6"/>
      <c r="I910" s="6"/>
      <c r="J910" s="69"/>
      <c r="K910" s="258"/>
      <c r="L910" s="31"/>
    </row>
    <row r="911" spans="1:12" ht="14.25" customHeight="1">
      <c r="A911" s="256"/>
      <c r="B911" s="20"/>
      <c r="C911" s="2"/>
      <c r="D911" s="22"/>
      <c r="E911" s="2"/>
      <c r="F911" s="78"/>
      <c r="G911" s="23"/>
      <c r="H911" s="24"/>
      <c r="I911" s="15"/>
      <c r="J911" s="24"/>
      <c r="K911" s="24"/>
      <c r="L911" s="25"/>
    </row>
    <row r="912" spans="1:12" ht="14.25" customHeight="1">
      <c r="A912" s="263"/>
      <c r="B912" s="26"/>
      <c r="C912" s="29" t="s">
        <v>3111</v>
      </c>
      <c r="D912" s="10"/>
      <c r="E912" t="s">
        <v>2716</v>
      </c>
      <c r="F912" s="77">
        <v>3</v>
      </c>
      <c r="G912" s="30" t="s">
        <v>1377</v>
      </c>
      <c r="H912" s="18"/>
      <c r="I912" s="6"/>
      <c r="J912" s="69"/>
      <c r="K912" s="18"/>
      <c r="L912" s="19"/>
    </row>
    <row r="913" spans="1:12" ht="14.25" customHeight="1">
      <c r="A913" s="261"/>
      <c r="B913" s="8"/>
      <c r="C913" s="2"/>
      <c r="D913" s="22"/>
      <c r="E913" s="2"/>
      <c r="F913" s="78"/>
      <c r="G913" s="23"/>
      <c r="H913" s="24"/>
      <c r="I913" s="15"/>
      <c r="J913" s="24"/>
      <c r="K913" s="24"/>
      <c r="L913" s="25"/>
    </row>
    <row r="914" spans="1:12" ht="14.25" customHeight="1">
      <c r="A914" s="261"/>
      <c r="B914" s="8"/>
      <c r="C914" s="29" t="s">
        <v>3111</v>
      </c>
      <c r="D914" s="10"/>
      <c r="E914" t="s">
        <v>2717</v>
      </c>
      <c r="F914" s="77">
        <v>3</v>
      </c>
      <c r="G914" s="30" t="s">
        <v>1377</v>
      </c>
      <c r="H914" s="18"/>
      <c r="I914" s="6"/>
      <c r="J914" s="69"/>
      <c r="K914" s="258"/>
      <c r="L914" s="19"/>
    </row>
    <row r="915" spans="1:12" ht="14.25" customHeight="1">
      <c r="A915" s="256"/>
      <c r="B915" s="20"/>
      <c r="C915" s="2"/>
      <c r="D915" s="22"/>
      <c r="E915" s="2"/>
      <c r="F915" s="4"/>
      <c r="G915" s="23"/>
      <c r="H915" s="24"/>
      <c r="I915" s="15"/>
      <c r="J915" s="24"/>
      <c r="K915" s="24"/>
      <c r="L915" s="25"/>
    </row>
    <row r="916" spans="1:12" ht="14.25" customHeight="1">
      <c r="A916" s="261"/>
      <c r="B916" s="8"/>
      <c r="C916" s="29" t="s">
        <v>2718</v>
      </c>
      <c r="D916" s="28"/>
      <c r="E916" s="57"/>
      <c r="F916" s="79">
        <v>1</v>
      </c>
      <c r="G916" s="30" t="s">
        <v>0</v>
      </c>
      <c r="H916" s="6"/>
      <c r="I916" s="6"/>
      <c r="J916" s="69"/>
      <c r="K916" s="258"/>
      <c r="L916" s="19"/>
    </row>
    <row r="917" spans="1:12" ht="14.25" customHeight="1">
      <c r="A917" s="259"/>
      <c r="B917" s="20"/>
      <c r="C917" s="2"/>
      <c r="D917" s="22"/>
      <c r="E917" s="2"/>
      <c r="F917" s="4"/>
      <c r="G917" s="23"/>
      <c r="H917" s="24"/>
      <c r="I917" s="15"/>
      <c r="J917" s="24"/>
      <c r="K917" s="24"/>
      <c r="L917" s="25"/>
    </row>
    <row r="918" spans="1:12" ht="14.25" customHeight="1" thickBot="1">
      <c r="A918" s="431"/>
      <c r="B918" s="446"/>
      <c r="C918" s="400" t="s">
        <v>2719</v>
      </c>
      <c r="D918" s="399"/>
      <c r="E918" s="400"/>
      <c r="F918" s="447">
        <v>1</v>
      </c>
      <c r="G918" s="448" t="s">
        <v>2620</v>
      </c>
      <c r="H918" s="450"/>
      <c r="I918" s="450"/>
      <c r="J918" s="451"/>
      <c r="K918" s="432"/>
      <c r="L918" s="119"/>
    </row>
    <row r="920" spans="1:12" ht="14.25" customHeight="1">
      <c r="J920" s="56" t="s">
        <v>3121</v>
      </c>
      <c r="K920" s="795">
        <f>K880+1</f>
        <v>23</v>
      </c>
      <c r="L920" s="795"/>
    </row>
    <row r="921" spans="1:12" ht="14.25" customHeight="1">
      <c r="J921" s="118"/>
      <c r="K921" s="366"/>
      <c r="L921" s="366"/>
    </row>
    <row r="922" spans="1:12" ht="14.25" customHeight="1" thickBot="1">
      <c r="A922" s="313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</row>
    <row r="923" spans="1:12" ht="14.25" customHeight="1">
      <c r="A923" s="254"/>
      <c r="B923" s="35"/>
      <c r="C923" s="11"/>
      <c r="D923" s="37"/>
      <c r="E923" s="11"/>
      <c r="F923" s="44"/>
      <c r="G923" s="44"/>
      <c r="H923" s="11"/>
      <c r="I923" s="44"/>
      <c r="J923" s="11"/>
      <c r="K923" s="11"/>
      <c r="L923" s="45"/>
    </row>
    <row r="924" spans="1:12" ht="14.25" customHeight="1" thickBot="1">
      <c r="A924" s="429"/>
      <c r="B924" s="444"/>
      <c r="C924" s="517" t="s">
        <v>3122</v>
      </c>
      <c r="D924" s="430"/>
      <c r="E924" s="517" t="s">
        <v>3192</v>
      </c>
      <c r="F924" s="445" t="s">
        <v>3193</v>
      </c>
      <c r="G924" s="445" t="s">
        <v>3148</v>
      </c>
      <c r="H924" s="517" t="s">
        <v>3186</v>
      </c>
      <c r="I924" s="445" t="s">
        <v>3187</v>
      </c>
      <c r="J924" s="794" t="s">
        <v>3156</v>
      </c>
      <c r="K924" s="794"/>
      <c r="L924" s="587"/>
    </row>
    <row r="925" spans="1:12" ht="14.25" customHeight="1">
      <c r="A925" s="254"/>
      <c r="B925" s="35"/>
      <c r="C925" s="36"/>
      <c r="D925" s="37"/>
      <c r="E925" s="11"/>
      <c r="F925" s="12"/>
      <c r="G925" s="13"/>
      <c r="H925" s="14"/>
      <c r="I925" s="38"/>
      <c r="J925" s="14"/>
      <c r="K925" s="14"/>
      <c r="L925" s="16"/>
    </row>
    <row r="926" spans="1:12" ht="14.25" customHeight="1">
      <c r="A926" s="255"/>
      <c r="B926" s="8"/>
      <c r="C926" s="29" t="s">
        <v>3264</v>
      </c>
      <c r="D926" s="28"/>
      <c r="E926" s="29"/>
      <c r="F926" s="79">
        <v>2</v>
      </c>
      <c r="G926" s="30" t="s">
        <v>1379</v>
      </c>
      <c r="H926" s="6"/>
      <c r="I926" s="6"/>
      <c r="J926" s="69"/>
      <c r="K926" s="258"/>
      <c r="L926" s="19"/>
    </row>
    <row r="927" spans="1:12" ht="14.25" customHeight="1">
      <c r="A927" s="256"/>
      <c r="B927" s="20"/>
      <c r="D927" s="10"/>
      <c r="F927" s="3"/>
      <c r="G927" s="17"/>
      <c r="H927" s="18"/>
      <c r="I927" s="32"/>
      <c r="J927" s="24"/>
      <c r="K927" s="24"/>
      <c r="L927" s="25"/>
    </row>
    <row r="928" spans="1:12" ht="14.25" customHeight="1">
      <c r="A928" s="257"/>
      <c r="B928" s="26"/>
      <c r="C928" s="29" t="s">
        <v>3265</v>
      </c>
      <c r="D928" s="28"/>
      <c r="E928" s="29"/>
      <c r="F928" s="79">
        <v>4</v>
      </c>
      <c r="G928" s="30" t="s">
        <v>1379</v>
      </c>
      <c r="H928" s="6"/>
      <c r="I928" s="6"/>
      <c r="J928" s="69"/>
      <c r="K928" s="258"/>
      <c r="L928" s="19"/>
    </row>
    <row r="929" spans="1:12" ht="14.25" customHeight="1">
      <c r="A929" s="256"/>
      <c r="B929" s="20"/>
      <c r="C929" s="2"/>
      <c r="D929" s="22"/>
      <c r="E929" s="2"/>
      <c r="F929" s="4"/>
      <c r="G929" s="23"/>
      <c r="H929" s="24"/>
      <c r="I929" s="15"/>
      <c r="J929" s="24"/>
      <c r="K929" s="24"/>
      <c r="L929" s="25"/>
    </row>
    <row r="930" spans="1:12" ht="14.25" customHeight="1">
      <c r="A930" s="257"/>
      <c r="B930" s="26"/>
      <c r="C930" s="29" t="s">
        <v>2720</v>
      </c>
      <c r="D930" s="28"/>
      <c r="E930" s="29"/>
      <c r="F930" s="79">
        <v>2</v>
      </c>
      <c r="G930" s="30" t="s">
        <v>1349</v>
      </c>
      <c r="H930" s="6"/>
      <c r="I930" s="6"/>
      <c r="J930" s="69"/>
      <c r="K930" s="258"/>
      <c r="L930" s="19"/>
    </row>
    <row r="931" spans="1:12" ht="14.25" customHeight="1">
      <c r="A931" s="256"/>
      <c r="B931" s="20"/>
      <c r="C931" s="2"/>
      <c r="D931" s="22"/>
      <c r="E931" s="2"/>
      <c r="F931" s="4"/>
      <c r="G931" s="23"/>
      <c r="H931" s="24"/>
      <c r="I931" s="15"/>
      <c r="J931" s="24"/>
      <c r="K931" s="24"/>
      <c r="L931" s="25"/>
    </row>
    <row r="932" spans="1:12" ht="14.25" customHeight="1">
      <c r="A932" s="257"/>
      <c r="B932" s="26"/>
      <c r="C932" s="29" t="s">
        <v>2721</v>
      </c>
      <c r="D932" s="28"/>
      <c r="E932" s="29"/>
      <c r="F932" s="79">
        <v>2</v>
      </c>
      <c r="G932" s="30" t="s">
        <v>1349</v>
      </c>
      <c r="H932" s="6"/>
      <c r="I932" s="6"/>
      <c r="J932" s="69"/>
      <c r="K932" s="258"/>
      <c r="L932" s="19"/>
    </row>
    <row r="933" spans="1:12" ht="14.25" customHeight="1">
      <c r="A933" s="256"/>
      <c r="B933" s="20"/>
      <c r="C933" s="2"/>
      <c r="D933" s="22"/>
      <c r="E933" s="2"/>
      <c r="F933" s="4"/>
      <c r="G933" s="23"/>
      <c r="H933" s="24"/>
      <c r="I933" s="15"/>
      <c r="J933" s="24"/>
      <c r="K933" s="24"/>
      <c r="L933" s="25"/>
    </row>
    <row r="934" spans="1:12" ht="14.25" customHeight="1">
      <c r="A934" s="257"/>
      <c r="B934" s="26"/>
      <c r="C934" s="29" t="s">
        <v>3266</v>
      </c>
      <c r="D934" s="28"/>
      <c r="E934" s="29" t="s">
        <v>2722</v>
      </c>
      <c r="F934" s="79">
        <v>2</v>
      </c>
      <c r="G934" s="30" t="s">
        <v>1349</v>
      </c>
      <c r="H934" s="6"/>
      <c r="I934" s="6"/>
      <c r="J934" s="69"/>
      <c r="K934" s="258"/>
      <c r="L934" s="19"/>
    </row>
    <row r="935" spans="1:12" ht="14.25" customHeight="1">
      <c r="A935" s="256"/>
      <c r="B935" s="20"/>
      <c r="C935" s="2"/>
      <c r="D935" s="22"/>
      <c r="E935" s="2"/>
      <c r="F935" s="4"/>
      <c r="G935" s="23"/>
      <c r="H935" s="24"/>
      <c r="I935" s="15"/>
      <c r="J935" s="24"/>
      <c r="K935" s="24"/>
      <c r="L935" s="25"/>
    </row>
    <row r="936" spans="1:12" ht="14.25" customHeight="1">
      <c r="A936" s="263"/>
      <c r="B936" s="26"/>
      <c r="C936" s="29" t="s">
        <v>3267</v>
      </c>
      <c r="D936" s="28"/>
      <c r="E936" s="29"/>
      <c r="F936" s="387">
        <v>2</v>
      </c>
      <c r="G936" s="30" t="s">
        <v>1349</v>
      </c>
      <c r="H936" s="6"/>
      <c r="I936" s="6"/>
      <c r="J936" s="69"/>
      <c r="K936" s="258"/>
      <c r="L936" s="19"/>
    </row>
    <row r="937" spans="1:12" ht="14.25" customHeight="1">
      <c r="A937" s="256"/>
      <c r="B937" s="20"/>
      <c r="C937" s="2"/>
      <c r="D937" s="22"/>
      <c r="E937" s="2"/>
      <c r="F937" s="386"/>
      <c r="G937" s="23"/>
      <c r="H937" s="24"/>
      <c r="I937" s="15"/>
      <c r="J937" s="24"/>
      <c r="K937" s="24"/>
      <c r="L937" s="25"/>
    </row>
    <row r="938" spans="1:12" ht="14.25" customHeight="1">
      <c r="A938" s="263"/>
      <c r="B938" s="26"/>
      <c r="C938" s="29" t="s">
        <v>3268</v>
      </c>
      <c r="D938" s="28"/>
      <c r="E938" s="393" t="s">
        <v>2723</v>
      </c>
      <c r="F938" s="388">
        <v>3</v>
      </c>
      <c r="G938" s="30" t="s">
        <v>1349</v>
      </c>
      <c r="H938" s="18"/>
      <c r="I938" s="6"/>
      <c r="J938" s="69"/>
      <c r="K938" s="258"/>
      <c r="L938" s="19"/>
    </row>
    <row r="939" spans="1:12" ht="14.25" customHeight="1">
      <c r="A939" s="256"/>
      <c r="B939" s="20"/>
      <c r="C939" s="2"/>
      <c r="D939" s="22"/>
      <c r="E939" s="2"/>
      <c r="F939" s="386"/>
      <c r="G939" s="23"/>
      <c r="H939" s="24"/>
      <c r="I939" s="15"/>
      <c r="J939" s="24"/>
      <c r="K939" s="24"/>
      <c r="L939" s="25"/>
    </row>
    <row r="940" spans="1:12" ht="14.25" customHeight="1">
      <c r="A940" s="263"/>
      <c r="B940" s="26"/>
      <c r="C940" s="29" t="s">
        <v>3268</v>
      </c>
      <c r="D940" s="28"/>
      <c r="E940" s="393" t="s">
        <v>2724</v>
      </c>
      <c r="F940" s="388">
        <v>1</v>
      </c>
      <c r="G940" s="30" t="s">
        <v>1349</v>
      </c>
      <c r="H940" s="18"/>
      <c r="I940" s="6"/>
      <c r="J940" s="69"/>
      <c r="K940" s="258"/>
      <c r="L940" s="19"/>
    </row>
    <row r="941" spans="1:12" ht="14.25" customHeight="1">
      <c r="A941" s="256"/>
      <c r="B941" s="20"/>
      <c r="C941" s="2"/>
      <c r="D941" s="22"/>
      <c r="E941" s="2"/>
      <c r="F941" s="386"/>
      <c r="G941" s="23"/>
      <c r="H941" s="24"/>
      <c r="I941" s="15"/>
      <c r="J941" s="24"/>
      <c r="K941" s="24"/>
      <c r="L941" s="25"/>
    </row>
    <row r="942" spans="1:12" ht="14.25" customHeight="1">
      <c r="A942" s="263"/>
      <c r="B942" s="26"/>
      <c r="C942" s="29" t="s">
        <v>3269</v>
      </c>
      <c r="D942" s="28"/>
      <c r="E942" s="393"/>
      <c r="F942" s="388">
        <v>2</v>
      </c>
      <c r="G942" s="30" t="s">
        <v>1349</v>
      </c>
      <c r="H942" s="18"/>
      <c r="I942" s="6"/>
      <c r="J942" s="69"/>
      <c r="K942" s="258"/>
      <c r="L942" s="19"/>
    </row>
    <row r="943" spans="1:12" ht="14.25" customHeight="1">
      <c r="A943" s="256"/>
      <c r="B943" s="20"/>
      <c r="C943" s="2"/>
      <c r="D943" s="22"/>
      <c r="E943" s="2"/>
      <c r="F943" s="4"/>
      <c r="G943" s="23"/>
      <c r="H943" s="24"/>
      <c r="I943" s="15"/>
      <c r="J943" s="24"/>
      <c r="K943" s="24"/>
      <c r="L943" s="25"/>
    </row>
    <row r="944" spans="1:12" ht="14.25" customHeight="1">
      <c r="A944" s="263"/>
      <c r="B944" s="26"/>
      <c r="C944" s="273" t="s">
        <v>2725</v>
      </c>
      <c r="D944" s="28"/>
      <c r="E944" s="57"/>
      <c r="F944" s="79">
        <v>2</v>
      </c>
      <c r="G944" s="30" t="s">
        <v>1349</v>
      </c>
      <c r="H944" s="6"/>
      <c r="I944" s="6"/>
      <c r="J944" s="69"/>
      <c r="K944" s="258"/>
      <c r="L944" s="31"/>
    </row>
    <row r="945" spans="1:12" ht="14.25" customHeight="1">
      <c r="A945" s="256"/>
      <c r="B945" s="20"/>
      <c r="C945" s="2"/>
      <c r="D945" s="22"/>
      <c r="E945" s="2"/>
      <c r="F945" s="4"/>
      <c r="G945" s="23"/>
      <c r="H945" s="24"/>
      <c r="I945" s="15"/>
      <c r="J945" s="24"/>
      <c r="K945" s="24"/>
      <c r="L945" s="25"/>
    </row>
    <row r="946" spans="1:12" ht="14.25" customHeight="1">
      <c r="A946" s="263"/>
      <c r="B946" s="26"/>
      <c r="C946" s="273" t="s">
        <v>2726</v>
      </c>
      <c r="D946" s="28"/>
      <c r="E946" s="57"/>
      <c r="F946" s="79">
        <v>2</v>
      </c>
      <c r="G946" s="30" t="s">
        <v>1349</v>
      </c>
      <c r="H946" s="6"/>
      <c r="I946" s="6"/>
      <c r="J946" s="69"/>
      <c r="K946" s="258"/>
      <c r="L946" s="19"/>
    </row>
    <row r="947" spans="1:12" ht="14.25" customHeight="1">
      <c r="A947" s="256"/>
      <c r="B947" s="20"/>
      <c r="C947" s="21"/>
      <c r="D947" s="22"/>
      <c r="E947" s="2"/>
      <c r="F947" s="386"/>
      <c r="G947" s="23"/>
      <c r="H947" s="15"/>
      <c r="I947" s="15"/>
      <c r="J947" s="24"/>
      <c r="K947" s="24"/>
      <c r="L947" s="25"/>
    </row>
    <row r="948" spans="1:12" ht="14.25" customHeight="1">
      <c r="A948" s="263"/>
      <c r="B948" s="26"/>
      <c r="C948" s="29" t="s">
        <v>2712</v>
      </c>
      <c r="D948" s="28"/>
      <c r="E948" s="393"/>
      <c r="F948" s="387">
        <v>1</v>
      </c>
      <c r="G948" s="30" t="s">
        <v>0</v>
      </c>
      <c r="H948" s="6"/>
      <c r="I948" s="6"/>
      <c r="J948" s="69"/>
      <c r="K948" s="258"/>
      <c r="L948" s="19"/>
    </row>
    <row r="949" spans="1:12" ht="14.25" customHeight="1">
      <c r="A949" s="256"/>
      <c r="B949" s="20"/>
      <c r="C949" s="21"/>
      <c r="D949" s="22"/>
      <c r="E949" s="2"/>
      <c r="F949" s="386"/>
      <c r="G949" s="23"/>
      <c r="H949" s="15"/>
      <c r="I949" s="15"/>
      <c r="J949" s="24"/>
      <c r="K949" s="24"/>
      <c r="L949" s="25"/>
    </row>
    <row r="950" spans="1:12" ht="14.25" customHeight="1">
      <c r="A950" s="263"/>
      <c r="B950" s="26"/>
      <c r="C950" s="29" t="s">
        <v>3160</v>
      </c>
      <c r="D950" s="28"/>
      <c r="E950" s="393" t="s">
        <v>3270</v>
      </c>
      <c r="F950" s="388">
        <v>141</v>
      </c>
      <c r="G950" s="17" t="s">
        <v>3255</v>
      </c>
      <c r="H950" s="6"/>
      <c r="I950" s="6"/>
      <c r="J950" s="69"/>
      <c r="K950" s="258"/>
      <c r="L950" s="19"/>
    </row>
    <row r="951" spans="1:12" ht="14.25" customHeight="1">
      <c r="A951" s="256"/>
      <c r="B951" s="20"/>
      <c r="C951" s="2"/>
      <c r="D951" s="22"/>
      <c r="E951" s="2"/>
      <c r="F951" s="386"/>
      <c r="G951" s="23"/>
      <c r="H951" s="24"/>
      <c r="I951" s="15"/>
      <c r="J951" s="24"/>
      <c r="K951" s="24"/>
      <c r="L951" s="25"/>
    </row>
    <row r="952" spans="1:12" ht="14.25" customHeight="1">
      <c r="A952" s="263"/>
      <c r="B952" s="26"/>
      <c r="C952" s="273" t="s">
        <v>3160</v>
      </c>
      <c r="D952" s="28"/>
      <c r="E952" s="57" t="s">
        <v>3271</v>
      </c>
      <c r="F952" s="388">
        <v>50</v>
      </c>
      <c r="G952" s="17" t="s">
        <v>3135</v>
      </c>
      <c r="H952" s="6"/>
      <c r="I952" s="6"/>
      <c r="J952" s="69"/>
      <c r="K952" s="258"/>
      <c r="L952" s="31"/>
    </row>
    <row r="953" spans="1:12" ht="14.25" customHeight="1">
      <c r="A953" s="261"/>
      <c r="B953" s="8"/>
      <c r="C953" s="2"/>
      <c r="D953" s="22"/>
      <c r="E953" s="2"/>
      <c r="F953" s="386"/>
      <c r="G953" s="23"/>
      <c r="H953" s="24"/>
      <c r="I953" s="15"/>
      <c r="J953" s="24"/>
      <c r="K953" s="24"/>
      <c r="L953" s="25"/>
    </row>
    <row r="954" spans="1:12" ht="14.25" customHeight="1">
      <c r="A954" s="261"/>
      <c r="B954" s="8"/>
      <c r="C954" s="57" t="s">
        <v>3142</v>
      </c>
      <c r="D954" s="28"/>
      <c r="E954" s="57" t="s">
        <v>3272</v>
      </c>
      <c r="F954" s="387">
        <v>24</v>
      </c>
      <c r="G954" s="17" t="s">
        <v>3135</v>
      </c>
      <c r="H954" s="6"/>
      <c r="I954" s="6"/>
      <c r="J954" s="69"/>
      <c r="K954" s="258"/>
      <c r="L954" s="31"/>
    </row>
    <row r="955" spans="1:12" ht="14.25" customHeight="1">
      <c r="A955" s="256"/>
      <c r="B955" s="20"/>
      <c r="C955" s="21"/>
      <c r="D955" s="22"/>
      <c r="E955" s="2"/>
      <c r="F955" s="386"/>
      <c r="G955" s="23"/>
      <c r="H955" s="15"/>
      <c r="I955" s="15"/>
      <c r="J955" s="24"/>
      <c r="K955" s="24"/>
      <c r="L955" s="25"/>
    </row>
    <row r="956" spans="1:12" ht="14.25" customHeight="1">
      <c r="A956" s="261"/>
      <c r="B956" s="26"/>
      <c r="C956" s="29"/>
      <c r="D956" s="28"/>
      <c r="E956" s="393"/>
      <c r="F956" s="387"/>
      <c r="G956" s="30"/>
      <c r="H956" s="6"/>
      <c r="I956" s="6"/>
      <c r="J956" s="69"/>
      <c r="K956" s="258"/>
      <c r="L956" s="31"/>
    </row>
    <row r="957" spans="1:12" ht="14.25" customHeight="1">
      <c r="A957" s="259"/>
      <c r="B957" s="8"/>
      <c r="D957" s="10"/>
      <c r="F957" s="3"/>
      <c r="G957" s="17"/>
      <c r="H957" s="18"/>
      <c r="I957" s="32"/>
      <c r="J957" s="18"/>
      <c r="K957" s="18"/>
      <c r="L957" s="19"/>
    </row>
    <row r="958" spans="1:12" ht="14.25" customHeight="1" thickBot="1">
      <c r="A958" s="431"/>
      <c r="B958" s="446"/>
      <c r="C958" s="494" t="s">
        <v>3273</v>
      </c>
      <c r="D958" s="399"/>
      <c r="E958" s="440"/>
      <c r="F958" s="447"/>
      <c r="G958" s="448"/>
      <c r="H958" s="450"/>
      <c r="I958" s="450"/>
      <c r="J958" s="451"/>
      <c r="K958" s="432"/>
      <c r="L958" s="119"/>
    </row>
    <row r="960" spans="1:12" ht="14.25" customHeight="1">
      <c r="J960" s="56" t="s">
        <v>3093</v>
      </c>
      <c r="K960" s="795">
        <f>K920+1</f>
        <v>24</v>
      </c>
      <c r="L960" s="795"/>
    </row>
    <row r="961" spans="1:12" ht="14.25" customHeight="1">
      <c r="J961" s="118"/>
      <c r="K961" s="366"/>
      <c r="L961" s="366"/>
    </row>
    <row r="962" spans="1:12" ht="14.25" customHeight="1" thickBot="1">
      <c r="A962" s="313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</row>
    <row r="963" spans="1:12" ht="14.25" customHeight="1">
      <c r="A963" s="254"/>
      <c r="B963" s="35"/>
      <c r="C963" s="11"/>
      <c r="D963" s="37"/>
      <c r="E963" s="11"/>
      <c r="F963" s="44"/>
      <c r="G963" s="44"/>
      <c r="H963" s="11"/>
      <c r="I963" s="44"/>
      <c r="J963" s="11"/>
      <c r="K963" s="11"/>
      <c r="L963" s="45"/>
    </row>
    <row r="964" spans="1:12" ht="14.25" customHeight="1" thickBot="1">
      <c r="A964" s="429"/>
      <c r="B964" s="444"/>
      <c r="C964" s="517" t="s">
        <v>3211</v>
      </c>
      <c r="D964" s="430"/>
      <c r="E964" s="517" t="s">
        <v>3212</v>
      </c>
      <c r="F964" s="445" t="s">
        <v>3213</v>
      </c>
      <c r="G964" s="445" t="s">
        <v>3214</v>
      </c>
      <c r="H964" s="517" t="s">
        <v>3186</v>
      </c>
      <c r="I964" s="445" t="s">
        <v>3216</v>
      </c>
      <c r="J964" s="794" t="s">
        <v>3217</v>
      </c>
      <c r="K964" s="794"/>
      <c r="L964" s="587"/>
    </row>
    <row r="965" spans="1:12" ht="14.25" customHeight="1">
      <c r="A965" s="254"/>
      <c r="B965" s="35"/>
      <c r="C965" s="36"/>
      <c r="D965" s="37"/>
      <c r="E965" s="11"/>
      <c r="F965" s="12"/>
      <c r="G965" s="13"/>
      <c r="H965" s="14"/>
      <c r="I965" s="38"/>
      <c r="J965" s="14"/>
      <c r="K965" s="14"/>
      <c r="L965" s="16"/>
    </row>
    <row r="966" spans="1:12" ht="14.25" customHeight="1">
      <c r="A966" s="255" t="s">
        <v>3274</v>
      </c>
      <c r="B966" s="8"/>
      <c r="C966" s="27" t="str">
        <f>+C30</f>
        <v>自動火災報知設備工事</v>
      </c>
      <c r="D966" s="10"/>
      <c r="F966" s="3"/>
      <c r="G966" s="17"/>
      <c r="H966" s="18"/>
      <c r="I966" s="32"/>
      <c r="J966" s="69"/>
      <c r="K966" s="18"/>
      <c r="L966" s="19"/>
    </row>
    <row r="967" spans="1:12" ht="14.25" customHeight="1">
      <c r="A967" s="256"/>
      <c r="B967" s="20"/>
      <c r="C967" s="21"/>
      <c r="D967" s="22"/>
      <c r="E967" s="2"/>
      <c r="F967" s="4"/>
      <c r="G967" s="23"/>
      <c r="H967" s="24"/>
      <c r="I967" s="15"/>
      <c r="J967" s="24"/>
      <c r="K967" s="24"/>
      <c r="L967" s="25"/>
    </row>
    <row r="968" spans="1:12" ht="14.25" customHeight="1">
      <c r="A968" s="257"/>
      <c r="B968" s="26"/>
      <c r="C968" s="27"/>
      <c r="D968" s="28"/>
      <c r="E968" s="57"/>
      <c r="F968" s="79"/>
      <c r="G968" s="30"/>
      <c r="H968" s="6"/>
      <c r="I968" s="6"/>
      <c r="J968" s="69"/>
      <c r="K968" s="364"/>
      <c r="L968" s="19"/>
    </row>
    <row r="969" spans="1:12" ht="14.25" customHeight="1">
      <c r="A969" s="256"/>
      <c r="B969" s="20"/>
      <c r="C969" s="2"/>
      <c r="D969" s="22"/>
      <c r="E969" s="2"/>
      <c r="F969" s="4"/>
      <c r="G969" s="23"/>
      <c r="H969" s="24"/>
      <c r="I969" s="15"/>
      <c r="J969" s="24"/>
      <c r="K969" s="24"/>
      <c r="L969" s="25"/>
    </row>
    <row r="970" spans="1:12" ht="14.25" customHeight="1">
      <c r="A970" s="257"/>
      <c r="B970" s="26"/>
      <c r="C970" s="29" t="s">
        <v>2626</v>
      </c>
      <c r="D970" s="28"/>
      <c r="E970" s="29" t="s">
        <v>3275</v>
      </c>
      <c r="F970" s="79">
        <v>54</v>
      </c>
      <c r="G970" s="30" t="s">
        <v>3135</v>
      </c>
      <c r="H970" s="6"/>
      <c r="I970" s="6"/>
      <c r="J970" s="69"/>
      <c r="K970" s="364"/>
      <c r="L970" s="19"/>
    </row>
    <row r="971" spans="1:12" ht="14.25" customHeight="1">
      <c r="A971" s="256"/>
      <c r="B971" s="20"/>
      <c r="C971" s="2"/>
      <c r="D971" s="22"/>
      <c r="E971" s="2"/>
      <c r="F971" s="4"/>
      <c r="G971" s="23"/>
      <c r="H971" s="24"/>
      <c r="I971" s="15"/>
      <c r="J971" s="24"/>
      <c r="K971" s="24"/>
      <c r="L971" s="25"/>
    </row>
    <row r="972" spans="1:12" ht="14.25" customHeight="1">
      <c r="A972" s="257"/>
      <c r="B972" s="26"/>
      <c r="C972" s="29" t="s">
        <v>2626</v>
      </c>
      <c r="D972" s="28"/>
      <c r="E972" s="29" t="s">
        <v>2727</v>
      </c>
      <c r="F972" s="79">
        <v>317</v>
      </c>
      <c r="G972" s="30" t="s">
        <v>3135</v>
      </c>
      <c r="H972" s="6"/>
      <c r="I972" s="6"/>
      <c r="J972" s="69"/>
      <c r="K972" s="364"/>
      <c r="L972" s="19"/>
    </row>
    <row r="973" spans="1:12" ht="14.25" customHeight="1">
      <c r="A973" s="256"/>
      <c r="B973" s="20"/>
      <c r="C973" s="2"/>
      <c r="D973" s="22"/>
      <c r="E973" s="2"/>
      <c r="F973" s="4"/>
      <c r="G973" s="23"/>
      <c r="H973" s="24"/>
      <c r="I973" s="15"/>
      <c r="J973" s="24"/>
      <c r="K973" s="24"/>
      <c r="L973" s="25"/>
    </row>
    <row r="974" spans="1:12" ht="14.25" customHeight="1">
      <c r="A974" s="257"/>
      <c r="B974" s="26"/>
      <c r="C974" s="29" t="s">
        <v>2626</v>
      </c>
      <c r="D974" s="28"/>
      <c r="E974" s="29" t="s">
        <v>3276</v>
      </c>
      <c r="F974" s="79">
        <v>8</v>
      </c>
      <c r="G974" s="30" t="s">
        <v>3135</v>
      </c>
      <c r="H974" s="6"/>
      <c r="I974" s="6"/>
      <c r="J974" s="69"/>
      <c r="K974" s="364"/>
      <c r="L974" s="19"/>
    </row>
    <row r="975" spans="1:12" ht="14.25" customHeight="1">
      <c r="A975" s="256"/>
      <c r="B975" s="20"/>
      <c r="C975" s="2"/>
      <c r="D975" s="22"/>
      <c r="E975" s="2"/>
      <c r="F975" s="4"/>
      <c r="G975" s="23"/>
      <c r="H975" s="24"/>
      <c r="I975" s="15"/>
      <c r="J975" s="24"/>
      <c r="K975" s="24"/>
      <c r="L975" s="25"/>
    </row>
    <row r="976" spans="1:12" ht="14.25" customHeight="1">
      <c r="A976" s="263"/>
      <c r="B976" s="26"/>
      <c r="C976" s="29" t="s">
        <v>2626</v>
      </c>
      <c r="D976" s="28"/>
      <c r="E976" s="29" t="s">
        <v>2728</v>
      </c>
      <c r="F976" s="79">
        <v>20</v>
      </c>
      <c r="G976" s="30" t="s">
        <v>3135</v>
      </c>
      <c r="H976" s="6"/>
      <c r="I976" s="6"/>
      <c r="J976" s="69"/>
      <c r="K976" s="364"/>
      <c r="L976" s="19"/>
    </row>
    <row r="977" spans="1:12" ht="14.25" customHeight="1">
      <c r="A977" s="256"/>
      <c r="B977" s="20"/>
      <c r="C977" s="2"/>
      <c r="D977" s="22"/>
      <c r="E977" s="2"/>
      <c r="F977" s="4"/>
      <c r="G977" s="23"/>
      <c r="H977" s="24"/>
      <c r="I977" s="15"/>
      <c r="J977" s="24"/>
      <c r="K977" s="24"/>
      <c r="L977" s="25"/>
    </row>
    <row r="978" spans="1:12" ht="14.25" customHeight="1">
      <c r="A978" s="263"/>
      <c r="B978" s="26"/>
      <c r="C978" s="29" t="s">
        <v>2696</v>
      </c>
      <c r="D978" s="28"/>
      <c r="E978" s="29" t="s">
        <v>2699</v>
      </c>
      <c r="F978" s="79">
        <v>14</v>
      </c>
      <c r="G978" s="30" t="s">
        <v>3135</v>
      </c>
      <c r="H978" s="6"/>
      <c r="I978" s="6"/>
      <c r="J978" s="69"/>
      <c r="K978" s="364"/>
      <c r="L978" s="19"/>
    </row>
    <row r="979" spans="1:12" ht="14.25" customHeight="1">
      <c r="A979" s="256"/>
      <c r="B979" s="20"/>
      <c r="C979" s="2"/>
      <c r="D979" s="22"/>
      <c r="E979" s="2"/>
      <c r="F979" s="4"/>
      <c r="G979" s="23"/>
      <c r="H979" s="24"/>
      <c r="I979" s="15"/>
      <c r="J979" s="24"/>
      <c r="K979" s="24"/>
      <c r="L979" s="25"/>
    </row>
    <row r="980" spans="1:12" ht="14.25" customHeight="1">
      <c r="A980" s="263"/>
      <c r="B980" s="26"/>
      <c r="C980" s="29" t="s">
        <v>2696</v>
      </c>
      <c r="D980" s="28"/>
      <c r="E980" s="29" t="s">
        <v>3277</v>
      </c>
      <c r="F980" s="79">
        <v>37</v>
      </c>
      <c r="G980" s="30" t="s">
        <v>3135</v>
      </c>
      <c r="H980" s="6"/>
      <c r="I980" s="6"/>
      <c r="J980" s="69"/>
      <c r="K980" s="364"/>
      <c r="L980" s="19"/>
    </row>
    <row r="981" spans="1:12" ht="14.25" customHeight="1">
      <c r="A981" s="256"/>
      <c r="B981" s="20"/>
      <c r="C981" s="2"/>
      <c r="D981" s="22"/>
      <c r="E981" s="2"/>
      <c r="F981" s="4"/>
      <c r="G981" s="23"/>
      <c r="H981" s="24"/>
      <c r="I981" s="15"/>
      <c r="J981" s="24"/>
      <c r="K981" s="24"/>
      <c r="L981" s="25"/>
    </row>
    <row r="982" spans="1:12" ht="14.25" customHeight="1">
      <c r="A982" s="263"/>
      <c r="B982" s="26"/>
      <c r="C982" s="29" t="s">
        <v>2696</v>
      </c>
      <c r="D982" s="28"/>
      <c r="E982" s="29" t="s">
        <v>2729</v>
      </c>
      <c r="F982" s="387">
        <v>276</v>
      </c>
      <c r="G982" s="30" t="s">
        <v>3255</v>
      </c>
      <c r="H982" s="6"/>
      <c r="I982" s="6"/>
      <c r="J982" s="69"/>
      <c r="K982" s="364"/>
      <c r="L982" s="19"/>
    </row>
    <row r="983" spans="1:12" ht="14.25" customHeight="1">
      <c r="A983" s="256"/>
      <c r="B983" s="20"/>
      <c r="C983" s="21"/>
      <c r="D983" s="22"/>
      <c r="E983" s="2"/>
      <c r="F983" s="386"/>
      <c r="G983" s="23"/>
      <c r="H983" s="24"/>
      <c r="I983" s="15"/>
      <c r="J983" s="24"/>
      <c r="K983" s="24"/>
      <c r="L983" s="25"/>
    </row>
    <row r="984" spans="1:12" ht="14.25" customHeight="1">
      <c r="A984" s="263"/>
      <c r="B984" s="26"/>
      <c r="C984" s="29" t="s">
        <v>2600</v>
      </c>
      <c r="D984" s="28"/>
      <c r="E984" s="393" t="s">
        <v>2646</v>
      </c>
      <c r="F984" s="388">
        <v>337</v>
      </c>
      <c r="G984" s="17" t="s">
        <v>3135</v>
      </c>
      <c r="H984" s="18"/>
      <c r="I984" s="6"/>
      <c r="J984" s="69"/>
      <c r="K984" s="258"/>
      <c r="L984" s="31"/>
    </row>
    <row r="985" spans="1:12" ht="14.25" customHeight="1">
      <c r="A985" s="256"/>
      <c r="B985" s="20"/>
      <c r="C985" s="21"/>
      <c r="D985" s="22"/>
      <c r="E985" s="2"/>
      <c r="F985" s="386"/>
      <c r="G985" s="23"/>
      <c r="H985" s="24"/>
      <c r="I985" s="15"/>
      <c r="J985" s="24"/>
      <c r="K985" s="24"/>
      <c r="L985" s="25"/>
    </row>
    <row r="986" spans="1:12" ht="14.25" customHeight="1">
      <c r="A986" s="263"/>
      <c r="B986" s="26"/>
      <c r="C986" s="29" t="s">
        <v>2600</v>
      </c>
      <c r="D986" s="28"/>
      <c r="E986" s="393" t="s">
        <v>2601</v>
      </c>
      <c r="F986" s="388">
        <v>32</v>
      </c>
      <c r="G986" s="17" t="s">
        <v>3135</v>
      </c>
      <c r="H986" s="18"/>
      <c r="I986" s="6"/>
      <c r="J986" s="69"/>
      <c r="K986" s="258"/>
      <c r="L986" s="19"/>
    </row>
    <row r="987" spans="1:12" ht="14.25" customHeight="1">
      <c r="A987" s="256"/>
      <c r="B987" s="20"/>
      <c r="C987" s="21"/>
      <c r="D987" s="22"/>
      <c r="E987" s="2"/>
      <c r="F987" s="386"/>
      <c r="G987" s="23"/>
      <c r="H987" s="24"/>
      <c r="I987" s="15"/>
      <c r="J987" s="24"/>
      <c r="K987" s="24"/>
      <c r="L987" s="25"/>
    </row>
    <row r="988" spans="1:12" ht="14.25" customHeight="1">
      <c r="A988" s="263"/>
      <c r="B988" s="26"/>
      <c r="C988" s="29" t="s">
        <v>2600</v>
      </c>
      <c r="D988" s="28"/>
      <c r="E988" s="393" t="s">
        <v>2701</v>
      </c>
      <c r="F988" s="388">
        <v>6</v>
      </c>
      <c r="G988" s="17" t="s">
        <v>3135</v>
      </c>
      <c r="H988" s="18"/>
      <c r="I988" s="6"/>
      <c r="J988" s="69"/>
      <c r="K988" s="258"/>
      <c r="L988" s="19"/>
    </row>
    <row r="989" spans="1:12" ht="14.25" customHeight="1">
      <c r="A989" s="256"/>
      <c r="B989" s="20"/>
      <c r="C989" s="21"/>
      <c r="D989" s="22"/>
      <c r="E989" s="2"/>
      <c r="F989" s="4"/>
      <c r="G989" s="23"/>
      <c r="H989" s="24"/>
      <c r="I989" s="15"/>
      <c r="J989" s="24"/>
      <c r="K989" s="24"/>
      <c r="L989" s="25"/>
    </row>
    <row r="990" spans="1:12" ht="14.25" customHeight="1">
      <c r="A990" s="263"/>
      <c r="B990" s="26"/>
      <c r="C990" s="273" t="s">
        <v>3278</v>
      </c>
      <c r="D990" s="28"/>
      <c r="E990" s="57" t="s">
        <v>2649</v>
      </c>
      <c r="F990" s="79">
        <v>92</v>
      </c>
      <c r="G990" s="30" t="s">
        <v>1377</v>
      </c>
      <c r="H990" s="6"/>
      <c r="I990" s="6"/>
      <c r="J990" s="69"/>
      <c r="K990" s="258"/>
      <c r="L990" s="31"/>
    </row>
    <row r="991" spans="1:12" ht="14.25" customHeight="1">
      <c r="A991" s="256"/>
      <c r="B991" s="20"/>
      <c r="C991" s="21"/>
      <c r="D991" s="22"/>
      <c r="E991" s="2"/>
      <c r="F991" s="4"/>
      <c r="G991" s="23"/>
      <c r="H991" s="24"/>
      <c r="I991" s="15"/>
      <c r="J991" s="24"/>
      <c r="K991" s="24"/>
      <c r="L991" s="25"/>
    </row>
    <row r="992" spans="1:12" ht="14.25" customHeight="1">
      <c r="A992" s="263"/>
      <c r="B992" s="26"/>
      <c r="C992" s="273" t="s">
        <v>2650</v>
      </c>
      <c r="D992" s="28"/>
      <c r="E992" s="57" t="s">
        <v>2730</v>
      </c>
      <c r="F992" s="79">
        <v>10</v>
      </c>
      <c r="G992" s="30" t="s">
        <v>1377</v>
      </c>
      <c r="H992" s="6"/>
      <c r="I992" s="6"/>
      <c r="J992" s="69"/>
      <c r="K992" s="258"/>
      <c r="L992" s="31"/>
    </row>
    <row r="993" spans="1:12" ht="14.25" customHeight="1">
      <c r="A993" s="261"/>
      <c r="B993" s="8"/>
      <c r="C993" s="21"/>
      <c r="D993" s="22"/>
      <c r="E993" s="2"/>
      <c r="F993" s="4"/>
      <c r="G993" s="23"/>
      <c r="H993" s="24"/>
      <c r="I993" s="15"/>
      <c r="J993" s="24"/>
      <c r="K993" s="24"/>
      <c r="L993" s="25"/>
    </row>
    <row r="994" spans="1:12" ht="14.25" customHeight="1">
      <c r="A994" s="261"/>
      <c r="B994" s="8"/>
      <c r="C994" s="273" t="s">
        <v>2650</v>
      </c>
      <c r="D994" s="28"/>
      <c r="E994" s="57" t="s">
        <v>2651</v>
      </c>
      <c r="F994" s="79">
        <v>65</v>
      </c>
      <c r="G994" s="30" t="s">
        <v>1377</v>
      </c>
      <c r="H994" s="6"/>
      <c r="I994" s="6"/>
      <c r="J994" s="69"/>
      <c r="K994" s="258"/>
      <c r="L994" s="31"/>
    </row>
    <row r="995" spans="1:12" ht="14.25" customHeight="1">
      <c r="A995" s="256"/>
      <c r="B995" s="20"/>
      <c r="C995" s="21"/>
      <c r="D995" s="22"/>
      <c r="E995" s="2"/>
      <c r="F995" s="4"/>
      <c r="G995" s="23"/>
      <c r="H995" s="24"/>
      <c r="I995" s="15"/>
      <c r="J995" s="24"/>
      <c r="K995" s="24"/>
      <c r="L995" s="25"/>
    </row>
    <row r="996" spans="1:12" ht="14.25" customHeight="1">
      <c r="A996" s="261"/>
      <c r="B996" s="26"/>
      <c r="C996" s="273" t="s">
        <v>2731</v>
      </c>
      <c r="D996" s="28"/>
      <c r="E996" s="57" t="s">
        <v>3279</v>
      </c>
      <c r="F996" s="79">
        <v>40</v>
      </c>
      <c r="G996" s="30" t="s">
        <v>2732</v>
      </c>
      <c r="H996" s="6"/>
      <c r="I996" s="6"/>
      <c r="J996" s="69"/>
      <c r="K996" s="258"/>
      <c r="L996" s="31"/>
    </row>
    <row r="997" spans="1:12" ht="14.25" customHeight="1">
      <c r="A997" s="259"/>
      <c r="B997" s="8"/>
      <c r="C997" s="9"/>
      <c r="D997" s="10"/>
      <c r="F997" s="3"/>
      <c r="G997" s="17"/>
      <c r="H997" s="18"/>
      <c r="I997" s="32"/>
      <c r="J997" s="18"/>
      <c r="K997" s="18"/>
      <c r="L997" s="19"/>
    </row>
    <row r="998" spans="1:12" ht="14.25" customHeight="1" thickBot="1">
      <c r="A998" s="431"/>
      <c r="B998" s="446"/>
      <c r="C998" s="403" t="s">
        <v>3176</v>
      </c>
      <c r="D998" s="399"/>
      <c r="E998" s="440" t="s">
        <v>2733</v>
      </c>
      <c r="F998" s="447">
        <v>6</v>
      </c>
      <c r="G998" s="448" t="s">
        <v>1523</v>
      </c>
      <c r="H998" s="450"/>
      <c r="I998" s="449"/>
      <c r="J998" s="451"/>
      <c r="K998" s="432"/>
      <c r="L998" s="119"/>
    </row>
    <row r="1000" spans="1:12" ht="14.25" customHeight="1">
      <c r="J1000" s="56" t="s">
        <v>3183</v>
      </c>
      <c r="K1000" s="795">
        <f>K960+1</f>
        <v>25</v>
      </c>
      <c r="L1000" s="795"/>
    </row>
    <row r="1001" spans="1:12" ht="14.25" customHeight="1">
      <c r="J1001" s="118"/>
      <c r="K1001" s="366"/>
      <c r="L1001" s="366"/>
    </row>
    <row r="1002" spans="1:12" ht="14.25" customHeight="1" thickBot="1">
      <c r="A1002" s="313"/>
      <c r="B1002" s="126"/>
      <c r="C1002" s="126"/>
      <c r="D1002" s="126"/>
      <c r="E1002" s="126"/>
      <c r="F1002" s="126"/>
      <c r="G1002" s="126"/>
      <c r="H1002" s="126"/>
      <c r="I1002" s="126"/>
      <c r="J1002" s="126"/>
      <c r="K1002" s="126"/>
      <c r="L1002" s="126"/>
    </row>
    <row r="1003" spans="1:12" ht="14.25" customHeight="1">
      <c r="A1003" s="254"/>
      <c r="B1003" s="35"/>
      <c r="C1003" s="11"/>
      <c r="D1003" s="37"/>
      <c r="E1003" s="11"/>
      <c r="F1003" s="44"/>
      <c r="G1003" s="44"/>
      <c r="H1003" s="11"/>
      <c r="I1003" s="44"/>
      <c r="J1003" s="11"/>
      <c r="K1003" s="11"/>
      <c r="L1003" s="45"/>
    </row>
    <row r="1004" spans="1:12" ht="14.25" customHeight="1" thickBot="1">
      <c r="A1004" s="429"/>
      <c r="B1004" s="444"/>
      <c r="C1004" s="517" t="s">
        <v>3122</v>
      </c>
      <c r="D1004" s="430"/>
      <c r="E1004" s="517" t="s">
        <v>3192</v>
      </c>
      <c r="F1004" s="445" t="s">
        <v>3193</v>
      </c>
      <c r="G1004" s="445" t="s">
        <v>3148</v>
      </c>
      <c r="H1004" s="517" t="s">
        <v>3186</v>
      </c>
      <c r="I1004" s="445" t="s">
        <v>3187</v>
      </c>
      <c r="J1004" s="794" t="s">
        <v>3156</v>
      </c>
      <c r="K1004" s="794"/>
      <c r="L1004" s="587"/>
    </row>
    <row r="1005" spans="1:12" ht="14.25" customHeight="1">
      <c r="A1005" s="254"/>
      <c r="B1005" s="35"/>
      <c r="C1005" s="36"/>
      <c r="D1005" s="37"/>
      <c r="E1005" s="11"/>
      <c r="F1005" s="394"/>
      <c r="G1005" s="13"/>
      <c r="H1005" s="14"/>
      <c r="I1005" s="38"/>
      <c r="J1005" s="14"/>
      <c r="K1005" s="14"/>
      <c r="L1005" s="16"/>
    </row>
    <row r="1006" spans="1:12" ht="14.25" customHeight="1">
      <c r="A1006" s="255"/>
      <c r="B1006" s="8"/>
      <c r="C1006" s="29" t="s">
        <v>2734</v>
      </c>
      <c r="D1006" s="10"/>
      <c r="E1006" t="s">
        <v>2735</v>
      </c>
      <c r="F1006" s="388">
        <v>1</v>
      </c>
      <c r="G1006" s="17" t="s">
        <v>1349</v>
      </c>
      <c r="H1006" s="18"/>
      <c r="I1006" s="32"/>
      <c r="J1006" s="69"/>
      <c r="K1006" s="18"/>
      <c r="L1006" s="19"/>
    </row>
    <row r="1007" spans="1:12" ht="14.25" customHeight="1">
      <c r="A1007" s="256"/>
      <c r="B1007" s="20"/>
      <c r="C1007" s="2"/>
      <c r="D1007" s="22"/>
      <c r="E1007" s="2"/>
      <c r="F1007" s="386"/>
      <c r="G1007" s="23"/>
      <c r="H1007" s="24"/>
      <c r="I1007" s="15"/>
      <c r="J1007" s="24"/>
      <c r="K1007" s="24"/>
      <c r="L1007" s="25"/>
    </row>
    <row r="1008" spans="1:12" ht="14.25" customHeight="1">
      <c r="A1008" s="257"/>
      <c r="B1008" s="26"/>
      <c r="C1008" s="29" t="s">
        <v>2736</v>
      </c>
      <c r="D1008" s="28"/>
      <c r="E1008" s="57" t="s">
        <v>2737</v>
      </c>
      <c r="F1008" s="387">
        <v>5</v>
      </c>
      <c r="G1008" s="30" t="s">
        <v>1349</v>
      </c>
      <c r="H1008" s="6"/>
      <c r="I1008" s="32"/>
      <c r="J1008" s="69"/>
      <c r="K1008" s="364"/>
      <c r="L1008" s="19"/>
    </row>
    <row r="1009" spans="1:12" ht="14.25" customHeight="1">
      <c r="A1009" s="256"/>
      <c r="B1009" s="20"/>
      <c r="C1009" s="2"/>
      <c r="D1009" s="22"/>
      <c r="E1009" s="2"/>
      <c r="F1009" s="386"/>
      <c r="G1009" s="23"/>
      <c r="H1009" s="24"/>
      <c r="I1009" s="15"/>
      <c r="J1009" s="24"/>
      <c r="K1009" s="24"/>
      <c r="L1009" s="25"/>
    </row>
    <row r="1010" spans="1:12" ht="14.25" customHeight="1">
      <c r="A1010" s="257"/>
      <c r="B1010" s="26"/>
      <c r="C1010" s="29" t="s">
        <v>2738</v>
      </c>
      <c r="D1010" s="28"/>
      <c r="E1010" s="29" t="s">
        <v>2739</v>
      </c>
      <c r="F1010" s="79">
        <v>52</v>
      </c>
      <c r="G1010" s="30" t="s">
        <v>1377</v>
      </c>
      <c r="H1010" s="6"/>
      <c r="I1010" s="32"/>
      <c r="J1010" s="69"/>
      <c r="K1010" s="364"/>
      <c r="L1010" s="19"/>
    </row>
    <row r="1011" spans="1:12" ht="14.25" customHeight="1">
      <c r="A1011" s="256"/>
      <c r="B1011" s="20"/>
      <c r="C1011" s="2"/>
      <c r="D1011" s="22"/>
      <c r="E1011" s="2"/>
      <c r="F1011" s="4"/>
      <c r="G1011" s="23"/>
      <c r="H1011" s="24"/>
      <c r="I1011" s="15"/>
      <c r="J1011" s="24"/>
      <c r="K1011" s="24"/>
      <c r="L1011" s="25"/>
    </row>
    <row r="1012" spans="1:12" ht="14.25" customHeight="1">
      <c r="A1012" s="257"/>
      <c r="B1012" s="26"/>
      <c r="C1012" s="29" t="s">
        <v>2740</v>
      </c>
      <c r="D1012" s="28"/>
      <c r="E1012" s="29" t="s">
        <v>2741</v>
      </c>
      <c r="F1012" s="79">
        <v>2</v>
      </c>
      <c r="G1012" s="30" t="s">
        <v>1377</v>
      </c>
      <c r="H1012" s="6"/>
      <c r="I1012" s="32"/>
      <c r="J1012" s="69"/>
      <c r="K1012" s="364"/>
      <c r="L1012" s="19"/>
    </row>
    <row r="1013" spans="1:12" ht="14.25" customHeight="1">
      <c r="A1013" s="256"/>
      <c r="B1013" s="20"/>
      <c r="C1013" s="2"/>
      <c r="D1013" s="22"/>
      <c r="E1013" s="2"/>
      <c r="F1013" s="4"/>
      <c r="G1013" s="23"/>
      <c r="H1013" s="24"/>
      <c r="I1013" s="15"/>
      <c r="J1013" s="24"/>
      <c r="K1013" s="24"/>
      <c r="L1013" s="25"/>
    </row>
    <row r="1014" spans="1:12" ht="14.25" customHeight="1">
      <c r="A1014" s="257"/>
      <c r="B1014" s="26"/>
      <c r="C1014" s="29" t="s">
        <v>2742</v>
      </c>
      <c r="D1014" s="28"/>
      <c r="E1014" s="29" t="s">
        <v>2743</v>
      </c>
      <c r="F1014" s="79">
        <v>26</v>
      </c>
      <c r="G1014" s="30" t="s">
        <v>1377</v>
      </c>
      <c r="H1014" s="6"/>
      <c r="I1014" s="32"/>
      <c r="J1014" s="69"/>
      <c r="K1014" s="364"/>
      <c r="L1014" s="19"/>
    </row>
    <row r="1015" spans="1:12" ht="14.25" customHeight="1">
      <c r="A1015" s="256"/>
      <c r="B1015" s="20"/>
      <c r="C1015" s="2"/>
      <c r="D1015" s="22"/>
      <c r="E1015" s="2"/>
      <c r="F1015" s="4"/>
      <c r="G1015" s="23"/>
      <c r="H1015" s="24"/>
      <c r="I1015" s="15"/>
      <c r="J1015" s="24"/>
      <c r="K1015" s="24"/>
      <c r="L1015" s="25"/>
    </row>
    <row r="1016" spans="1:12" ht="14.25" customHeight="1">
      <c r="A1016" s="263"/>
      <c r="B1016" s="26"/>
      <c r="C1016" s="29" t="s">
        <v>2744</v>
      </c>
      <c r="D1016" s="28"/>
      <c r="E1016" s="29" t="s">
        <v>2745</v>
      </c>
      <c r="F1016" s="79">
        <v>1</v>
      </c>
      <c r="G1016" s="30" t="s">
        <v>0</v>
      </c>
      <c r="H1016" s="6"/>
      <c r="I1016" s="32"/>
      <c r="J1016" s="69"/>
      <c r="K1016" s="364"/>
      <c r="L1016" s="19"/>
    </row>
    <row r="1017" spans="1:12" ht="14.25" customHeight="1">
      <c r="A1017" s="256"/>
      <c r="B1017" s="20"/>
      <c r="C1017" s="2"/>
      <c r="D1017" s="22"/>
      <c r="E1017" s="2"/>
      <c r="F1017" s="4"/>
      <c r="G1017" s="23"/>
      <c r="H1017" s="24"/>
      <c r="I1017" s="15"/>
      <c r="J1017" s="24"/>
      <c r="K1017" s="24"/>
      <c r="L1017" s="25"/>
    </row>
    <row r="1018" spans="1:12" ht="14.25" customHeight="1">
      <c r="A1018" s="263"/>
      <c r="B1018" s="26"/>
      <c r="C1018" s="29" t="s">
        <v>2850</v>
      </c>
      <c r="D1018" s="28"/>
      <c r="E1018" s="29" t="s">
        <v>3280</v>
      </c>
      <c r="F1018" s="79">
        <v>52</v>
      </c>
      <c r="G1018" s="30" t="s">
        <v>2851</v>
      </c>
      <c r="H1018" s="6"/>
      <c r="I1018" s="6"/>
      <c r="J1018" s="69"/>
      <c r="K1018" s="364"/>
      <c r="L1018" s="19"/>
    </row>
    <row r="1019" spans="1:12" ht="14.25" customHeight="1">
      <c r="A1019" s="256"/>
      <c r="B1019" s="20"/>
      <c r="C1019" s="2"/>
      <c r="D1019" s="22"/>
      <c r="E1019" s="2"/>
      <c r="F1019" s="4"/>
      <c r="G1019" s="23"/>
      <c r="H1019" s="24"/>
      <c r="I1019" s="15"/>
      <c r="J1019" s="24"/>
      <c r="K1019" s="24"/>
      <c r="L1019" s="25"/>
    </row>
    <row r="1020" spans="1:12" ht="14.25" customHeight="1">
      <c r="A1020" s="263"/>
      <c r="B1020" s="26"/>
      <c r="C1020" s="29" t="s">
        <v>3142</v>
      </c>
      <c r="D1020" s="28"/>
      <c r="E1020" s="29" t="s">
        <v>3254</v>
      </c>
      <c r="F1020" s="388">
        <v>337</v>
      </c>
      <c r="G1020" s="17" t="s">
        <v>3179</v>
      </c>
      <c r="H1020" s="6"/>
      <c r="I1020" s="6"/>
      <c r="J1020" s="69"/>
      <c r="K1020" s="364"/>
      <c r="L1020" s="19"/>
    </row>
    <row r="1021" spans="1:12" ht="14.25" customHeight="1">
      <c r="A1021" s="256"/>
      <c r="B1021" s="20"/>
      <c r="C1021" s="2"/>
      <c r="D1021" s="22"/>
      <c r="E1021" s="2"/>
      <c r="F1021" s="386"/>
      <c r="G1021" s="23"/>
      <c r="H1021" s="24"/>
      <c r="I1021" s="15"/>
      <c r="J1021" s="24"/>
      <c r="K1021" s="24"/>
      <c r="L1021" s="25"/>
    </row>
    <row r="1022" spans="1:12" ht="14.25" customHeight="1">
      <c r="A1022" s="263"/>
      <c r="B1022" s="26"/>
      <c r="C1022" s="29" t="s">
        <v>3160</v>
      </c>
      <c r="D1022" s="28"/>
      <c r="E1022" s="29" t="s">
        <v>3180</v>
      </c>
      <c r="F1022" s="388">
        <v>32</v>
      </c>
      <c r="G1022" s="17" t="s">
        <v>3179</v>
      </c>
      <c r="H1022" s="6"/>
      <c r="I1022" s="6"/>
      <c r="J1022" s="69"/>
      <c r="K1022" s="364"/>
      <c r="L1022" s="19"/>
    </row>
    <row r="1023" spans="1:12" ht="14.25" customHeight="1">
      <c r="A1023" s="256"/>
      <c r="B1023" s="20"/>
      <c r="C1023" s="2"/>
      <c r="D1023" s="22"/>
      <c r="E1023" s="2"/>
      <c r="F1023" s="386"/>
      <c r="G1023" s="23"/>
      <c r="H1023" s="24"/>
      <c r="I1023" s="15"/>
      <c r="J1023" s="24"/>
      <c r="K1023" s="24"/>
      <c r="L1023" s="25"/>
    </row>
    <row r="1024" spans="1:12" ht="14.25" customHeight="1">
      <c r="A1024" s="263"/>
      <c r="B1024" s="26"/>
      <c r="C1024" s="29"/>
      <c r="D1024" s="28"/>
      <c r="E1024" s="393"/>
      <c r="F1024" s="388"/>
      <c r="G1024" s="17"/>
      <c r="H1024" s="18"/>
      <c r="I1024" s="6"/>
      <c r="J1024" s="69"/>
      <c r="K1024" s="258"/>
      <c r="L1024" s="31"/>
    </row>
    <row r="1025" spans="1:12" ht="14.25" customHeight="1">
      <c r="A1025" s="256"/>
      <c r="B1025" s="20"/>
      <c r="C1025" s="2"/>
      <c r="D1025" s="22"/>
      <c r="E1025" s="2"/>
      <c r="F1025" s="386"/>
      <c r="G1025" s="23"/>
      <c r="H1025" s="24"/>
      <c r="I1025" s="15"/>
      <c r="J1025" s="24"/>
      <c r="K1025" s="24"/>
      <c r="L1025" s="25"/>
    </row>
    <row r="1026" spans="1:12" ht="14.25" customHeight="1">
      <c r="A1026" s="263"/>
      <c r="B1026" s="26"/>
      <c r="C1026" s="29"/>
      <c r="D1026" s="28"/>
      <c r="E1026" s="393"/>
      <c r="F1026" s="388"/>
      <c r="G1026" s="17"/>
      <c r="H1026" s="18"/>
      <c r="I1026" s="6"/>
      <c r="J1026" s="69"/>
      <c r="K1026" s="258"/>
      <c r="L1026" s="19"/>
    </row>
    <row r="1027" spans="1:12" ht="14.25" customHeight="1">
      <c r="A1027" s="256"/>
      <c r="B1027" s="20"/>
      <c r="C1027" s="2"/>
      <c r="D1027" s="22"/>
      <c r="E1027" s="2"/>
      <c r="F1027" s="386"/>
      <c r="G1027" s="23"/>
      <c r="H1027" s="24"/>
      <c r="I1027" s="15"/>
      <c r="J1027" s="24"/>
      <c r="K1027" s="24"/>
      <c r="L1027" s="25"/>
    </row>
    <row r="1028" spans="1:12" ht="14.25" customHeight="1">
      <c r="A1028" s="263"/>
      <c r="B1028" s="26"/>
      <c r="C1028" s="29"/>
      <c r="D1028" s="28"/>
      <c r="E1028" s="393"/>
      <c r="F1028" s="388"/>
      <c r="G1028" s="17"/>
      <c r="H1028" s="18"/>
      <c r="I1028" s="6"/>
      <c r="J1028" s="69"/>
      <c r="K1028" s="258"/>
      <c r="L1028" s="19"/>
    </row>
    <row r="1029" spans="1:12" ht="14.25" customHeight="1">
      <c r="A1029" s="256"/>
      <c r="B1029" s="20"/>
      <c r="C1029" s="2"/>
      <c r="D1029" s="22"/>
      <c r="E1029" s="304"/>
      <c r="F1029" s="386"/>
      <c r="G1029" s="23"/>
      <c r="H1029" s="24"/>
      <c r="I1029" s="15"/>
      <c r="J1029" s="24"/>
      <c r="K1029" s="24"/>
      <c r="L1029" s="25"/>
    </row>
    <row r="1030" spans="1:12" ht="14.25" customHeight="1">
      <c r="A1030" s="263"/>
      <c r="B1030" s="26"/>
      <c r="C1030" s="29"/>
      <c r="D1030" s="28"/>
      <c r="E1030" s="393"/>
      <c r="F1030" s="387"/>
      <c r="G1030" s="17"/>
      <c r="H1030" s="7"/>
      <c r="I1030" s="6"/>
      <c r="J1030" s="69"/>
      <c r="K1030" s="258"/>
      <c r="L1030" s="31"/>
    </row>
    <row r="1031" spans="1:12" ht="14.25" customHeight="1">
      <c r="A1031" s="256"/>
      <c r="B1031" s="20"/>
      <c r="C1031" s="2"/>
      <c r="D1031" s="22"/>
      <c r="E1031" s="2"/>
      <c r="F1031" s="4"/>
      <c r="G1031" s="23"/>
      <c r="H1031" s="24"/>
      <c r="I1031" s="15"/>
      <c r="J1031" s="24"/>
      <c r="K1031" s="24"/>
      <c r="L1031" s="25"/>
    </row>
    <row r="1032" spans="1:12" ht="14.25" customHeight="1">
      <c r="A1032" s="263"/>
      <c r="B1032" s="26"/>
      <c r="C1032" s="43" t="s">
        <v>3281</v>
      </c>
      <c r="D1032" s="28"/>
      <c r="E1032" s="57"/>
      <c r="F1032" s="79"/>
      <c r="G1032" s="30"/>
      <c r="H1032" s="6"/>
      <c r="I1032" s="6"/>
      <c r="J1032" s="69"/>
      <c r="K1032" s="258"/>
      <c r="L1032" s="31"/>
    </row>
    <row r="1033" spans="1:12" ht="14.25" customHeight="1">
      <c r="A1033" s="261"/>
      <c r="B1033" s="8"/>
      <c r="C1033" s="2"/>
      <c r="D1033" s="22"/>
      <c r="E1033" s="2"/>
      <c r="F1033" s="4"/>
      <c r="G1033" s="23"/>
      <c r="H1033" s="24"/>
      <c r="I1033" s="15"/>
      <c r="J1033" s="24"/>
      <c r="K1033" s="24"/>
      <c r="L1033" s="25"/>
    </row>
    <row r="1034" spans="1:12" ht="14.25" customHeight="1">
      <c r="A1034" s="261"/>
      <c r="B1034" s="8"/>
      <c r="C1034" s="273"/>
      <c r="D1034" s="28"/>
      <c r="E1034" s="57"/>
      <c r="F1034" s="79"/>
      <c r="G1034" s="30"/>
      <c r="H1034" s="6"/>
      <c r="I1034" s="6"/>
      <c r="J1034" s="69"/>
      <c r="K1034" s="258"/>
      <c r="L1034" s="31"/>
    </row>
    <row r="1035" spans="1:12" ht="14.25" customHeight="1">
      <c r="A1035" s="256"/>
      <c r="B1035" s="20"/>
      <c r="C1035" s="2"/>
      <c r="D1035" s="22"/>
      <c r="E1035" s="2"/>
      <c r="F1035" s="78"/>
      <c r="G1035" s="23"/>
      <c r="H1035" s="24"/>
      <c r="I1035" s="72"/>
      <c r="J1035" s="117"/>
      <c r="K1035" s="24"/>
      <c r="L1035" s="262"/>
    </row>
    <row r="1036" spans="1:12" ht="14.25" customHeight="1">
      <c r="A1036" s="261"/>
      <c r="B1036" s="8"/>
      <c r="D1036" s="10"/>
      <c r="F1036" s="77"/>
      <c r="G1036" s="17"/>
      <c r="H1036" s="18"/>
      <c r="I1036" s="32"/>
      <c r="J1036" s="127"/>
      <c r="K1036" s="18"/>
      <c r="L1036" s="264"/>
    </row>
    <row r="1037" spans="1:12" ht="14.25" customHeight="1">
      <c r="A1037" s="259"/>
      <c r="B1037" s="20"/>
      <c r="C1037" s="2"/>
      <c r="D1037" s="22"/>
      <c r="E1037" s="2"/>
      <c r="F1037" s="82"/>
      <c r="G1037" s="23"/>
      <c r="H1037" s="24"/>
      <c r="I1037" s="72"/>
      <c r="J1037" s="24"/>
      <c r="K1037" s="266"/>
      <c r="L1037" s="25"/>
    </row>
    <row r="1038" spans="1:12" ht="14.25" customHeight="1" thickBot="1">
      <c r="A1038" s="431"/>
      <c r="B1038" s="446"/>
      <c r="C1038" s="400"/>
      <c r="D1038" s="399"/>
      <c r="E1038" s="400"/>
      <c r="F1038" s="447"/>
      <c r="G1038" s="448"/>
      <c r="H1038" s="401"/>
      <c r="I1038" s="449"/>
      <c r="J1038" s="390"/>
      <c r="K1038" s="434"/>
      <c r="L1038" s="119"/>
    </row>
    <row r="1040" spans="1:12" ht="14.25" customHeight="1">
      <c r="J1040" s="56" t="s">
        <v>3257</v>
      </c>
      <c r="K1040" s="795">
        <f>K1000+1</f>
        <v>26</v>
      </c>
      <c r="L1040" s="795"/>
    </row>
    <row r="1041" spans="1:12" ht="14.25" customHeight="1">
      <c r="J1041" s="118"/>
      <c r="K1041" s="366"/>
      <c r="L1041" s="366"/>
    </row>
    <row r="1042" spans="1:12" ht="14.25" customHeight="1" thickBot="1">
      <c r="A1042" s="313"/>
      <c r="B1042" s="126"/>
      <c r="C1042" s="126"/>
      <c r="D1042" s="126"/>
      <c r="E1042" s="126"/>
      <c r="F1042" s="126"/>
      <c r="G1042" s="126"/>
      <c r="H1042" s="126"/>
      <c r="I1042" s="126"/>
      <c r="J1042" s="126"/>
      <c r="K1042" s="126"/>
      <c r="L1042" s="126"/>
    </row>
    <row r="1043" spans="1:12" ht="14.25" customHeight="1">
      <c r="A1043" s="254"/>
      <c r="B1043" s="35"/>
      <c r="C1043" s="11"/>
      <c r="D1043" s="37"/>
      <c r="E1043" s="11"/>
      <c r="F1043" s="44"/>
      <c r="G1043" s="44"/>
      <c r="H1043" s="11"/>
      <c r="I1043" s="44"/>
      <c r="J1043" s="11"/>
      <c r="K1043" s="11"/>
      <c r="L1043" s="45"/>
    </row>
    <row r="1044" spans="1:12" ht="14.25" customHeight="1" thickBot="1">
      <c r="A1044" s="429"/>
      <c r="B1044" s="444"/>
      <c r="C1044" s="517" t="s">
        <v>62</v>
      </c>
      <c r="D1044" s="430"/>
      <c r="E1044" s="517" t="s">
        <v>3095</v>
      </c>
      <c r="F1044" s="445" t="s">
        <v>3075</v>
      </c>
      <c r="G1044" s="445" t="s">
        <v>4</v>
      </c>
      <c r="H1044" s="517" t="s">
        <v>3077</v>
      </c>
      <c r="I1044" s="445" t="s">
        <v>1</v>
      </c>
      <c r="J1044" s="793" t="s">
        <v>3098</v>
      </c>
      <c r="K1044" s="794"/>
      <c r="L1044" s="587"/>
    </row>
    <row r="1045" spans="1:12" ht="14.25" customHeight="1">
      <c r="A1045" s="254"/>
      <c r="B1045" s="35"/>
      <c r="C1045" s="36"/>
      <c r="D1045" s="37"/>
      <c r="E1045" s="11"/>
      <c r="F1045" s="12"/>
      <c r="G1045" s="13"/>
      <c r="H1045" s="14"/>
      <c r="I1045" s="38"/>
      <c r="J1045" s="14"/>
      <c r="K1045" s="14"/>
      <c r="L1045" s="16"/>
    </row>
    <row r="1046" spans="1:12" ht="14.25" customHeight="1">
      <c r="A1046" s="255" t="s">
        <v>3002</v>
      </c>
      <c r="B1046" s="8"/>
      <c r="C1046" s="273" t="str">
        <f>+C32</f>
        <v>防犯ｶﾒﾗ、機械警備配管設備工事</v>
      </c>
      <c r="D1046" s="10"/>
      <c r="F1046" s="3"/>
      <c r="G1046" s="17"/>
      <c r="H1046" s="18"/>
      <c r="I1046" s="32"/>
      <c r="J1046" s="69"/>
      <c r="K1046" s="18"/>
      <c r="L1046" s="19"/>
    </row>
    <row r="1047" spans="1:12" ht="14.25" customHeight="1">
      <c r="A1047" s="256"/>
      <c r="B1047" s="20"/>
      <c r="C1047" s="21"/>
      <c r="D1047" s="22"/>
      <c r="E1047" s="2"/>
      <c r="F1047" s="4"/>
      <c r="G1047" s="23"/>
      <c r="H1047" s="24"/>
      <c r="I1047" s="15"/>
      <c r="J1047" s="24"/>
      <c r="K1047" s="24"/>
      <c r="L1047" s="25"/>
    </row>
    <row r="1048" spans="1:12" ht="14.25" customHeight="1">
      <c r="A1048" s="257"/>
      <c r="B1048" s="26"/>
      <c r="C1048" s="27"/>
      <c r="D1048" s="28"/>
      <c r="E1048" s="57"/>
      <c r="F1048" s="79"/>
      <c r="G1048" s="30"/>
      <c r="H1048" s="6"/>
      <c r="I1048" s="6"/>
      <c r="J1048" s="69"/>
      <c r="K1048" s="364"/>
      <c r="L1048" s="19"/>
    </row>
    <row r="1049" spans="1:12" ht="14.25" customHeight="1">
      <c r="A1049" s="256"/>
      <c r="B1049" s="20"/>
      <c r="C1049" s="2"/>
      <c r="D1049" s="22"/>
      <c r="E1049" s="2"/>
      <c r="F1049" s="4"/>
      <c r="G1049" s="23"/>
      <c r="H1049" s="24"/>
      <c r="I1049" s="15"/>
      <c r="J1049" s="24"/>
      <c r="K1049" s="24"/>
      <c r="L1049" s="25"/>
    </row>
    <row r="1050" spans="1:12" ht="14.25" customHeight="1">
      <c r="A1050" s="257"/>
      <c r="B1050" s="26"/>
      <c r="C1050" s="29" t="s">
        <v>2596</v>
      </c>
      <c r="D1050" s="28"/>
      <c r="E1050" s="29" t="s">
        <v>2746</v>
      </c>
      <c r="F1050" s="79">
        <v>12</v>
      </c>
      <c r="G1050" s="30" t="s">
        <v>3282</v>
      </c>
      <c r="H1050" s="6"/>
      <c r="I1050" s="32"/>
      <c r="J1050" s="69"/>
      <c r="K1050" s="364"/>
      <c r="L1050" s="19"/>
    </row>
    <row r="1051" spans="1:12" ht="14.25" customHeight="1">
      <c r="A1051" s="256"/>
      <c r="B1051" s="20"/>
      <c r="C1051" s="2"/>
      <c r="D1051" s="22"/>
      <c r="E1051" s="2"/>
      <c r="F1051" s="4"/>
      <c r="G1051" s="23"/>
      <c r="H1051" s="24"/>
      <c r="I1051" s="15"/>
      <c r="J1051" s="24"/>
      <c r="K1051" s="24"/>
      <c r="L1051" s="25"/>
    </row>
    <row r="1052" spans="1:12" ht="14.25" customHeight="1">
      <c r="A1052" s="257"/>
      <c r="B1052" s="26"/>
      <c r="C1052" s="29" t="s">
        <v>3283</v>
      </c>
      <c r="D1052" s="28"/>
      <c r="E1052" s="29" t="s">
        <v>3284</v>
      </c>
      <c r="F1052" s="79">
        <v>30</v>
      </c>
      <c r="G1052" s="30"/>
      <c r="H1052" s="6"/>
      <c r="I1052" s="32"/>
      <c r="J1052" s="69"/>
      <c r="K1052" s="364"/>
      <c r="L1052" s="19"/>
    </row>
    <row r="1053" spans="1:12" ht="14.25" customHeight="1">
      <c r="A1053" s="256"/>
      <c r="B1053" s="20"/>
      <c r="C1053" s="2"/>
      <c r="D1053" s="22"/>
      <c r="E1053" s="2"/>
      <c r="F1053" s="4"/>
      <c r="G1053" s="23"/>
      <c r="H1053" s="24"/>
      <c r="I1053" s="15"/>
      <c r="J1053" s="24"/>
      <c r="K1053" s="24"/>
      <c r="L1053" s="25"/>
    </row>
    <row r="1054" spans="1:12" ht="14.25" customHeight="1">
      <c r="A1054" s="257"/>
      <c r="B1054" s="26"/>
      <c r="C1054" s="29" t="s">
        <v>3283</v>
      </c>
      <c r="D1054" s="28"/>
      <c r="E1054" s="29" t="s">
        <v>2747</v>
      </c>
      <c r="F1054" s="79">
        <v>153</v>
      </c>
      <c r="G1054" s="30"/>
      <c r="H1054" s="6"/>
      <c r="I1054" s="32"/>
      <c r="J1054" s="69"/>
      <c r="K1054" s="364"/>
      <c r="L1054" s="19"/>
    </row>
    <row r="1055" spans="1:12" ht="14.25" customHeight="1">
      <c r="A1055" s="256"/>
      <c r="B1055" s="20"/>
      <c r="C1055" s="2"/>
      <c r="D1055" s="22"/>
      <c r="E1055" s="2"/>
      <c r="F1055" s="4"/>
      <c r="G1055" s="23"/>
      <c r="H1055" s="24"/>
      <c r="I1055" s="15"/>
      <c r="J1055" s="24"/>
      <c r="K1055" s="24"/>
      <c r="L1055" s="25"/>
    </row>
    <row r="1056" spans="1:12" ht="14.25" customHeight="1">
      <c r="A1056" s="263"/>
      <c r="B1056" s="26"/>
      <c r="C1056" s="29" t="s">
        <v>3283</v>
      </c>
      <c r="D1056" s="28"/>
      <c r="E1056" s="29" t="s">
        <v>2748</v>
      </c>
      <c r="F1056" s="79">
        <v>12</v>
      </c>
      <c r="G1056" s="30"/>
      <c r="H1056" s="6"/>
      <c r="I1056" s="32"/>
      <c r="J1056" s="69"/>
      <c r="K1056" s="364"/>
      <c r="L1056" s="19"/>
    </row>
    <row r="1057" spans="1:12" ht="14.25" customHeight="1">
      <c r="A1057" s="256"/>
      <c r="B1057" s="20"/>
      <c r="C1057" s="21"/>
      <c r="D1057" s="22"/>
      <c r="E1057" s="2"/>
      <c r="F1057" s="4"/>
      <c r="G1057" s="23"/>
      <c r="H1057" s="24"/>
      <c r="I1057" s="15"/>
      <c r="J1057" s="24"/>
      <c r="K1057" s="24"/>
      <c r="L1057" s="25"/>
    </row>
    <row r="1058" spans="1:12" ht="14.25" customHeight="1">
      <c r="A1058" s="263"/>
      <c r="B1058" s="26"/>
      <c r="C1058" s="29" t="s">
        <v>2598</v>
      </c>
      <c r="D1058" s="28"/>
      <c r="E1058" s="280" t="s">
        <v>2645</v>
      </c>
      <c r="F1058" s="79">
        <v>24</v>
      </c>
      <c r="G1058" s="30"/>
      <c r="H1058" s="7"/>
      <c r="I1058" s="6"/>
      <c r="J1058" s="69"/>
      <c r="K1058" s="7"/>
      <c r="L1058" s="31"/>
    </row>
    <row r="1059" spans="1:12" ht="14.25" customHeight="1">
      <c r="A1059" s="256"/>
      <c r="B1059" s="20"/>
      <c r="C1059" s="21"/>
      <c r="D1059" s="22"/>
      <c r="E1059" s="2"/>
      <c r="F1059" s="4"/>
      <c r="G1059" s="23"/>
      <c r="H1059" s="24"/>
      <c r="I1059" s="15"/>
      <c r="J1059" s="24"/>
      <c r="K1059" s="24"/>
      <c r="L1059" s="25"/>
    </row>
    <row r="1060" spans="1:12" ht="14.25" customHeight="1">
      <c r="A1060" s="263"/>
      <c r="B1060" s="26"/>
      <c r="C1060" s="29" t="s">
        <v>2608</v>
      </c>
      <c r="D1060" s="28"/>
      <c r="E1060" s="393" t="s">
        <v>2557</v>
      </c>
      <c r="F1060" s="77">
        <v>12</v>
      </c>
      <c r="G1060" s="17" t="s">
        <v>3090</v>
      </c>
      <c r="H1060" s="18"/>
      <c r="I1060" s="6"/>
      <c r="J1060" s="69"/>
      <c r="K1060" s="258"/>
      <c r="L1060" s="19"/>
    </row>
    <row r="1061" spans="1:12" ht="14.25" customHeight="1">
      <c r="A1061" s="256"/>
      <c r="B1061" s="20"/>
      <c r="C1061" s="21"/>
      <c r="D1061" s="22"/>
      <c r="E1061" s="2"/>
      <c r="F1061" s="4"/>
      <c r="G1061" s="23"/>
      <c r="H1061" s="24"/>
      <c r="I1061" s="15"/>
      <c r="J1061" s="24"/>
      <c r="K1061" s="24"/>
      <c r="L1061" s="25"/>
    </row>
    <row r="1062" spans="1:12" ht="14.25" customHeight="1">
      <c r="A1062" s="263"/>
      <c r="B1062" s="26"/>
      <c r="C1062" s="29" t="s">
        <v>2610</v>
      </c>
      <c r="D1062" s="10"/>
      <c r="E1062" t="s">
        <v>2611</v>
      </c>
      <c r="F1062" s="79">
        <v>141</v>
      </c>
      <c r="G1062" s="30" t="s">
        <v>184</v>
      </c>
      <c r="H1062" s="6"/>
      <c r="I1062" s="6"/>
      <c r="J1062" s="69"/>
      <c r="K1062" s="258"/>
      <c r="L1062" s="31"/>
    </row>
    <row r="1063" spans="1:12" ht="14.25" customHeight="1">
      <c r="A1063" s="256"/>
      <c r="B1063" s="20"/>
      <c r="C1063" s="2"/>
      <c r="D1063" s="22"/>
      <c r="E1063" s="2"/>
      <c r="F1063" s="4"/>
      <c r="G1063" s="23"/>
      <c r="H1063" s="24"/>
      <c r="I1063" s="15"/>
      <c r="J1063" s="24"/>
      <c r="K1063" s="24"/>
      <c r="L1063" s="262"/>
    </row>
    <row r="1064" spans="1:12" ht="14.25" customHeight="1">
      <c r="A1064" s="263"/>
      <c r="B1064" s="26"/>
      <c r="C1064" s="273" t="s">
        <v>3285</v>
      </c>
      <c r="D1064" s="28"/>
      <c r="E1064" s="57" t="s">
        <v>2671</v>
      </c>
      <c r="F1064" s="79">
        <v>7</v>
      </c>
      <c r="G1064" s="30" t="s">
        <v>1523</v>
      </c>
      <c r="H1064" s="7"/>
      <c r="I1064" s="6"/>
      <c r="J1064" s="69"/>
      <c r="K1064" s="258"/>
      <c r="L1064" s="264"/>
    </row>
    <row r="1065" spans="1:12" ht="14.25" customHeight="1">
      <c r="A1065" s="256"/>
      <c r="B1065" s="20"/>
      <c r="C1065" s="21"/>
      <c r="D1065" s="22"/>
      <c r="E1065" s="2"/>
      <c r="F1065" s="386"/>
      <c r="G1065" s="23"/>
      <c r="H1065" s="24"/>
      <c r="I1065" s="15"/>
      <c r="J1065" s="24"/>
      <c r="K1065" s="24"/>
      <c r="L1065" s="25"/>
    </row>
    <row r="1066" spans="1:12" ht="14.25" customHeight="1">
      <c r="A1066" s="263"/>
      <c r="B1066" s="26"/>
      <c r="C1066" s="29" t="s">
        <v>2749</v>
      </c>
      <c r="D1066" s="28"/>
      <c r="E1066" s="393"/>
      <c r="F1066" s="388">
        <v>1</v>
      </c>
      <c r="G1066" s="17" t="s">
        <v>2620</v>
      </c>
      <c r="H1066" s="18"/>
      <c r="I1066" s="6"/>
      <c r="J1066" s="69"/>
      <c r="K1066" s="258"/>
      <c r="L1066" s="19"/>
    </row>
    <row r="1067" spans="1:12" ht="14.25" customHeight="1">
      <c r="A1067" s="256"/>
      <c r="B1067" s="20"/>
      <c r="C1067" s="21"/>
      <c r="D1067" s="22"/>
      <c r="E1067" s="2"/>
      <c r="F1067" s="386"/>
      <c r="G1067" s="23"/>
      <c r="H1067" s="24"/>
      <c r="I1067" s="15"/>
      <c r="J1067" s="24"/>
      <c r="K1067" s="24"/>
      <c r="L1067" s="25"/>
    </row>
    <row r="1068" spans="1:12" ht="14.25" customHeight="1">
      <c r="A1068" s="263"/>
      <c r="B1068" s="26"/>
      <c r="C1068" s="29" t="s">
        <v>2750</v>
      </c>
      <c r="D1068" s="28"/>
      <c r="E1068" s="393"/>
      <c r="F1068" s="388"/>
      <c r="G1068" s="17"/>
      <c r="H1068" s="18"/>
      <c r="I1068" s="6"/>
      <c r="J1068" s="69"/>
      <c r="K1068" s="258"/>
      <c r="L1068" s="19"/>
    </row>
    <row r="1069" spans="1:12" ht="14.25" customHeight="1">
      <c r="A1069" s="256"/>
      <c r="B1069" s="20"/>
      <c r="C1069" s="21"/>
      <c r="D1069" s="22"/>
      <c r="E1069" s="304"/>
      <c r="F1069" s="386"/>
      <c r="G1069" s="23"/>
      <c r="H1069" s="24"/>
      <c r="I1069" s="15"/>
      <c r="J1069" s="24"/>
      <c r="K1069" s="24"/>
      <c r="L1069" s="25"/>
    </row>
    <row r="1070" spans="1:12" ht="14.25" customHeight="1">
      <c r="A1070" s="263"/>
      <c r="B1070" s="26"/>
      <c r="C1070" s="29" t="s">
        <v>2751</v>
      </c>
      <c r="D1070" s="28"/>
      <c r="E1070" s="393"/>
      <c r="F1070" s="387">
        <v>3</v>
      </c>
      <c r="G1070" s="17" t="s">
        <v>1349</v>
      </c>
      <c r="H1070" s="7"/>
      <c r="I1070" s="6"/>
      <c r="J1070" s="69"/>
      <c r="K1070" s="258"/>
      <c r="L1070" s="31"/>
    </row>
    <row r="1071" spans="1:12" ht="14.25" customHeight="1">
      <c r="A1071" s="256"/>
      <c r="B1071" s="20"/>
      <c r="C1071" s="21"/>
      <c r="D1071" s="22"/>
      <c r="E1071" s="2"/>
      <c r="F1071" s="4"/>
      <c r="G1071" s="23"/>
      <c r="H1071" s="24"/>
      <c r="I1071" s="15"/>
      <c r="J1071" s="24"/>
      <c r="K1071" s="24"/>
      <c r="L1071" s="25"/>
    </row>
    <row r="1072" spans="1:12" ht="14.25" customHeight="1">
      <c r="A1072" s="263"/>
      <c r="B1072" s="26"/>
      <c r="C1072" s="273" t="s">
        <v>3286</v>
      </c>
      <c r="D1072" s="28"/>
      <c r="E1072" s="57"/>
      <c r="F1072" s="79">
        <v>1</v>
      </c>
      <c r="G1072" s="30" t="s">
        <v>1349</v>
      </c>
      <c r="H1072" s="6"/>
      <c r="I1072" s="6"/>
      <c r="J1072" s="69"/>
      <c r="K1072" s="258"/>
      <c r="L1072" s="31"/>
    </row>
    <row r="1073" spans="1:12" ht="14.25" customHeight="1">
      <c r="A1073" s="261"/>
      <c r="B1073" s="8"/>
      <c r="C1073" s="21"/>
      <c r="D1073" s="22"/>
      <c r="E1073" s="2"/>
      <c r="F1073" s="4"/>
      <c r="G1073" s="23"/>
      <c r="H1073" s="24"/>
      <c r="I1073" s="15"/>
      <c r="J1073" s="24"/>
      <c r="K1073" s="24"/>
      <c r="L1073" s="25"/>
    </row>
    <row r="1074" spans="1:12" ht="14.25" customHeight="1">
      <c r="A1074" s="261"/>
      <c r="B1074" s="8"/>
      <c r="C1074" s="273" t="s">
        <v>3287</v>
      </c>
      <c r="D1074" s="28"/>
      <c r="E1074" s="29" t="s">
        <v>2748</v>
      </c>
      <c r="F1074" s="79">
        <v>12</v>
      </c>
      <c r="G1074" s="30" t="s">
        <v>184</v>
      </c>
      <c r="H1074" s="6"/>
      <c r="I1074" s="6"/>
      <c r="J1074" s="69"/>
      <c r="K1074" s="258"/>
      <c r="L1074" s="31"/>
    </row>
    <row r="1075" spans="1:12" ht="14.25" customHeight="1">
      <c r="A1075" s="256"/>
      <c r="B1075" s="20"/>
      <c r="C1075" s="21"/>
      <c r="D1075" s="22"/>
      <c r="E1075" s="2"/>
      <c r="F1075" s="78"/>
      <c r="G1075" s="23"/>
      <c r="H1075" s="24"/>
      <c r="I1075" s="15"/>
      <c r="J1075" s="24"/>
      <c r="K1075" s="24"/>
      <c r="L1075" s="262"/>
    </row>
    <row r="1076" spans="1:12" ht="14.25" customHeight="1">
      <c r="A1076" s="261"/>
      <c r="B1076" s="8"/>
      <c r="C1076" s="29" t="s">
        <v>2608</v>
      </c>
      <c r="D1076" s="28"/>
      <c r="E1076" s="393" t="s">
        <v>2557</v>
      </c>
      <c r="F1076" s="77">
        <v>12</v>
      </c>
      <c r="G1076" s="17" t="s">
        <v>3255</v>
      </c>
      <c r="H1076" s="18"/>
      <c r="I1076" s="6"/>
      <c r="J1076" s="69"/>
      <c r="K1076" s="18"/>
      <c r="L1076" s="264"/>
    </row>
    <row r="1077" spans="1:12" ht="14.25" customHeight="1">
      <c r="A1077" s="259"/>
      <c r="B1077" s="20"/>
      <c r="C1077" s="2"/>
      <c r="D1077" s="22"/>
      <c r="E1077" s="2"/>
      <c r="F1077" s="82"/>
      <c r="G1077" s="23"/>
      <c r="H1077" s="24"/>
      <c r="I1077" s="15"/>
      <c r="J1077" s="24"/>
      <c r="K1077" s="266"/>
      <c r="L1077" s="25"/>
    </row>
    <row r="1078" spans="1:12" ht="14.25" customHeight="1" thickBot="1">
      <c r="A1078" s="431"/>
      <c r="B1078" s="446"/>
      <c r="C1078" s="400" t="s">
        <v>2997</v>
      </c>
      <c r="D1078" s="399"/>
      <c r="E1078" s="400" t="s">
        <v>3288</v>
      </c>
      <c r="F1078" s="447">
        <v>1</v>
      </c>
      <c r="G1078" s="448" t="s">
        <v>3289</v>
      </c>
      <c r="H1078" s="401"/>
      <c r="I1078" s="311"/>
      <c r="J1078" s="390"/>
      <c r="K1078" s="434"/>
      <c r="L1078" s="119"/>
    </row>
    <row r="1080" spans="1:12" ht="14.25" customHeight="1">
      <c r="J1080" s="56" t="s">
        <v>3093</v>
      </c>
      <c r="K1080" s="795">
        <f>K1040+1</f>
        <v>27</v>
      </c>
      <c r="L1080" s="795"/>
    </row>
    <row r="1081" spans="1:12" ht="14.25" customHeight="1">
      <c r="J1081" s="118"/>
      <c r="K1081" s="366"/>
      <c r="L1081" s="366"/>
    </row>
    <row r="1082" spans="1:12" ht="14.25" customHeight="1" thickBot="1">
      <c r="A1082" s="313"/>
      <c r="B1082" s="126"/>
      <c r="C1082" s="126"/>
      <c r="D1082" s="126"/>
      <c r="E1082" s="126"/>
      <c r="F1082" s="126"/>
      <c r="G1082" s="126"/>
      <c r="H1082" s="126"/>
      <c r="I1082" s="126"/>
      <c r="J1082" s="126"/>
      <c r="K1082" s="126"/>
      <c r="L1082" s="126"/>
    </row>
    <row r="1083" spans="1:12" ht="14.25" customHeight="1">
      <c r="A1083" s="254"/>
      <c r="B1083" s="35"/>
      <c r="C1083" s="11"/>
      <c r="D1083" s="37"/>
      <c r="E1083" s="11"/>
      <c r="F1083" s="44"/>
      <c r="G1083" s="44"/>
      <c r="H1083" s="11"/>
      <c r="I1083" s="44"/>
      <c r="J1083" s="11"/>
      <c r="K1083" s="11"/>
      <c r="L1083" s="45"/>
    </row>
    <row r="1084" spans="1:12" ht="14.25" customHeight="1" thickBot="1">
      <c r="A1084" s="429"/>
      <c r="B1084" s="444"/>
      <c r="C1084" s="517" t="s">
        <v>3094</v>
      </c>
      <c r="D1084" s="430"/>
      <c r="E1084" s="517" t="s">
        <v>3095</v>
      </c>
      <c r="F1084" s="445" t="s">
        <v>3075</v>
      </c>
      <c r="G1084" s="445" t="s">
        <v>4</v>
      </c>
      <c r="H1084" s="517" t="s">
        <v>3215</v>
      </c>
      <c r="I1084" s="445" t="s">
        <v>3216</v>
      </c>
      <c r="J1084" s="793" t="s">
        <v>3217</v>
      </c>
      <c r="K1084" s="794"/>
      <c r="L1084" s="587"/>
    </row>
    <row r="1085" spans="1:12" ht="14.25" customHeight="1">
      <c r="A1085" s="254"/>
      <c r="B1085" s="35"/>
      <c r="C1085" s="36"/>
      <c r="D1085" s="37"/>
      <c r="E1085" s="11"/>
      <c r="F1085" s="12"/>
      <c r="G1085" s="13"/>
      <c r="H1085" s="14"/>
      <c r="I1085" s="38"/>
      <c r="J1085" s="14"/>
      <c r="K1085" s="14"/>
      <c r="L1085" s="16"/>
    </row>
    <row r="1086" spans="1:12" ht="14.25" customHeight="1">
      <c r="A1086" s="255"/>
      <c r="B1086" s="8"/>
      <c r="C1086" s="29" t="s">
        <v>2752</v>
      </c>
      <c r="D1086" s="10"/>
      <c r="F1086" s="3"/>
      <c r="G1086" s="17"/>
      <c r="H1086" s="18"/>
      <c r="I1086" s="32"/>
      <c r="J1086" s="69"/>
      <c r="K1086" s="18"/>
      <c r="L1086" s="19"/>
    </row>
    <row r="1087" spans="1:12" ht="14.25" customHeight="1">
      <c r="A1087" s="256"/>
      <c r="B1087" s="20"/>
      <c r="C1087" s="2"/>
      <c r="D1087" s="22"/>
      <c r="E1087" s="2"/>
      <c r="F1087" s="4"/>
      <c r="G1087" s="23"/>
      <c r="H1087" s="24"/>
      <c r="I1087" s="15"/>
      <c r="J1087" s="24"/>
      <c r="K1087" s="24"/>
      <c r="L1087" s="25"/>
    </row>
    <row r="1088" spans="1:12" ht="14.25" customHeight="1">
      <c r="A1088" s="257"/>
      <c r="B1088" s="26"/>
      <c r="C1088" s="29" t="s">
        <v>2753</v>
      </c>
      <c r="D1088" s="28"/>
      <c r="E1088" s="57"/>
      <c r="F1088" s="79">
        <v>24</v>
      </c>
      <c r="G1088" s="30" t="s">
        <v>3090</v>
      </c>
      <c r="H1088" s="6"/>
      <c r="I1088" s="6"/>
      <c r="J1088" s="69"/>
      <c r="K1088" s="364"/>
      <c r="L1088" s="19"/>
    </row>
    <row r="1089" spans="1:12" ht="14.25" customHeight="1">
      <c r="A1089" s="256"/>
      <c r="B1089" s="20"/>
      <c r="C1089" s="2"/>
      <c r="D1089" s="22"/>
      <c r="E1089" s="2"/>
      <c r="F1089" s="4"/>
      <c r="G1089" s="23"/>
      <c r="H1089" s="24"/>
      <c r="I1089" s="15"/>
      <c r="J1089" s="24"/>
      <c r="K1089" s="24"/>
      <c r="L1089" s="25"/>
    </row>
    <row r="1090" spans="1:12" ht="14.25" customHeight="1">
      <c r="A1090" s="257"/>
      <c r="B1090" s="26"/>
      <c r="C1090" s="29" t="s">
        <v>3290</v>
      </c>
      <c r="D1090" s="28"/>
      <c r="E1090" s="29" t="s">
        <v>3291</v>
      </c>
      <c r="F1090" s="79">
        <v>1</v>
      </c>
      <c r="G1090" s="30" t="s">
        <v>1377</v>
      </c>
      <c r="H1090" s="6"/>
      <c r="I1090" s="6"/>
      <c r="J1090" s="69"/>
      <c r="K1090" s="364"/>
      <c r="L1090" s="19"/>
    </row>
    <row r="1091" spans="1:12" ht="14.25" customHeight="1">
      <c r="A1091" s="256"/>
      <c r="B1091" s="20"/>
      <c r="C1091" s="2"/>
      <c r="D1091" s="22"/>
      <c r="E1091" s="2"/>
      <c r="F1091" s="4"/>
      <c r="G1091" s="23"/>
      <c r="H1091" s="24"/>
      <c r="I1091" s="15"/>
      <c r="J1091" s="24"/>
      <c r="K1091" s="24"/>
      <c r="L1091" s="25"/>
    </row>
    <row r="1092" spans="1:12" ht="14.25" customHeight="1">
      <c r="A1092" s="257"/>
      <c r="B1092" s="26"/>
      <c r="C1092" s="29" t="s">
        <v>2576</v>
      </c>
      <c r="D1092" s="28"/>
      <c r="E1092" s="29"/>
      <c r="F1092" s="79">
        <v>1</v>
      </c>
      <c r="G1092" s="30"/>
      <c r="H1092" s="6"/>
      <c r="I1092" s="6"/>
      <c r="J1092" s="69"/>
      <c r="K1092" s="364"/>
      <c r="L1092" s="19"/>
    </row>
    <row r="1093" spans="1:12" ht="14.25" customHeight="1">
      <c r="A1093" s="256"/>
      <c r="B1093" s="20"/>
      <c r="C1093" s="2"/>
      <c r="D1093" s="22"/>
      <c r="E1093" s="2"/>
      <c r="F1093" s="4"/>
      <c r="G1093" s="23"/>
      <c r="H1093" s="24"/>
      <c r="I1093" s="15"/>
      <c r="J1093" s="24"/>
      <c r="K1093" s="24"/>
      <c r="L1093" s="25"/>
    </row>
    <row r="1094" spans="1:12" ht="14.25" customHeight="1">
      <c r="A1094" s="257"/>
      <c r="B1094" s="26"/>
      <c r="C1094" s="29" t="s">
        <v>3144</v>
      </c>
      <c r="D1094" s="28"/>
      <c r="E1094" s="29"/>
      <c r="F1094" s="79">
        <v>116</v>
      </c>
      <c r="G1094" s="30" t="s">
        <v>3289</v>
      </c>
      <c r="H1094" s="6"/>
      <c r="I1094" s="6"/>
      <c r="J1094" s="69"/>
      <c r="K1094" s="364"/>
      <c r="L1094" s="19"/>
    </row>
    <row r="1095" spans="1:12" ht="14.25" customHeight="1">
      <c r="A1095" s="256"/>
      <c r="B1095" s="20"/>
      <c r="C1095" s="2"/>
      <c r="D1095" s="22"/>
      <c r="E1095" s="2"/>
      <c r="F1095" s="4"/>
      <c r="G1095" s="23"/>
      <c r="H1095" s="24"/>
      <c r="I1095" s="15"/>
      <c r="J1095" s="24"/>
      <c r="K1095" s="24"/>
      <c r="L1095" s="25"/>
    </row>
    <row r="1096" spans="1:12" ht="14.25" customHeight="1">
      <c r="A1096" s="263"/>
      <c r="B1096" s="26"/>
      <c r="C1096" s="29" t="s">
        <v>3145</v>
      </c>
      <c r="D1096" s="28"/>
      <c r="E1096" s="29"/>
      <c r="F1096" s="79">
        <v>6</v>
      </c>
      <c r="G1096" s="30" t="s">
        <v>1377</v>
      </c>
      <c r="H1096" s="6"/>
      <c r="I1096" s="6"/>
      <c r="J1096" s="69"/>
      <c r="K1096" s="364"/>
      <c r="L1096" s="19"/>
    </row>
    <row r="1097" spans="1:12" ht="14.25" customHeight="1">
      <c r="A1097" s="256"/>
      <c r="B1097" s="20"/>
      <c r="C1097" s="2"/>
      <c r="D1097" s="22"/>
      <c r="E1097" s="2"/>
      <c r="F1097" s="4"/>
      <c r="G1097" s="23"/>
      <c r="H1097" s="24"/>
      <c r="I1097" s="15"/>
      <c r="J1097" s="24"/>
      <c r="K1097" s="24"/>
      <c r="L1097" s="25"/>
    </row>
    <row r="1098" spans="1:12" ht="14.25" customHeight="1">
      <c r="A1098" s="263"/>
      <c r="B1098" s="26"/>
      <c r="C1098" s="29" t="s">
        <v>3292</v>
      </c>
      <c r="D1098" s="28"/>
      <c r="E1098" s="29" t="s">
        <v>3293</v>
      </c>
      <c r="F1098" s="79">
        <v>1</v>
      </c>
      <c r="G1098" s="30" t="s">
        <v>2564</v>
      </c>
      <c r="H1098" s="6"/>
      <c r="I1098" s="6"/>
      <c r="J1098" s="69"/>
      <c r="K1098" s="364"/>
      <c r="L1098" s="19"/>
    </row>
    <row r="1099" spans="1:12" ht="14.25" customHeight="1">
      <c r="A1099" s="256"/>
      <c r="B1099" s="20"/>
      <c r="C1099" s="2"/>
      <c r="D1099" s="22"/>
      <c r="E1099" s="2"/>
      <c r="F1099" s="4"/>
      <c r="G1099" s="23"/>
      <c r="H1099" s="24"/>
      <c r="I1099" s="15"/>
      <c r="J1099" s="24"/>
      <c r="K1099" s="24"/>
      <c r="L1099" s="25"/>
    </row>
    <row r="1100" spans="1:12" ht="14.25" customHeight="1">
      <c r="A1100" s="263"/>
      <c r="B1100" s="26"/>
      <c r="C1100" s="29"/>
      <c r="D1100" s="28"/>
      <c r="E1100" s="29"/>
      <c r="F1100" s="79"/>
      <c r="G1100" s="30"/>
      <c r="H1100" s="6"/>
      <c r="I1100" s="6"/>
      <c r="J1100" s="69"/>
      <c r="K1100" s="364"/>
      <c r="L1100" s="19"/>
    </row>
    <row r="1101" spans="1:12" ht="14.25" customHeight="1">
      <c r="A1101" s="256"/>
      <c r="B1101" s="20"/>
      <c r="C1101" s="2"/>
      <c r="D1101" s="22"/>
      <c r="E1101" s="2"/>
      <c r="F1101" s="4"/>
      <c r="G1101" s="23"/>
      <c r="H1101" s="24"/>
      <c r="I1101" s="15"/>
      <c r="J1101" s="24"/>
      <c r="K1101" s="24"/>
      <c r="L1101" s="25"/>
    </row>
    <row r="1102" spans="1:12" ht="14.25" customHeight="1">
      <c r="A1102" s="263"/>
      <c r="B1102" s="26"/>
      <c r="C1102" s="29"/>
      <c r="D1102" s="28"/>
      <c r="E1102" s="29"/>
      <c r="F1102" s="387"/>
      <c r="G1102" s="30"/>
      <c r="H1102" s="6"/>
      <c r="I1102" s="6"/>
      <c r="J1102" s="69"/>
      <c r="K1102" s="364"/>
      <c r="L1102" s="19"/>
    </row>
    <row r="1103" spans="1:12" ht="14.25" customHeight="1">
      <c r="A1103" s="256"/>
      <c r="B1103" s="20"/>
      <c r="C1103" s="2"/>
      <c r="D1103" s="22"/>
      <c r="E1103" s="2"/>
      <c r="F1103" s="386"/>
      <c r="G1103" s="23"/>
      <c r="H1103" s="24"/>
      <c r="I1103" s="15"/>
      <c r="J1103" s="24"/>
      <c r="K1103" s="24"/>
      <c r="L1103" s="25"/>
    </row>
    <row r="1104" spans="1:12" ht="14.25" customHeight="1">
      <c r="A1104" s="263"/>
      <c r="B1104" s="26"/>
      <c r="C1104" s="29"/>
      <c r="D1104" s="28"/>
      <c r="E1104" s="393"/>
      <c r="F1104" s="388"/>
      <c r="G1104" s="17"/>
      <c r="H1104" s="18"/>
      <c r="I1104" s="6"/>
      <c r="J1104" s="69"/>
      <c r="K1104" s="258"/>
      <c r="L1104" s="31"/>
    </row>
    <row r="1105" spans="1:12" ht="14.25" customHeight="1">
      <c r="A1105" s="256"/>
      <c r="B1105" s="20"/>
      <c r="C1105" s="2"/>
      <c r="D1105" s="22"/>
      <c r="E1105" s="2"/>
      <c r="F1105" s="386"/>
      <c r="G1105" s="23"/>
      <c r="H1105" s="24"/>
      <c r="I1105" s="15"/>
      <c r="J1105" s="24"/>
      <c r="K1105" s="24"/>
      <c r="L1105" s="25"/>
    </row>
    <row r="1106" spans="1:12" ht="14.25" customHeight="1">
      <c r="A1106" s="263"/>
      <c r="B1106" s="26"/>
      <c r="C1106" s="29"/>
      <c r="D1106" s="28"/>
      <c r="E1106" s="393"/>
      <c r="F1106" s="388"/>
      <c r="G1106" s="17"/>
      <c r="H1106" s="18"/>
      <c r="I1106" s="6"/>
      <c r="J1106" s="69"/>
      <c r="K1106" s="258"/>
      <c r="L1106" s="19"/>
    </row>
    <row r="1107" spans="1:12" ht="14.25" customHeight="1">
      <c r="A1107" s="256"/>
      <c r="B1107" s="20"/>
      <c r="C1107" s="2"/>
      <c r="D1107" s="22"/>
      <c r="E1107" s="2"/>
      <c r="F1107" s="386"/>
      <c r="G1107" s="23"/>
      <c r="H1107" s="24"/>
      <c r="I1107" s="15"/>
      <c r="J1107" s="24"/>
      <c r="K1107" s="24"/>
      <c r="L1107" s="25"/>
    </row>
    <row r="1108" spans="1:12" ht="14.25" customHeight="1">
      <c r="A1108" s="263"/>
      <c r="B1108" s="26"/>
      <c r="C1108" s="29"/>
      <c r="D1108" s="28"/>
      <c r="E1108" s="393"/>
      <c r="F1108" s="388"/>
      <c r="G1108" s="17"/>
      <c r="H1108" s="18"/>
      <c r="I1108" s="6"/>
      <c r="J1108" s="69"/>
      <c r="K1108" s="258"/>
      <c r="L1108" s="19"/>
    </row>
    <row r="1109" spans="1:12" ht="14.25" customHeight="1">
      <c r="A1109" s="256"/>
      <c r="B1109" s="20"/>
      <c r="C1109" s="2"/>
      <c r="D1109" s="22"/>
      <c r="E1109" s="304"/>
      <c r="F1109" s="386"/>
      <c r="G1109" s="23"/>
      <c r="H1109" s="24"/>
      <c r="I1109" s="15"/>
      <c r="J1109" s="24"/>
      <c r="K1109" s="24"/>
      <c r="L1109" s="25"/>
    </row>
    <row r="1110" spans="1:12" ht="14.25" customHeight="1">
      <c r="A1110" s="263"/>
      <c r="B1110" s="26"/>
      <c r="C1110" s="29"/>
      <c r="D1110" s="28"/>
      <c r="E1110" s="393"/>
      <c r="F1110" s="387"/>
      <c r="G1110" s="17"/>
      <c r="H1110" s="7"/>
      <c r="I1110" s="6"/>
      <c r="J1110" s="69"/>
      <c r="K1110" s="258"/>
      <c r="L1110" s="31"/>
    </row>
    <row r="1111" spans="1:12" ht="14.25" customHeight="1">
      <c r="A1111" s="256"/>
      <c r="B1111" s="20"/>
      <c r="C1111" s="2"/>
      <c r="D1111" s="22"/>
      <c r="E1111" s="2"/>
      <c r="F1111" s="4"/>
      <c r="G1111" s="23"/>
      <c r="H1111" s="24"/>
      <c r="I1111" s="15"/>
      <c r="J1111" s="24"/>
      <c r="K1111" s="24"/>
      <c r="L1111" s="25"/>
    </row>
    <row r="1112" spans="1:12" ht="14.25" customHeight="1">
      <c r="A1112" s="263"/>
      <c r="B1112" s="26"/>
      <c r="C1112" s="43" t="s">
        <v>3294</v>
      </c>
      <c r="D1112" s="28"/>
      <c r="E1112" s="57"/>
      <c r="F1112" s="79"/>
      <c r="G1112" s="30"/>
      <c r="H1112" s="6"/>
      <c r="I1112" s="6"/>
      <c r="J1112" s="69"/>
      <c r="K1112" s="258"/>
      <c r="L1112" s="31"/>
    </row>
    <row r="1113" spans="1:12" ht="14.25" customHeight="1">
      <c r="A1113" s="261"/>
      <c r="B1113" s="8"/>
      <c r="C1113" s="2"/>
      <c r="D1113" s="22"/>
      <c r="E1113" s="2"/>
      <c r="F1113" s="4"/>
      <c r="G1113" s="23"/>
      <c r="H1113" s="24"/>
      <c r="I1113" s="15"/>
      <c r="J1113" s="24"/>
      <c r="K1113" s="24"/>
      <c r="L1113" s="25"/>
    </row>
    <row r="1114" spans="1:12" ht="14.25" customHeight="1">
      <c r="A1114" s="261"/>
      <c r="B1114" s="8"/>
      <c r="C1114" s="273"/>
      <c r="D1114" s="28"/>
      <c r="E1114" s="57"/>
      <c r="F1114" s="79"/>
      <c r="G1114" s="30"/>
      <c r="H1114" s="6"/>
      <c r="I1114" s="6"/>
      <c r="J1114" s="69"/>
      <c r="K1114" s="258"/>
      <c r="L1114" s="31"/>
    </row>
    <row r="1115" spans="1:12" ht="14.25" customHeight="1">
      <c r="A1115" s="256"/>
      <c r="B1115" s="20"/>
      <c r="C1115" s="2"/>
      <c r="D1115" s="22"/>
      <c r="E1115" s="2"/>
      <c r="F1115" s="78"/>
      <c r="G1115" s="23"/>
      <c r="H1115" s="24"/>
      <c r="I1115" s="72"/>
      <c r="J1115" s="117"/>
      <c r="K1115" s="24"/>
      <c r="L1115" s="262"/>
    </row>
    <row r="1116" spans="1:12" ht="14.25" customHeight="1">
      <c r="A1116" s="261"/>
      <c r="B1116" s="8"/>
      <c r="D1116" s="10"/>
      <c r="F1116" s="77"/>
      <c r="G1116" s="17"/>
      <c r="H1116" s="18"/>
      <c r="I1116" s="32"/>
      <c r="J1116" s="127"/>
      <c r="K1116" s="18"/>
      <c r="L1116" s="264"/>
    </row>
    <row r="1117" spans="1:12" ht="14.25" customHeight="1">
      <c r="A1117" s="259"/>
      <c r="B1117" s="20"/>
      <c r="C1117" s="2"/>
      <c r="D1117" s="22"/>
      <c r="E1117" s="2"/>
      <c r="F1117" s="82"/>
      <c r="G1117" s="23"/>
      <c r="H1117" s="24"/>
      <c r="I1117" s="72"/>
      <c r="J1117" s="24"/>
      <c r="K1117" s="266"/>
      <c r="L1117" s="25"/>
    </row>
    <row r="1118" spans="1:12" ht="14.25" customHeight="1" thickBot="1">
      <c r="A1118" s="431"/>
      <c r="B1118" s="446"/>
      <c r="C1118" s="400"/>
      <c r="D1118" s="399"/>
      <c r="E1118" s="400"/>
      <c r="F1118" s="447"/>
      <c r="G1118" s="448"/>
      <c r="H1118" s="401"/>
      <c r="I1118" s="449"/>
      <c r="J1118" s="390"/>
      <c r="K1118" s="434"/>
      <c r="L1118" s="119"/>
    </row>
    <row r="1120" spans="1:12" ht="14.25" customHeight="1">
      <c r="J1120" s="56" t="s">
        <v>3093</v>
      </c>
      <c r="K1120" s="795">
        <f>K1080+1</f>
        <v>28</v>
      </c>
      <c r="L1120" s="795"/>
    </row>
    <row r="1121" spans="1:12" ht="14.25" customHeight="1">
      <c r="J1121" s="118"/>
      <c r="K1121" s="366"/>
      <c r="L1121" s="366"/>
    </row>
    <row r="1122" spans="1:12" ht="14.25" customHeight="1" thickBot="1">
      <c r="A1122" s="313"/>
      <c r="B1122" s="126"/>
      <c r="C1122" s="126"/>
      <c r="D1122" s="126"/>
      <c r="E1122" s="126"/>
      <c r="F1122" s="126"/>
      <c r="G1122" s="126"/>
      <c r="H1122" s="126"/>
      <c r="I1122" s="126"/>
      <c r="J1122" s="126"/>
      <c r="K1122" s="126"/>
      <c r="L1122" s="126"/>
    </row>
    <row r="1123" spans="1:12" ht="14.25" customHeight="1">
      <c r="A1123" s="254"/>
      <c r="B1123" s="35"/>
      <c r="C1123" s="11"/>
      <c r="D1123" s="37"/>
      <c r="E1123" s="11"/>
      <c r="F1123" s="44"/>
      <c r="G1123" s="44"/>
      <c r="H1123" s="11"/>
      <c r="I1123" s="44"/>
      <c r="J1123" s="11"/>
      <c r="K1123" s="11"/>
      <c r="L1123" s="45"/>
    </row>
    <row r="1124" spans="1:12" ht="14.25" customHeight="1" thickBot="1">
      <c r="A1124" s="429"/>
      <c r="B1124" s="444"/>
      <c r="C1124" s="517" t="s">
        <v>3164</v>
      </c>
      <c r="D1124" s="430"/>
      <c r="E1124" s="517" t="s">
        <v>3095</v>
      </c>
      <c r="F1124" s="445" t="s">
        <v>3075</v>
      </c>
      <c r="G1124" s="445" t="s">
        <v>3096</v>
      </c>
      <c r="H1124" s="517" t="s">
        <v>3077</v>
      </c>
      <c r="I1124" s="445" t="s">
        <v>3216</v>
      </c>
      <c r="J1124" s="793" t="s">
        <v>2</v>
      </c>
      <c r="K1124" s="794"/>
      <c r="L1124" s="587"/>
    </row>
    <row r="1125" spans="1:12" ht="14.25" customHeight="1">
      <c r="A1125" s="254"/>
      <c r="B1125" s="35"/>
      <c r="C1125" s="36"/>
      <c r="D1125" s="37"/>
      <c r="E1125" s="11"/>
      <c r="F1125" s="12"/>
      <c r="G1125" s="13"/>
      <c r="H1125" s="14"/>
      <c r="I1125" s="38"/>
      <c r="J1125" s="14"/>
      <c r="K1125" s="14"/>
      <c r="L1125" s="16"/>
    </row>
    <row r="1126" spans="1:12" ht="14.25" customHeight="1">
      <c r="A1126" s="255" t="s">
        <v>3295</v>
      </c>
      <c r="B1126" s="8"/>
      <c r="C1126" s="27" t="s">
        <v>2544</v>
      </c>
      <c r="D1126" s="10"/>
      <c r="F1126" s="3"/>
      <c r="G1126" s="17"/>
      <c r="H1126" s="18"/>
      <c r="I1126" s="32"/>
      <c r="J1126" s="69"/>
      <c r="K1126" s="18"/>
      <c r="L1126" s="19"/>
    </row>
    <row r="1127" spans="1:12" ht="14.25" customHeight="1">
      <c r="A1127" s="256"/>
      <c r="B1127" s="20"/>
      <c r="C1127" s="2"/>
      <c r="D1127" s="22"/>
      <c r="E1127" s="2"/>
      <c r="F1127" s="4"/>
      <c r="G1127" s="23"/>
      <c r="H1127" s="24"/>
      <c r="I1127" s="15"/>
      <c r="J1127" s="24"/>
      <c r="K1127" s="24"/>
      <c r="L1127" s="25"/>
    </row>
    <row r="1128" spans="1:12" ht="14.25" customHeight="1">
      <c r="A1128" s="257"/>
      <c r="B1128" s="26"/>
      <c r="C1128" s="29"/>
      <c r="D1128" s="28"/>
      <c r="E1128" s="57"/>
      <c r="F1128" s="79"/>
      <c r="G1128" s="30"/>
      <c r="H1128" s="6"/>
      <c r="I1128" s="6"/>
      <c r="J1128" s="69"/>
      <c r="K1128" s="364"/>
      <c r="L1128" s="19"/>
    </row>
    <row r="1129" spans="1:12" ht="14.25" customHeight="1">
      <c r="A1129" s="256"/>
      <c r="B1129" s="20"/>
      <c r="C1129" s="2"/>
      <c r="D1129" s="22"/>
      <c r="E1129" s="2"/>
      <c r="F1129" s="4"/>
      <c r="G1129" s="23"/>
      <c r="H1129" s="24"/>
      <c r="I1129" s="15"/>
      <c r="J1129" s="24"/>
      <c r="K1129" s="24"/>
      <c r="L1129" s="25"/>
    </row>
    <row r="1130" spans="1:12" ht="14.25" customHeight="1">
      <c r="A1130" s="257"/>
      <c r="B1130" s="26"/>
      <c r="C1130" s="29" t="s">
        <v>2754</v>
      </c>
      <c r="D1130" s="28"/>
      <c r="E1130" s="29"/>
      <c r="F1130" s="79">
        <v>1</v>
      </c>
      <c r="G1130" s="30" t="s">
        <v>0</v>
      </c>
      <c r="H1130" s="6"/>
      <c r="I1130" s="6"/>
      <c r="J1130" s="69"/>
      <c r="K1130" s="364"/>
      <c r="L1130" s="19"/>
    </row>
    <row r="1131" spans="1:12" ht="14.25" customHeight="1">
      <c r="A1131" s="256"/>
      <c r="B1131" s="20"/>
      <c r="C1131" s="2"/>
      <c r="D1131" s="22"/>
      <c r="E1131" s="2"/>
      <c r="F1131" s="4"/>
      <c r="G1131" s="23"/>
      <c r="H1131" s="24"/>
      <c r="I1131" s="15"/>
      <c r="J1131" s="24"/>
      <c r="K1131" s="24"/>
      <c r="L1131" s="25"/>
    </row>
    <row r="1132" spans="1:12" ht="14.25" customHeight="1">
      <c r="A1132" s="257"/>
      <c r="B1132" s="26"/>
      <c r="C1132" s="29" t="s">
        <v>2755</v>
      </c>
      <c r="D1132" s="28"/>
      <c r="E1132" s="29"/>
      <c r="F1132" s="79"/>
      <c r="G1132" s="30"/>
      <c r="H1132" s="6"/>
      <c r="I1132" s="6"/>
      <c r="J1132" s="69"/>
      <c r="K1132" s="364"/>
      <c r="L1132" s="19"/>
    </row>
    <row r="1133" spans="1:12" ht="14.25" customHeight="1">
      <c r="A1133" s="256"/>
      <c r="B1133" s="20"/>
      <c r="C1133" s="2"/>
      <c r="D1133" s="22"/>
      <c r="E1133" s="2"/>
      <c r="F1133" s="4"/>
      <c r="G1133" s="23"/>
      <c r="H1133" s="24"/>
      <c r="I1133" s="15"/>
      <c r="J1133" s="24"/>
      <c r="K1133" s="24"/>
      <c r="L1133" s="25"/>
    </row>
    <row r="1134" spans="1:12" ht="14.25" customHeight="1">
      <c r="A1134" s="257"/>
      <c r="B1134" s="26"/>
      <c r="C1134" s="29" t="s">
        <v>2756</v>
      </c>
      <c r="D1134" s="28"/>
      <c r="E1134" s="29"/>
      <c r="F1134" s="79"/>
      <c r="G1134" s="30"/>
      <c r="H1134" s="6"/>
      <c r="I1134" s="6"/>
      <c r="J1134" s="69"/>
      <c r="K1134" s="364"/>
      <c r="L1134" s="19"/>
    </row>
    <row r="1135" spans="1:12" ht="14.25" customHeight="1">
      <c r="A1135" s="256"/>
      <c r="B1135" s="20"/>
      <c r="C1135" s="2"/>
      <c r="D1135" s="22"/>
      <c r="E1135" s="2" t="s">
        <v>2921</v>
      </c>
      <c r="F1135" s="4"/>
      <c r="G1135" s="23"/>
      <c r="H1135" s="24"/>
      <c r="I1135" s="15"/>
      <c r="J1135" s="24"/>
      <c r="K1135" s="24"/>
      <c r="L1135" s="25"/>
    </row>
    <row r="1136" spans="1:12" ht="14.25" customHeight="1">
      <c r="A1136" s="263"/>
      <c r="B1136" s="26"/>
      <c r="C1136" s="29" t="s">
        <v>2757</v>
      </c>
      <c r="D1136" s="28"/>
      <c r="E1136" s="29" t="s">
        <v>2922</v>
      </c>
      <c r="F1136" s="79">
        <v>1</v>
      </c>
      <c r="G1136" s="30" t="s">
        <v>0</v>
      </c>
      <c r="H1136" s="6"/>
      <c r="I1136" s="6"/>
      <c r="J1136" s="69"/>
      <c r="K1136" s="364"/>
      <c r="L1136" s="19"/>
    </row>
    <row r="1137" spans="1:12" ht="14.25" customHeight="1">
      <c r="A1137" s="256"/>
      <c r="B1137" s="20"/>
      <c r="C1137" s="2"/>
      <c r="D1137" s="22"/>
      <c r="E1137" s="2"/>
      <c r="F1137" s="4"/>
      <c r="G1137" s="23"/>
      <c r="H1137" s="24"/>
      <c r="I1137" s="15"/>
      <c r="J1137" s="24"/>
      <c r="K1137" s="24"/>
      <c r="L1137" s="25"/>
    </row>
    <row r="1138" spans="1:12" ht="14.25" customHeight="1">
      <c r="A1138" s="263"/>
      <c r="B1138" s="26"/>
      <c r="C1138" s="29" t="s">
        <v>2758</v>
      </c>
      <c r="D1138" s="28"/>
      <c r="E1138" s="29"/>
      <c r="F1138" s="79">
        <v>1</v>
      </c>
      <c r="G1138" s="30" t="s">
        <v>0</v>
      </c>
      <c r="H1138" s="6"/>
      <c r="I1138" s="6"/>
      <c r="J1138" s="69"/>
      <c r="K1138" s="364"/>
      <c r="L1138" s="19"/>
    </row>
    <row r="1139" spans="1:12" ht="14.25" customHeight="1">
      <c r="A1139" s="256"/>
      <c r="B1139" s="20"/>
      <c r="C1139" s="2"/>
      <c r="D1139" s="22"/>
      <c r="E1139" s="2"/>
      <c r="F1139" s="4"/>
      <c r="G1139" s="23"/>
      <c r="H1139" s="24"/>
      <c r="I1139" s="15"/>
      <c r="J1139" s="24"/>
      <c r="K1139" s="24"/>
      <c r="L1139" s="25"/>
    </row>
    <row r="1140" spans="1:12" ht="14.25" customHeight="1">
      <c r="A1140" s="263"/>
      <c r="B1140" s="26"/>
      <c r="C1140" s="29" t="s">
        <v>2923</v>
      </c>
      <c r="D1140" s="28"/>
      <c r="E1140" s="29"/>
      <c r="F1140" s="387">
        <v>1</v>
      </c>
      <c r="G1140" s="30" t="s">
        <v>2620</v>
      </c>
      <c r="H1140" s="6"/>
      <c r="I1140" s="6"/>
      <c r="J1140" s="69"/>
      <c r="K1140" s="364"/>
      <c r="L1140" s="19"/>
    </row>
    <row r="1141" spans="1:12" ht="14.25" customHeight="1">
      <c r="A1141" s="256"/>
      <c r="B1141" s="20"/>
      <c r="C1141" s="2"/>
      <c r="D1141" s="22"/>
      <c r="E1141" s="2"/>
      <c r="F1141" s="4"/>
      <c r="G1141" s="23"/>
      <c r="H1141" s="24"/>
      <c r="I1141" s="15"/>
      <c r="J1141" s="24"/>
      <c r="K1141" s="24"/>
      <c r="L1141" s="25"/>
    </row>
    <row r="1142" spans="1:12" ht="14.25" customHeight="1">
      <c r="A1142" s="263"/>
      <c r="B1142" s="26"/>
      <c r="C1142" s="29"/>
      <c r="D1142" s="28"/>
      <c r="E1142" s="29"/>
      <c r="F1142" s="387"/>
      <c r="G1142" s="30"/>
      <c r="H1142" s="6"/>
      <c r="I1142" s="6"/>
      <c r="J1142" s="69"/>
      <c r="K1142" s="364"/>
      <c r="L1142" s="19"/>
    </row>
    <row r="1143" spans="1:12" ht="14.25" customHeight="1">
      <c r="A1143" s="256"/>
      <c r="B1143" s="20"/>
      <c r="C1143" s="2"/>
      <c r="D1143" s="22"/>
      <c r="E1143" s="2"/>
      <c r="F1143" s="386"/>
      <c r="G1143" s="23"/>
      <c r="H1143" s="24"/>
      <c r="I1143" s="15"/>
      <c r="J1143" s="24"/>
      <c r="K1143" s="24"/>
      <c r="L1143" s="25"/>
    </row>
    <row r="1144" spans="1:12" ht="14.25" customHeight="1">
      <c r="A1144" s="263"/>
      <c r="B1144" s="26"/>
      <c r="C1144" s="29"/>
      <c r="D1144" s="28"/>
      <c r="E1144" s="393"/>
      <c r="F1144" s="388"/>
      <c r="G1144" s="17"/>
      <c r="H1144" s="18"/>
      <c r="I1144" s="6"/>
      <c r="J1144" s="69"/>
      <c r="K1144" s="258"/>
      <c r="L1144" s="31"/>
    </row>
    <row r="1145" spans="1:12" ht="14.25" customHeight="1">
      <c r="A1145" s="256"/>
      <c r="B1145" s="20"/>
      <c r="C1145" s="2"/>
      <c r="D1145" s="22"/>
      <c r="E1145" s="2"/>
      <c r="F1145" s="386"/>
      <c r="G1145" s="23"/>
      <c r="H1145" s="24"/>
      <c r="I1145" s="15"/>
      <c r="J1145" s="24"/>
      <c r="K1145" s="24"/>
      <c r="L1145" s="25"/>
    </row>
    <row r="1146" spans="1:12" ht="14.25" customHeight="1">
      <c r="A1146" s="263"/>
      <c r="B1146" s="26"/>
      <c r="C1146" s="29"/>
      <c r="D1146" s="28"/>
      <c r="E1146" s="393"/>
      <c r="F1146" s="388"/>
      <c r="G1146" s="17"/>
      <c r="H1146" s="18"/>
      <c r="I1146" s="6"/>
      <c r="J1146" s="69"/>
      <c r="K1146" s="258"/>
      <c r="L1146" s="19"/>
    </row>
    <row r="1147" spans="1:12" ht="14.25" customHeight="1">
      <c r="A1147" s="256"/>
      <c r="B1147" s="20"/>
      <c r="C1147" s="2"/>
      <c r="D1147" s="22"/>
      <c r="E1147" s="2"/>
      <c r="F1147" s="386"/>
      <c r="G1147" s="23"/>
      <c r="H1147" s="24"/>
      <c r="I1147" s="15"/>
      <c r="J1147" s="24"/>
      <c r="K1147" s="24"/>
      <c r="L1147" s="25"/>
    </row>
    <row r="1148" spans="1:12" ht="14.25" customHeight="1">
      <c r="A1148" s="263"/>
      <c r="B1148" s="26"/>
      <c r="C1148" s="29"/>
      <c r="D1148" s="28"/>
      <c r="E1148" s="393"/>
      <c r="F1148" s="388"/>
      <c r="G1148" s="17"/>
      <c r="H1148" s="18"/>
      <c r="I1148" s="6"/>
      <c r="J1148" s="69"/>
      <c r="K1148" s="258"/>
      <c r="L1148" s="19"/>
    </row>
    <row r="1149" spans="1:12" ht="14.25" customHeight="1">
      <c r="A1149" s="256"/>
      <c r="B1149" s="20"/>
      <c r="C1149" s="2"/>
      <c r="D1149" s="22"/>
      <c r="E1149" s="304"/>
      <c r="F1149" s="386"/>
      <c r="G1149" s="23"/>
      <c r="H1149" s="24"/>
      <c r="I1149" s="15"/>
      <c r="J1149" s="24"/>
      <c r="K1149" s="24"/>
      <c r="L1149" s="25"/>
    </row>
    <row r="1150" spans="1:12" ht="14.25" customHeight="1">
      <c r="A1150" s="263"/>
      <c r="B1150" s="26"/>
      <c r="C1150" s="43" t="s">
        <v>3296</v>
      </c>
      <c r="D1150" s="28"/>
      <c r="E1150" s="393"/>
      <c r="F1150" s="387"/>
      <c r="G1150" s="17"/>
      <c r="H1150" s="7"/>
      <c r="I1150" s="6"/>
      <c r="J1150" s="69"/>
      <c r="K1150" s="258"/>
      <c r="L1150" s="31"/>
    </row>
    <row r="1151" spans="1:12" ht="14.25" customHeight="1">
      <c r="A1151" s="256"/>
      <c r="B1151" s="20"/>
      <c r="C1151" s="2"/>
      <c r="D1151" s="22"/>
      <c r="E1151" s="2"/>
      <c r="F1151" s="4"/>
      <c r="G1151" s="23"/>
      <c r="H1151" s="24"/>
      <c r="I1151" s="15"/>
      <c r="J1151" s="24"/>
      <c r="K1151" s="24"/>
      <c r="L1151" s="25"/>
    </row>
    <row r="1152" spans="1:12" ht="14.25" customHeight="1">
      <c r="A1152" s="263"/>
      <c r="B1152" s="26"/>
      <c r="C1152" s="273"/>
      <c r="D1152" s="28"/>
      <c r="E1152" s="57"/>
      <c r="F1152" s="79"/>
      <c r="G1152" s="30"/>
      <c r="H1152" s="6"/>
      <c r="I1152" s="6"/>
      <c r="J1152" s="69"/>
      <c r="K1152" s="258"/>
      <c r="L1152" s="31"/>
    </row>
    <row r="1153" spans="1:12" ht="14.25" customHeight="1">
      <c r="A1153" s="261"/>
      <c r="B1153" s="8"/>
      <c r="C1153" s="2"/>
      <c r="D1153" s="22"/>
      <c r="E1153" s="2"/>
      <c r="F1153" s="4"/>
      <c r="G1153" s="23"/>
      <c r="H1153" s="24"/>
      <c r="I1153" s="15"/>
      <c r="J1153" s="24"/>
      <c r="K1153" s="24"/>
      <c r="L1153" s="25"/>
    </row>
    <row r="1154" spans="1:12" ht="14.25" customHeight="1">
      <c r="A1154" s="261"/>
      <c r="B1154" s="8"/>
      <c r="C1154" s="273"/>
      <c r="D1154" s="28"/>
      <c r="E1154" s="57"/>
      <c r="F1154" s="79"/>
      <c r="G1154" s="30"/>
      <c r="H1154" s="6"/>
      <c r="I1154" s="6"/>
      <c r="J1154" s="69"/>
      <c r="K1154" s="258"/>
      <c r="L1154" s="31"/>
    </row>
    <row r="1155" spans="1:12" ht="14.25" customHeight="1">
      <c r="A1155" s="256"/>
      <c r="B1155" s="20"/>
      <c r="C1155" s="2"/>
      <c r="D1155" s="22"/>
      <c r="E1155" s="2"/>
      <c r="F1155" s="78"/>
      <c r="G1155" s="23"/>
      <c r="H1155" s="24"/>
      <c r="I1155" s="72"/>
      <c r="J1155" s="117"/>
      <c r="K1155" s="24"/>
      <c r="L1155" s="262"/>
    </row>
    <row r="1156" spans="1:12" ht="14.25" customHeight="1">
      <c r="A1156" s="261"/>
      <c r="B1156" s="8"/>
      <c r="D1156" s="10"/>
      <c r="F1156" s="77"/>
      <c r="G1156" s="17"/>
      <c r="H1156" s="18"/>
      <c r="I1156" s="32"/>
      <c r="J1156" s="127"/>
      <c r="K1156" s="18"/>
      <c r="L1156" s="264"/>
    </row>
    <row r="1157" spans="1:12" ht="14.25" customHeight="1">
      <c r="A1157" s="259"/>
      <c r="B1157" s="20"/>
      <c r="C1157" s="2"/>
      <c r="D1157" s="22"/>
      <c r="E1157" s="2"/>
      <c r="F1157" s="82"/>
      <c r="G1157" s="23"/>
      <c r="H1157" s="24"/>
      <c r="I1157" s="72"/>
      <c r="J1157" s="24"/>
      <c r="K1157" s="266"/>
      <c r="L1157" s="25"/>
    </row>
    <row r="1158" spans="1:12" ht="14.25" customHeight="1" thickBot="1">
      <c r="A1158" s="431"/>
      <c r="B1158" s="446"/>
      <c r="C1158" s="400"/>
      <c r="D1158" s="399"/>
      <c r="E1158" s="400"/>
      <c r="F1158" s="447"/>
      <c r="G1158" s="448"/>
      <c r="H1158" s="401"/>
      <c r="I1158" s="449"/>
      <c r="J1158" s="390"/>
      <c r="K1158" s="434"/>
      <c r="L1158" s="119"/>
    </row>
    <row r="1160" spans="1:12" ht="14.25" customHeight="1">
      <c r="J1160" s="56" t="s">
        <v>3102</v>
      </c>
      <c r="K1160" s="795">
        <f>K1120+1</f>
        <v>29</v>
      </c>
      <c r="L1160" s="795"/>
    </row>
    <row r="1161" spans="1:12" ht="14.25" customHeight="1">
      <c r="J1161" s="118"/>
      <c r="K1161" s="366"/>
      <c r="L1161" s="366"/>
    </row>
    <row r="1162" spans="1:12" ht="14.25" customHeight="1" thickBot="1">
      <c r="A1162" s="313"/>
      <c r="B1162" s="126"/>
      <c r="C1162" s="126"/>
      <c r="D1162" s="126"/>
      <c r="E1162" s="126"/>
      <c r="F1162" s="126"/>
      <c r="G1162" s="126"/>
      <c r="H1162" s="126"/>
      <c r="I1162" s="126"/>
      <c r="J1162" s="126"/>
      <c r="K1162" s="126"/>
      <c r="L1162" s="126"/>
    </row>
    <row r="1163" spans="1:12" ht="14.25" customHeight="1">
      <c r="A1163" s="254"/>
      <c r="B1163" s="35"/>
      <c r="C1163" s="11"/>
      <c r="D1163" s="37"/>
      <c r="E1163" s="11"/>
      <c r="F1163" s="44"/>
      <c r="G1163" s="44"/>
      <c r="H1163" s="11"/>
      <c r="I1163" s="44"/>
      <c r="J1163" s="11"/>
      <c r="K1163" s="11"/>
      <c r="L1163" s="45"/>
    </row>
    <row r="1164" spans="1:12" ht="14.25" customHeight="1" thickBot="1">
      <c r="A1164" s="429"/>
      <c r="B1164" s="444"/>
      <c r="C1164" s="517" t="s">
        <v>3122</v>
      </c>
      <c r="D1164" s="430"/>
      <c r="E1164" s="517" t="s">
        <v>3165</v>
      </c>
      <c r="F1164" s="445" t="s">
        <v>3297</v>
      </c>
      <c r="G1164" s="445" t="s">
        <v>3096</v>
      </c>
      <c r="H1164" s="517" t="s">
        <v>3086</v>
      </c>
      <c r="I1164" s="445" t="s">
        <v>3166</v>
      </c>
      <c r="J1164" s="793" t="s">
        <v>2</v>
      </c>
      <c r="K1164" s="794"/>
      <c r="L1164" s="587"/>
    </row>
    <row r="1165" spans="1:12" ht="14.25" customHeight="1">
      <c r="A1165" s="254"/>
      <c r="B1165" s="35"/>
      <c r="C1165" s="36"/>
      <c r="D1165" s="37"/>
      <c r="E1165" s="11"/>
      <c r="F1165" s="12"/>
      <c r="G1165" s="13"/>
      <c r="H1165" s="14"/>
      <c r="I1165" s="38"/>
      <c r="J1165" s="14"/>
      <c r="K1165" s="14"/>
      <c r="L1165" s="16"/>
    </row>
    <row r="1166" spans="1:12" ht="14.25" customHeight="1">
      <c r="A1166" s="255" t="s">
        <v>3298</v>
      </c>
      <c r="B1166" s="8"/>
      <c r="C1166" s="27" t="s">
        <v>2545</v>
      </c>
      <c r="D1166" s="10"/>
      <c r="F1166" s="3"/>
      <c r="G1166" s="17"/>
      <c r="H1166" s="18"/>
      <c r="I1166" s="32"/>
      <c r="J1166" s="69"/>
      <c r="K1166" s="18"/>
      <c r="L1166" s="19"/>
    </row>
    <row r="1167" spans="1:12" ht="14.25" customHeight="1">
      <c r="A1167" s="256"/>
      <c r="B1167" s="20"/>
      <c r="C1167" s="2"/>
      <c r="D1167" s="22"/>
      <c r="E1167" s="2"/>
      <c r="F1167" s="4"/>
      <c r="G1167" s="23"/>
      <c r="H1167" s="24"/>
      <c r="I1167" s="15"/>
      <c r="J1167" s="24"/>
      <c r="K1167" s="24"/>
      <c r="L1167" s="25"/>
    </row>
    <row r="1168" spans="1:12" ht="14.25" customHeight="1">
      <c r="A1168" s="257"/>
      <c r="B1168" s="26"/>
      <c r="C1168" s="29"/>
      <c r="D1168" s="28"/>
      <c r="E1168" s="57"/>
      <c r="F1168" s="79"/>
      <c r="G1168" s="30"/>
      <c r="H1168" s="6"/>
      <c r="I1168" s="6"/>
      <c r="J1168" s="69"/>
      <c r="K1168" s="364"/>
      <c r="L1168" s="19"/>
    </row>
    <row r="1169" spans="1:12" ht="14.25" customHeight="1">
      <c r="A1169" s="256"/>
      <c r="B1169" s="20"/>
      <c r="C1169" s="2"/>
      <c r="D1169" s="22"/>
      <c r="E1169" s="2"/>
      <c r="F1169" s="4"/>
      <c r="G1169" s="23"/>
      <c r="H1169" s="24"/>
      <c r="I1169" s="15"/>
      <c r="J1169" s="24"/>
      <c r="K1169" s="24"/>
      <c r="L1169" s="25"/>
    </row>
    <row r="1170" spans="1:12" ht="14.25" customHeight="1">
      <c r="A1170" s="257" t="s">
        <v>3299</v>
      </c>
      <c r="B1170" s="26"/>
      <c r="C1170" s="29" t="s">
        <v>2759</v>
      </c>
      <c r="D1170" s="28"/>
      <c r="E1170" s="29"/>
      <c r="F1170" s="79">
        <v>1</v>
      </c>
      <c r="G1170" s="30" t="s">
        <v>0</v>
      </c>
      <c r="H1170" s="6"/>
      <c r="I1170" s="6"/>
      <c r="J1170" s="69"/>
      <c r="K1170" s="364"/>
      <c r="L1170" s="19"/>
    </row>
    <row r="1171" spans="1:12" ht="14.25" customHeight="1">
      <c r="A1171" s="256"/>
      <c r="B1171" s="20"/>
      <c r="C1171" s="2"/>
      <c r="D1171" s="22"/>
      <c r="E1171" s="2"/>
      <c r="F1171" s="4"/>
      <c r="G1171" s="23"/>
      <c r="H1171" s="24"/>
      <c r="I1171" s="15"/>
      <c r="J1171" s="24"/>
      <c r="K1171" s="24"/>
      <c r="L1171" s="25"/>
    </row>
    <row r="1172" spans="1:12" ht="14.25" customHeight="1">
      <c r="A1172" s="257"/>
      <c r="B1172" s="26"/>
      <c r="C1172" s="29"/>
      <c r="D1172" s="28"/>
      <c r="E1172" s="29"/>
      <c r="F1172" s="79"/>
      <c r="G1172" s="30"/>
      <c r="H1172" s="6"/>
      <c r="I1172" s="6"/>
      <c r="J1172" s="69"/>
      <c r="K1172" s="364"/>
      <c r="L1172" s="19"/>
    </row>
    <row r="1173" spans="1:12" ht="14.25" customHeight="1">
      <c r="A1173" s="256"/>
      <c r="B1173" s="20"/>
      <c r="C1173" s="2"/>
      <c r="D1173" s="22"/>
      <c r="E1173" s="2"/>
      <c r="F1173" s="4"/>
      <c r="G1173" s="23"/>
      <c r="H1173" s="24"/>
      <c r="I1173" s="15"/>
      <c r="J1173" s="24"/>
      <c r="K1173" s="24"/>
      <c r="L1173" s="25"/>
    </row>
    <row r="1174" spans="1:12" ht="14.25" customHeight="1">
      <c r="A1174" s="257" t="s">
        <v>3300</v>
      </c>
      <c r="B1174" s="26"/>
      <c r="C1174" s="29" t="s">
        <v>2924</v>
      </c>
      <c r="D1174" s="28"/>
      <c r="E1174" s="29"/>
      <c r="F1174" s="79">
        <v>1</v>
      </c>
      <c r="G1174" s="30" t="s">
        <v>0</v>
      </c>
      <c r="H1174" s="6"/>
      <c r="I1174" s="6"/>
      <c r="J1174" s="69"/>
      <c r="K1174" s="364"/>
      <c r="L1174" s="19"/>
    </row>
    <row r="1175" spans="1:12" ht="14.25" customHeight="1">
      <c r="A1175" s="256"/>
      <c r="B1175" s="20"/>
      <c r="C1175" s="2"/>
      <c r="D1175" s="22"/>
      <c r="E1175" s="2"/>
      <c r="F1175" s="4"/>
      <c r="G1175" s="23"/>
      <c r="H1175" s="24"/>
      <c r="I1175" s="15"/>
      <c r="J1175" s="24"/>
      <c r="K1175" s="24"/>
      <c r="L1175" s="25"/>
    </row>
    <row r="1176" spans="1:12" ht="14.25" customHeight="1">
      <c r="A1176" s="263"/>
      <c r="B1176" s="26"/>
      <c r="C1176" s="29"/>
      <c r="D1176" s="28"/>
      <c r="E1176" s="29"/>
      <c r="F1176" s="79"/>
      <c r="G1176" s="30"/>
      <c r="H1176" s="6"/>
      <c r="I1176" s="6"/>
      <c r="J1176" s="69"/>
      <c r="K1176" s="364"/>
      <c r="L1176" s="19"/>
    </row>
    <row r="1177" spans="1:12" ht="14.25" customHeight="1">
      <c r="A1177" s="256"/>
      <c r="B1177" s="20"/>
      <c r="C1177" s="2"/>
      <c r="D1177" s="22"/>
      <c r="E1177" s="2"/>
      <c r="F1177" s="4"/>
      <c r="G1177" s="23"/>
      <c r="H1177" s="24"/>
      <c r="I1177" s="15"/>
      <c r="J1177" s="24"/>
      <c r="K1177" s="24"/>
      <c r="L1177" s="25"/>
    </row>
    <row r="1178" spans="1:12" ht="14.25" customHeight="1">
      <c r="A1178" s="263"/>
      <c r="B1178" s="26"/>
      <c r="C1178" s="29"/>
      <c r="D1178" s="28"/>
      <c r="E1178" s="29"/>
      <c r="F1178" s="79"/>
      <c r="G1178" s="30"/>
      <c r="H1178" s="6"/>
      <c r="I1178" s="6"/>
      <c r="J1178" s="69"/>
      <c r="K1178" s="364"/>
      <c r="L1178" s="19"/>
    </row>
    <row r="1179" spans="1:12" ht="14.25" customHeight="1">
      <c r="A1179" s="256"/>
      <c r="B1179" s="20"/>
      <c r="C1179" s="2"/>
      <c r="D1179" s="22"/>
      <c r="E1179" s="2"/>
      <c r="F1179" s="4"/>
      <c r="G1179" s="23"/>
      <c r="H1179" s="24"/>
      <c r="I1179" s="15"/>
      <c r="J1179" s="24"/>
      <c r="K1179" s="24"/>
      <c r="L1179" s="25"/>
    </row>
    <row r="1180" spans="1:12" ht="14.25" customHeight="1">
      <c r="A1180" s="263"/>
      <c r="B1180" s="26"/>
      <c r="C1180" s="29"/>
      <c r="D1180" s="28"/>
      <c r="E1180" s="29"/>
      <c r="F1180" s="79"/>
      <c r="G1180" s="30"/>
      <c r="H1180" s="6"/>
      <c r="I1180" s="6"/>
      <c r="J1180" s="69"/>
      <c r="K1180" s="364"/>
      <c r="L1180" s="19"/>
    </row>
    <row r="1181" spans="1:12" ht="14.25" customHeight="1">
      <c r="A1181" s="256"/>
      <c r="B1181" s="20"/>
      <c r="C1181" s="2"/>
      <c r="D1181" s="22"/>
      <c r="E1181" s="2"/>
      <c r="F1181" s="4"/>
      <c r="G1181" s="23"/>
      <c r="H1181" s="24"/>
      <c r="I1181" s="15"/>
      <c r="J1181" s="24"/>
      <c r="K1181" s="24"/>
      <c r="L1181" s="25"/>
    </row>
    <row r="1182" spans="1:12" ht="14.25" customHeight="1">
      <c r="A1182" s="263"/>
      <c r="B1182" s="26"/>
      <c r="C1182" s="29"/>
      <c r="D1182" s="28"/>
      <c r="E1182" s="29"/>
      <c r="F1182" s="79"/>
      <c r="G1182" s="30"/>
      <c r="H1182" s="6"/>
      <c r="I1182" s="6"/>
      <c r="J1182" s="69"/>
      <c r="K1182" s="364"/>
      <c r="L1182" s="19"/>
    </row>
    <row r="1183" spans="1:12" ht="14.25" customHeight="1">
      <c r="A1183" s="256"/>
      <c r="B1183" s="20"/>
      <c r="C1183" s="2"/>
      <c r="D1183" s="22"/>
      <c r="E1183" s="2"/>
      <c r="F1183" s="386"/>
      <c r="G1183" s="23"/>
      <c r="H1183" s="24"/>
      <c r="I1183" s="15"/>
      <c r="J1183" s="24"/>
      <c r="K1183" s="24"/>
      <c r="L1183" s="25"/>
    </row>
    <row r="1184" spans="1:12" ht="14.25" customHeight="1">
      <c r="A1184" s="263"/>
      <c r="B1184" s="26"/>
      <c r="C1184" s="29"/>
      <c r="D1184" s="28"/>
      <c r="E1184" s="393"/>
      <c r="F1184" s="388"/>
      <c r="G1184" s="17"/>
      <c r="H1184" s="18"/>
      <c r="I1184" s="6"/>
      <c r="J1184" s="69"/>
      <c r="K1184" s="258"/>
      <c r="L1184" s="31"/>
    </row>
    <row r="1185" spans="1:12" ht="14.25" customHeight="1">
      <c r="A1185" s="256"/>
      <c r="B1185" s="20"/>
      <c r="C1185" s="2"/>
      <c r="D1185" s="22"/>
      <c r="E1185" s="2"/>
      <c r="F1185" s="386"/>
      <c r="G1185" s="23"/>
      <c r="H1185" s="24"/>
      <c r="I1185" s="15"/>
      <c r="J1185" s="24"/>
      <c r="K1185" s="24"/>
      <c r="L1185" s="25"/>
    </row>
    <row r="1186" spans="1:12" ht="14.25" customHeight="1">
      <c r="A1186" s="263"/>
      <c r="B1186" s="26"/>
      <c r="C1186" s="29"/>
      <c r="D1186" s="28"/>
      <c r="E1186" s="393"/>
      <c r="F1186" s="387"/>
      <c r="G1186" s="30"/>
      <c r="H1186" s="7"/>
      <c r="I1186" s="6"/>
      <c r="J1186" s="69"/>
      <c r="K1186" s="258"/>
      <c r="L1186" s="31"/>
    </row>
    <row r="1187" spans="1:12" ht="14.25" customHeight="1">
      <c r="A1187" s="261"/>
      <c r="B1187" s="8"/>
      <c r="D1187" s="10"/>
      <c r="E1187" s="280"/>
      <c r="F1187" s="388"/>
      <c r="G1187" s="17"/>
      <c r="H1187" s="18"/>
      <c r="I1187" s="32"/>
      <c r="J1187" s="18"/>
      <c r="K1187" s="364"/>
      <c r="L1187" s="19"/>
    </row>
    <row r="1188" spans="1:12" ht="14.25" customHeight="1">
      <c r="A1188" s="263"/>
      <c r="B1188" s="26"/>
      <c r="C1188" s="29"/>
      <c r="D1188" s="28"/>
      <c r="E1188" s="273"/>
      <c r="F1188" s="387"/>
      <c r="G1188" s="30"/>
      <c r="H1188" s="7"/>
      <c r="I1188" s="6"/>
      <c r="J1188" s="7"/>
      <c r="K1188" s="258"/>
      <c r="L1188" s="31"/>
    </row>
    <row r="1189" spans="1:12" ht="14.25" customHeight="1">
      <c r="A1189" s="261"/>
      <c r="B1189" s="8"/>
      <c r="D1189" s="10"/>
      <c r="E1189" s="280"/>
      <c r="F1189" s="388"/>
      <c r="G1189" s="17"/>
      <c r="H1189" s="18"/>
      <c r="I1189" s="32"/>
      <c r="J1189" s="18"/>
      <c r="K1189" s="364"/>
      <c r="L1189" s="19"/>
    </row>
    <row r="1190" spans="1:12" ht="14.25" customHeight="1">
      <c r="A1190" s="263"/>
      <c r="B1190" s="26"/>
      <c r="C1190" s="29"/>
      <c r="D1190" s="28"/>
      <c r="E1190" s="273"/>
      <c r="F1190" s="387"/>
      <c r="G1190" s="30"/>
      <c r="H1190" s="7"/>
      <c r="I1190" s="6"/>
      <c r="J1190" s="7"/>
      <c r="K1190" s="258"/>
      <c r="L1190" s="31"/>
    </row>
    <row r="1191" spans="1:12" ht="14.25" customHeight="1">
      <c r="A1191" s="256"/>
      <c r="B1191" s="20"/>
      <c r="C1191" s="2"/>
      <c r="D1191" s="22"/>
      <c r="E1191" s="2"/>
      <c r="F1191" s="4"/>
      <c r="G1191" s="23"/>
      <c r="H1191" s="24"/>
      <c r="I1191" s="15"/>
      <c r="J1191" s="24"/>
      <c r="K1191" s="24"/>
      <c r="L1191" s="25"/>
    </row>
    <row r="1192" spans="1:12" ht="14.25" customHeight="1">
      <c r="A1192" s="263"/>
      <c r="B1192" s="26"/>
      <c r="C1192" s="29"/>
      <c r="D1192" s="28"/>
      <c r="E1192" s="57"/>
      <c r="F1192" s="79"/>
      <c r="G1192" s="30"/>
      <c r="H1192" s="6"/>
      <c r="I1192" s="6"/>
      <c r="J1192" s="69"/>
      <c r="K1192" s="258"/>
      <c r="L1192" s="31"/>
    </row>
    <row r="1193" spans="1:12" ht="14.25" customHeight="1">
      <c r="A1193" s="261"/>
      <c r="B1193" s="8"/>
      <c r="C1193" s="2"/>
      <c r="D1193" s="22"/>
      <c r="E1193" s="2"/>
      <c r="F1193" s="4"/>
      <c r="G1193" s="23"/>
      <c r="H1193" s="24"/>
      <c r="I1193" s="15"/>
      <c r="J1193" s="24"/>
      <c r="K1193" s="24"/>
      <c r="L1193" s="25"/>
    </row>
    <row r="1194" spans="1:12" ht="14.25" customHeight="1">
      <c r="A1194" s="261"/>
      <c r="B1194" s="8"/>
      <c r="C1194" s="273"/>
      <c r="D1194" s="28"/>
      <c r="E1194" s="57"/>
      <c r="F1194" s="79"/>
      <c r="G1194" s="30"/>
      <c r="H1194" s="6"/>
      <c r="I1194" s="6"/>
      <c r="J1194" s="69"/>
      <c r="K1194" s="258"/>
      <c r="L1194" s="31"/>
    </row>
    <row r="1195" spans="1:12" ht="14.25" customHeight="1">
      <c r="A1195" s="256"/>
      <c r="B1195" s="20"/>
      <c r="C1195" s="2"/>
      <c r="D1195" s="22"/>
      <c r="E1195" s="2"/>
      <c r="F1195" s="78"/>
      <c r="G1195" s="23"/>
      <c r="H1195" s="24"/>
      <c r="I1195" s="72"/>
      <c r="J1195" s="117"/>
      <c r="K1195" s="24"/>
      <c r="L1195" s="262"/>
    </row>
    <row r="1196" spans="1:12" ht="14.25" customHeight="1">
      <c r="A1196" s="261"/>
      <c r="B1196" s="8"/>
      <c r="C1196" s="43" t="s">
        <v>3301</v>
      </c>
      <c r="D1196" s="10"/>
      <c r="F1196" s="77"/>
      <c r="G1196" s="17"/>
      <c r="H1196" s="18"/>
      <c r="I1196" s="32"/>
      <c r="J1196" s="127"/>
      <c r="K1196" s="18"/>
      <c r="L1196" s="264"/>
    </row>
    <row r="1197" spans="1:12" ht="14.25" customHeight="1">
      <c r="A1197" s="259"/>
      <c r="B1197" s="20"/>
      <c r="C1197" s="2"/>
      <c r="D1197" s="22"/>
      <c r="E1197" s="2"/>
      <c r="F1197" s="82"/>
      <c r="G1197" s="23"/>
      <c r="H1197" s="24"/>
      <c r="I1197" s="72"/>
      <c r="J1197" s="24"/>
      <c r="K1197" s="266"/>
      <c r="L1197" s="25"/>
    </row>
    <row r="1198" spans="1:12" ht="14.25" customHeight="1" thickBot="1">
      <c r="A1198" s="431"/>
      <c r="B1198" s="446"/>
      <c r="C1198" s="400"/>
      <c r="D1198" s="399"/>
      <c r="E1198" s="400"/>
      <c r="F1198" s="447"/>
      <c r="G1198" s="448"/>
      <c r="H1198" s="401"/>
      <c r="I1198" s="449"/>
      <c r="J1198" s="390"/>
      <c r="K1198" s="434"/>
      <c r="L1198" s="119"/>
    </row>
    <row r="1200" spans="1:12" ht="14.25" customHeight="1">
      <c r="J1200" s="56" t="s">
        <v>3147</v>
      </c>
      <c r="K1200" s="795">
        <f>K1160+1</f>
        <v>30</v>
      </c>
      <c r="L1200" s="795"/>
    </row>
    <row r="1201" spans="1:12" ht="14.25" customHeight="1">
      <c r="J1201" s="118"/>
      <c r="K1201" s="395"/>
      <c r="L1201" s="395"/>
    </row>
    <row r="1202" spans="1:12" ht="14.25" customHeight="1" thickBot="1">
      <c r="J1202" s="118"/>
      <c r="K1202" s="395"/>
      <c r="L1202" s="395"/>
    </row>
    <row r="1203" spans="1:12" ht="14.25" customHeight="1">
      <c r="A1203" s="254"/>
      <c r="B1203" s="35"/>
      <c r="C1203" s="11"/>
      <c r="D1203" s="37"/>
      <c r="E1203" s="11"/>
      <c r="F1203" s="44"/>
      <c r="G1203" s="44"/>
      <c r="H1203" s="11"/>
      <c r="I1203" s="44"/>
      <c r="J1203" s="11"/>
      <c r="K1203" s="11"/>
      <c r="L1203" s="45"/>
    </row>
    <row r="1204" spans="1:12" ht="14.25" customHeight="1" thickBot="1">
      <c r="A1204" s="429"/>
      <c r="B1204" s="444"/>
      <c r="C1204" s="517" t="s">
        <v>3083</v>
      </c>
      <c r="D1204" s="430"/>
      <c r="E1204" s="517" t="s">
        <v>3192</v>
      </c>
      <c r="F1204" s="445" t="s">
        <v>3075</v>
      </c>
      <c r="G1204" s="445" t="s">
        <v>3096</v>
      </c>
      <c r="H1204" s="517" t="s">
        <v>3215</v>
      </c>
      <c r="I1204" s="445" t="s">
        <v>3166</v>
      </c>
      <c r="J1204" s="793" t="s">
        <v>3088</v>
      </c>
      <c r="K1204" s="794"/>
      <c r="L1204" s="587"/>
    </row>
    <row r="1205" spans="1:12" ht="14.25" customHeight="1">
      <c r="A1205" s="254"/>
      <c r="B1205" s="35"/>
      <c r="C1205" s="36"/>
      <c r="D1205" s="37"/>
      <c r="E1205" s="11"/>
      <c r="F1205" s="12"/>
      <c r="G1205" s="13"/>
      <c r="H1205" s="14"/>
      <c r="I1205" s="38"/>
      <c r="J1205" s="14"/>
      <c r="K1205" s="14"/>
      <c r="L1205" s="16"/>
    </row>
    <row r="1206" spans="1:12" ht="14.25" customHeight="1">
      <c r="A1206" s="255" t="s">
        <v>3302</v>
      </c>
      <c r="B1206" s="8"/>
      <c r="C1206" s="27" t="s">
        <v>2545</v>
      </c>
      <c r="D1206" s="10"/>
      <c r="F1206" s="3"/>
      <c r="G1206" s="17"/>
      <c r="H1206" s="18"/>
      <c r="I1206" s="32"/>
      <c r="J1206" s="69"/>
      <c r="K1206" s="18"/>
      <c r="L1206" s="19"/>
    </row>
    <row r="1207" spans="1:12" ht="14.25" customHeight="1">
      <c r="A1207" s="256"/>
      <c r="B1207" s="20"/>
      <c r="C1207" s="2"/>
      <c r="D1207" s="22"/>
      <c r="E1207" s="2"/>
      <c r="F1207" s="4"/>
      <c r="G1207" s="23"/>
      <c r="H1207" s="24"/>
      <c r="I1207" s="15"/>
      <c r="J1207" s="24"/>
      <c r="K1207" s="24"/>
      <c r="L1207" s="25"/>
    </row>
    <row r="1208" spans="1:12" ht="14.25" customHeight="1">
      <c r="A1208" s="257"/>
      <c r="B1208" s="26"/>
      <c r="C1208" s="29"/>
      <c r="D1208" s="28"/>
      <c r="E1208" s="57"/>
      <c r="F1208" s="79"/>
      <c r="G1208" s="30"/>
      <c r="H1208" s="6"/>
      <c r="I1208" s="6"/>
      <c r="J1208" s="69"/>
      <c r="K1208" s="364"/>
      <c r="L1208" s="19"/>
    </row>
    <row r="1209" spans="1:12" ht="14.25" customHeight="1">
      <c r="A1209" s="256"/>
      <c r="B1209" s="20"/>
      <c r="C1209" s="2"/>
      <c r="D1209" s="22"/>
      <c r="E1209" s="2"/>
      <c r="F1209" s="4"/>
      <c r="G1209" s="23"/>
      <c r="H1209" s="24"/>
      <c r="I1209" s="15"/>
      <c r="J1209" s="24"/>
      <c r="K1209" s="24"/>
      <c r="L1209" s="25"/>
    </row>
    <row r="1210" spans="1:12" ht="14.25" customHeight="1">
      <c r="A1210" s="257"/>
      <c r="B1210" s="26"/>
      <c r="C1210" s="29" t="s">
        <v>2759</v>
      </c>
      <c r="D1210" s="28"/>
      <c r="E1210" s="29"/>
      <c r="F1210" s="79"/>
      <c r="G1210" s="30"/>
      <c r="H1210" s="6"/>
      <c r="I1210" s="6"/>
      <c r="J1210" s="69"/>
      <c r="K1210" s="364"/>
      <c r="L1210" s="19"/>
    </row>
    <row r="1211" spans="1:12" ht="14.25" customHeight="1">
      <c r="A1211" s="256"/>
      <c r="B1211" s="20"/>
      <c r="C1211" s="2"/>
      <c r="D1211" s="22"/>
      <c r="E1211" s="2"/>
      <c r="F1211" s="4"/>
      <c r="G1211" s="23"/>
      <c r="H1211" s="24"/>
      <c r="I1211" s="15"/>
      <c r="J1211" s="24"/>
      <c r="K1211" s="24"/>
      <c r="L1211" s="25"/>
    </row>
    <row r="1212" spans="1:12" ht="14.25" customHeight="1">
      <c r="A1212" s="257"/>
      <c r="B1212" s="26"/>
      <c r="C1212" s="29" t="s">
        <v>2760</v>
      </c>
      <c r="D1212" s="28"/>
      <c r="E1212" s="29"/>
      <c r="F1212" s="79">
        <v>48</v>
      </c>
      <c r="G1212" s="30" t="s">
        <v>1523</v>
      </c>
      <c r="H1212" s="6"/>
      <c r="I1212" s="6"/>
      <c r="J1212" s="69"/>
      <c r="K1212" s="364"/>
      <c r="L1212" s="19"/>
    </row>
    <row r="1213" spans="1:12" ht="14.25" customHeight="1">
      <c r="A1213" s="256"/>
      <c r="B1213" s="20"/>
      <c r="C1213" s="2"/>
      <c r="D1213" s="22"/>
      <c r="E1213" s="2"/>
      <c r="F1213" s="4"/>
      <c r="G1213" s="23"/>
      <c r="H1213" s="24"/>
      <c r="I1213" s="15"/>
      <c r="J1213" s="24"/>
      <c r="K1213" s="24"/>
      <c r="L1213" s="25"/>
    </row>
    <row r="1214" spans="1:12" ht="14.25" customHeight="1">
      <c r="A1214" s="257"/>
      <c r="B1214" s="26"/>
      <c r="C1214" s="29" t="s">
        <v>2761</v>
      </c>
      <c r="D1214" s="28"/>
      <c r="E1214" s="29" t="s">
        <v>2925</v>
      </c>
      <c r="F1214" s="79">
        <v>6</v>
      </c>
      <c r="G1214" s="30" t="s">
        <v>1379</v>
      </c>
      <c r="H1214" s="6"/>
      <c r="I1214" s="6"/>
      <c r="J1214" s="69"/>
      <c r="K1214" s="364"/>
      <c r="L1214" s="19"/>
    </row>
    <row r="1215" spans="1:12" ht="14.25" customHeight="1">
      <c r="A1215" s="256"/>
      <c r="B1215" s="20"/>
      <c r="C1215" s="2"/>
      <c r="D1215" s="22"/>
      <c r="E1215" s="2"/>
      <c r="F1215" s="4"/>
      <c r="G1215" s="23"/>
      <c r="H1215" s="24"/>
      <c r="I1215" s="15"/>
      <c r="J1215" s="24"/>
      <c r="K1215" s="24"/>
      <c r="L1215" s="25"/>
    </row>
    <row r="1216" spans="1:12" ht="14.25" customHeight="1">
      <c r="A1216" s="263"/>
      <c r="B1216" s="26"/>
      <c r="C1216" s="29" t="s">
        <v>2926</v>
      </c>
      <c r="D1216" s="28"/>
      <c r="E1216" s="29" t="s">
        <v>2927</v>
      </c>
      <c r="F1216" s="79">
        <v>1</v>
      </c>
      <c r="G1216" s="30" t="s">
        <v>0</v>
      </c>
      <c r="H1216" s="6"/>
      <c r="I1216" s="6"/>
      <c r="J1216" s="69"/>
      <c r="K1216" s="364"/>
      <c r="L1216" s="19"/>
    </row>
    <row r="1217" spans="1:12" ht="14.25" customHeight="1">
      <c r="A1217" s="256"/>
      <c r="B1217" s="20"/>
      <c r="C1217" s="2"/>
      <c r="D1217" s="22"/>
      <c r="E1217" s="2"/>
      <c r="F1217" s="4"/>
      <c r="G1217" s="23"/>
      <c r="H1217" s="24"/>
      <c r="I1217" s="15"/>
      <c r="J1217" s="24"/>
      <c r="K1217" s="24"/>
      <c r="L1217" s="25"/>
    </row>
    <row r="1218" spans="1:12" ht="14.25" customHeight="1">
      <c r="A1218" s="263"/>
      <c r="B1218" s="26"/>
      <c r="C1218" s="29" t="s">
        <v>3303</v>
      </c>
      <c r="D1218" s="28"/>
      <c r="E1218" s="29" t="s">
        <v>2928</v>
      </c>
      <c r="F1218" s="79">
        <v>2</v>
      </c>
      <c r="G1218" s="30" t="s">
        <v>1349</v>
      </c>
      <c r="H1218" s="6"/>
      <c r="I1218" s="6"/>
      <c r="J1218" s="69"/>
      <c r="K1218" s="364"/>
      <c r="L1218" s="19"/>
    </row>
    <row r="1219" spans="1:12" ht="14.25" customHeight="1">
      <c r="A1219" s="256"/>
      <c r="B1219" s="20"/>
      <c r="C1219" s="2"/>
      <c r="D1219" s="22"/>
      <c r="E1219" s="2"/>
      <c r="F1219" s="4"/>
      <c r="G1219" s="23"/>
      <c r="H1219" s="24"/>
      <c r="I1219" s="15"/>
      <c r="J1219" s="24"/>
      <c r="K1219" s="24"/>
      <c r="L1219" s="25"/>
    </row>
    <row r="1220" spans="1:12" ht="14.25" customHeight="1">
      <c r="A1220" s="263"/>
      <c r="B1220" s="26"/>
      <c r="C1220" s="29" t="s">
        <v>2929</v>
      </c>
      <c r="D1220" s="28"/>
      <c r="E1220" s="273" t="s">
        <v>2930</v>
      </c>
      <c r="F1220" s="79">
        <v>1</v>
      </c>
      <c r="G1220" s="30" t="s">
        <v>0</v>
      </c>
      <c r="H1220" s="6"/>
      <c r="I1220" s="6"/>
      <c r="J1220" s="69"/>
      <c r="K1220" s="364"/>
      <c r="L1220" s="19"/>
    </row>
    <row r="1221" spans="1:12" ht="14.25" customHeight="1">
      <c r="A1221" s="256"/>
      <c r="B1221" s="20"/>
      <c r="C1221" s="2"/>
      <c r="D1221" s="22"/>
      <c r="E1221" s="2"/>
      <c r="F1221" s="4"/>
      <c r="G1221" s="23"/>
      <c r="H1221" s="24"/>
      <c r="I1221" s="15"/>
      <c r="J1221" s="24"/>
      <c r="K1221" s="24"/>
      <c r="L1221" s="25"/>
    </row>
    <row r="1222" spans="1:12" ht="14.25" customHeight="1">
      <c r="A1222" s="263"/>
      <c r="B1222" s="26"/>
      <c r="C1222" s="29" t="s">
        <v>3304</v>
      </c>
      <c r="D1222" s="28"/>
      <c r="E1222" s="29" t="s">
        <v>2931</v>
      </c>
      <c r="F1222" s="79">
        <v>1</v>
      </c>
      <c r="G1222" s="30" t="s">
        <v>0</v>
      </c>
      <c r="H1222" s="6"/>
      <c r="I1222" s="6"/>
      <c r="J1222" s="69"/>
      <c r="K1222" s="364"/>
      <c r="L1222" s="19"/>
    </row>
    <row r="1223" spans="1:12" ht="14.25" customHeight="1">
      <c r="A1223" s="256"/>
      <c r="B1223" s="20"/>
      <c r="C1223" s="2"/>
      <c r="D1223" s="22"/>
      <c r="E1223" s="2" t="s">
        <v>2932</v>
      </c>
      <c r="F1223" s="386"/>
      <c r="G1223" s="23"/>
      <c r="H1223" s="24"/>
      <c r="I1223" s="15"/>
      <c r="J1223" s="24"/>
      <c r="K1223" s="24"/>
      <c r="L1223" s="25"/>
    </row>
    <row r="1224" spans="1:12" ht="14.25" customHeight="1">
      <c r="A1224" s="263"/>
      <c r="B1224" s="26"/>
      <c r="C1224" s="29" t="s">
        <v>2933</v>
      </c>
      <c r="D1224" s="28"/>
      <c r="E1224" s="29" t="s">
        <v>2762</v>
      </c>
      <c r="F1224" s="388">
        <v>1</v>
      </c>
      <c r="G1224" s="17" t="s">
        <v>0</v>
      </c>
      <c r="H1224" s="18"/>
      <c r="I1224" s="6"/>
      <c r="J1224" s="69"/>
      <c r="K1224" s="258"/>
      <c r="L1224" s="31"/>
    </row>
    <row r="1225" spans="1:12" ht="14.25" customHeight="1">
      <c r="A1225" s="256"/>
      <c r="B1225" s="20"/>
      <c r="C1225" s="2"/>
      <c r="D1225" s="22"/>
      <c r="E1225" s="2"/>
      <c r="F1225" s="386"/>
      <c r="G1225" s="23"/>
      <c r="H1225" s="24"/>
      <c r="I1225" s="15"/>
      <c r="J1225" s="24"/>
      <c r="K1225" s="24"/>
      <c r="L1225" s="25"/>
    </row>
    <row r="1226" spans="1:12" ht="14.25" customHeight="1">
      <c r="A1226" s="263"/>
      <c r="B1226" s="26"/>
      <c r="C1226" s="29" t="s">
        <v>2934</v>
      </c>
      <c r="D1226" s="28"/>
      <c r="F1226" s="388">
        <v>1</v>
      </c>
      <c r="G1226" s="17" t="s">
        <v>0</v>
      </c>
      <c r="H1226" s="18"/>
      <c r="I1226" s="6"/>
      <c r="J1226" s="69"/>
      <c r="K1226" s="258"/>
      <c r="L1226" s="19"/>
    </row>
    <row r="1227" spans="1:12" ht="14.25" customHeight="1">
      <c r="A1227" s="256"/>
      <c r="B1227" s="20"/>
      <c r="C1227" s="2"/>
      <c r="D1227" s="22"/>
      <c r="E1227" s="304"/>
      <c r="F1227" s="386"/>
      <c r="G1227" s="23"/>
      <c r="H1227" s="24"/>
      <c r="I1227" s="15"/>
      <c r="J1227" s="24"/>
      <c r="K1227" s="24"/>
      <c r="L1227" s="25"/>
    </row>
    <row r="1228" spans="1:12" ht="14.25" customHeight="1">
      <c r="A1228" s="263"/>
      <c r="B1228" s="26"/>
      <c r="C1228" s="29" t="s">
        <v>2935</v>
      </c>
      <c r="D1228" s="28"/>
      <c r="E1228" s="393"/>
      <c r="F1228" s="388">
        <v>1</v>
      </c>
      <c r="G1228" s="17" t="s">
        <v>0</v>
      </c>
      <c r="H1228" s="18"/>
      <c r="I1228" s="6"/>
      <c r="J1228" s="69"/>
      <c r="K1228" s="258"/>
      <c r="L1228" s="19"/>
    </row>
    <row r="1229" spans="1:12" ht="14.25" customHeight="1">
      <c r="A1229" s="256"/>
      <c r="B1229" s="20"/>
      <c r="C1229" s="2"/>
      <c r="D1229" s="22"/>
      <c r="E1229" s="2"/>
      <c r="F1229" s="386"/>
      <c r="G1229" s="23"/>
      <c r="H1229" s="24"/>
      <c r="I1229" s="15"/>
      <c r="J1229" s="24"/>
      <c r="K1229" s="24"/>
      <c r="L1229" s="25"/>
    </row>
    <row r="1230" spans="1:12" ht="14.25" customHeight="1">
      <c r="A1230" s="263"/>
      <c r="B1230" s="26"/>
      <c r="C1230" s="29" t="s">
        <v>2936</v>
      </c>
      <c r="D1230" s="28"/>
      <c r="E1230" s="29" t="s">
        <v>2763</v>
      </c>
      <c r="F1230" s="387">
        <v>1</v>
      </c>
      <c r="G1230" s="17" t="s">
        <v>0</v>
      </c>
      <c r="H1230" s="7"/>
      <c r="I1230" s="6"/>
      <c r="J1230" s="69"/>
      <c r="K1230" s="258"/>
      <c r="L1230" s="31"/>
    </row>
    <row r="1231" spans="1:12" ht="14.25" customHeight="1">
      <c r="A1231" s="256"/>
      <c r="B1231" s="20"/>
      <c r="C1231" s="2"/>
      <c r="D1231" s="22"/>
      <c r="E1231" s="2"/>
      <c r="F1231" s="4"/>
      <c r="G1231" s="23"/>
      <c r="H1231" s="24"/>
      <c r="I1231" s="15"/>
      <c r="J1231" s="24"/>
      <c r="K1231" s="24"/>
      <c r="L1231" s="25"/>
    </row>
    <row r="1232" spans="1:12" ht="14.25" customHeight="1">
      <c r="A1232" s="263"/>
      <c r="B1232" s="26"/>
      <c r="C1232" s="29" t="s">
        <v>2937</v>
      </c>
      <c r="D1232" s="28"/>
      <c r="E1232" s="29"/>
      <c r="F1232" s="79">
        <v>1</v>
      </c>
      <c r="G1232" s="30" t="s">
        <v>0</v>
      </c>
      <c r="H1232" s="6"/>
      <c r="I1232" s="6"/>
      <c r="J1232" s="69"/>
      <c r="K1232" s="258"/>
      <c r="L1232" s="31"/>
    </row>
    <row r="1233" spans="1:12" ht="14.25" customHeight="1">
      <c r="A1233" s="256"/>
      <c r="B1233" s="20"/>
      <c r="C1233" s="2"/>
      <c r="D1233" s="22"/>
      <c r="E1233" s="2"/>
      <c r="F1233" s="4"/>
      <c r="G1233" s="23"/>
      <c r="H1233" s="24"/>
      <c r="I1233" s="15"/>
      <c r="J1233" s="24"/>
      <c r="K1233" s="24"/>
      <c r="L1233" s="25"/>
    </row>
    <row r="1234" spans="1:12" ht="14.25" customHeight="1">
      <c r="A1234" s="261"/>
      <c r="B1234" s="8"/>
      <c r="C1234" s="273"/>
      <c r="D1234" s="28"/>
      <c r="E1234" s="57"/>
      <c r="F1234" s="79"/>
      <c r="G1234" s="30"/>
      <c r="H1234" s="6"/>
      <c r="I1234" s="6"/>
      <c r="J1234" s="69"/>
      <c r="K1234" s="258"/>
      <c r="L1234" s="31"/>
    </row>
    <row r="1235" spans="1:12" ht="14.25" customHeight="1">
      <c r="A1235" s="256"/>
      <c r="B1235" s="20"/>
      <c r="C1235" s="2"/>
      <c r="D1235" s="22"/>
      <c r="E1235" s="2"/>
      <c r="F1235" s="78"/>
      <c r="G1235" s="23"/>
      <c r="H1235" s="24"/>
      <c r="I1235" s="72"/>
      <c r="J1235" s="117"/>
      <c r="K1235" s="24"/>
      <c r="L1235" s="262"/>
    </row>
    <row r="1236" spans="1:12" ht="14.25" customHeight="1">
      <c r="A1236" s="261"/>
      <c r="B1236" s="8"/>
      <c r="C1236" s="43" t="s">
        <v>3003</v>
      </c>
      <c r="D1236" s="10"/>
      <c r="F1236" s="77"/>
      <c r="G1236" s="17"/>
      <c r="H1236" s="18"/>
      <c r="I1236" s="32"/>
      <c r="J1236" s="127"/>
      <c r="K1236" s="18"/>
      <c r="L1236" s="264"/>
    </row>
    <row r="1237" spans="1:12" ht="14.25" customHeight="1">
      <c r="A1237" s="259"/>
      <c r="B1237" s="20"/>
      <c r="C1237" s="2"/>
      <c r="D1237" s="22"/>
      <c r="E1237" s="2"/>
      <c r="F1237" s="82"/>
      <c r="G1237" s="23"/>
      <c r="H1237" s="24"/>
      <c r="I1237" s="72"/>
      <c r="J1237" s="24"/>
      <c r="K1237" s="266"/>
      <c r="L1237" s="25"/>
    </row>
    <row r="1238" spans="1:12" ht="14.25" customHeight="1" thickBot="1">
      <c r="A1238" s="431"/>
      <c r="B1238" s="446"/>
      <c r="C1238" s="400"/>
      <c r="D1238" s="399"/>
      <c r="E1238" s="400"/>
      <c r="F1238" s="447"/>
      <c r="G1238" s="448"/>
      <c r="H1238" s="401"/>
      <c r="I1238" s="449"/>
      <c r="J1238" s="390"/>
      <c r="K1238" s="434"/>
      <c r="L1238" s="119"/>
    </row>
    <row r="1239" spans="1:12" ht="14.25" customHeight="1">
      <c r="J1239" s="118"/>
      <c r="K1239" s="395"/>
      <c r="L1239" s="395"/>
    </row>
    <row r="1240" spans="1:12" ht="14.25" customHeight="1">
      <c r="J1240" s="56" t="s">
        <v>3102</v>
      </c>
      <c r="K1240" s="795">
        <f>K1200+1</f>
        <v>31</v>
      </c>
      <c r="L1240" s="795"/>
    </row>
    <row r="1241" spans="1:12" ht="14.25" customHeight="1">
      <c r="J1241" s="118"/>
      <c r="K1241" s="395"/>
      <c r="L1241" s="395"/>
    </row>
    <row r="1242" spans="1:12" ht="14.25" customHeight="1" thickBot="1">
      <c r="J1242" s="118"/>
      <c r="K1242" s="395"/>
      <c r="L1242" s="395"/>
    </row>
    <row r="1243" spans="1:12" ht="14.25" customHeight="1">
      <c r="A1243" s="254"/>
      <c r="B1243" s="35"/>
      <c r="C1243" s="11"/>
      <c r="D1243" s="37"/>
      <c r="E1243" s="11"/>
      <c r="F1243" s="44"/>
      <c r="G1243" s="44"/>
      <c r="H1243" s="11"/>
      <c r="I1243" s="44"/>
      <c r="J1243" s="11"/>
      <c r="K1243" s="11"/>
      <c r="L1243" s="45"/>
    </row>
    <row r="1244" spans="1:12" ht="14.25" customHeight="1" thickBot="1">
      <c r="A1244" s="429"/>
      <c r="B1244" s="444"/>
      <c r="C1244" s="517" t="s">
        <v>3083</v>
      </c>
      <c r="D1244" s="430"/>
      <c r="E1244" s="517" t="s">
        <v>3084</v>
      </c>
      <c r="F1244" s="445" t="s">
        <v>3155</v>
      </c>
      <c r="G1244" s="445" t="s">
        <v>3085</v>
      </c>
      <c r="H1244" s="517" t="s">
        <v>3125</v>
      </c>
      <c r="I1244" s="445" t="s">
        <v>3087</v>
      </c>
      <c r="J1244" s="793" t="s">
        <v>3088</v>
      </c>
      <c r="K1244" s="794"/>
      <c r="L1244" s="587"/>
    </row>
    <row r="1245" spans="1:12" ht="14.25" customHeight="1">
      <c r="A1245" s="254"/>
      <c r="B1245" s="35"/>
      <c r="C1245" s="36"/>
      <c r="D1245" s="37"/>
      <c r="E1245" s="11"/>
      <c r="F1245" s="12"/>
      <c r="G1245" s="13"/>
      <c r="H1245" s="14"/>
      <c r="I1245" s="38"/>
      <c r="J1245" s="14"/>
      <c r="K1245" s="14"/>
      <c r="L1245" s="16"/>
    </row>
    <row r="1246" spans="1:12" ht="14.25" customHeight="1">
      <c r="A1246" s="255" t="s">
        <v>3305</v>
      </c>
      <c r="B1246" s="8"/>
      <c r="C1246" s="29" t="s">
        <v>2924</v>
      </c>
      <c r="D1246" s="10"/>
      <c r="F1246" s="3"/>
      <c r="G1246" s="17"/>
      <c r="H1246" s="18"/>
      <c r="I1246" s="32"/>
      <c r="J1246" s="69"/>
      <c r="K1246" s="18"/>
      <c r="L1246" s="19"/>
    </row>
    <row r="1247" spans="1:12" ht="14.25" customHeight="1">
      <c r="A1247" s="256"/>
      <c r="B1247" s="20"/>
      <c r="C1247" s="2"/>
      <c r="D1247" s="22"/>
      <c r="E1247" s="2"/>
      <c r="F1247" s="4"/>
      <c r="G1247" s="23"/>
      <c r="H1247" s="24"/>
      <c r="I1247" s="15"/>
      <c r="J1247" s="24"/>
      <c r="K1247" s="24"/>
      <c r="L1247" s="25"/>
    </row>
    <row r="1248" spans="1:12" ht="14.25" customHeight="1">
      <c r="A1248" s="257"/>
      <c r="B1248" s="26"/>
      <c r="C1248" s="29"/>
      <c r="D1248" s="28"/>
      <c r="E1248" s="57"/>
      <c r="F1248" s="79"/>
      <c r="G1248" s="30"/>
      <c r="H1248" s="6"/>
      <c r="I1248" s="6"/>
      <c r="J1248" s="69"/>
      <c r="K1248" s="364"/>
      <c r="L1248" s="19"/>
    </row>
    <row r="1249" spans="1:12" ht="14.25" customHeight="1">
      <c r="A1249" s="256"/>
      <c r="B1249" s="20"/>
      <c r="C1249" s="2"/>
      <c r="D1249" s="22"/>
      <c r="E1249" s="2"/>
      <c r="F1249" s="4"/>
      <c r="G1249" s="23"/>
      <c r="H1249" s="24"/>
      <c r="I1249" s="15"/>
      <c r="J1249" s="24"/>
      <c r="K1249" s="24"/>
      <c r="L1249" s="25"/>
    </row>
    <row r="1250" spans="1:12" ht="14.25" customHeight="1">
      <c r="A1250" s="257"/>
      <c r="B1250" s="26"/>
      <c r="C1250" s="29" t="s">
        <v>2938</v>
      </c>
      <c r="D1250" s="28"/>
      <c r="E1250" s="29" t="s">
        <v>2939</v>
      </c>
      <c r="F1250" s="79">
        <v>1</v>
      </c>
      <c r="G1250" s="30" t="s">
        <v>0</v>
      </c>
      <c r="H1250" s="6"/>
      <c r="I1250" s="6"/>
      <c r="J1250" s="69"/>
      <c r="K1250" s="364"/>
      <c r="L1250" s="19"/>
    </row>
    <row r="1251" spans="1:12" ht="14.25" customHeight="1">
      <c r="A1251" s="256"/>
      <c r="B1251" s="20"/>
      <c r="C1251" t="s">
        <v>2940</v>
      </c>
      <c r="D1251" s="22"/>
      <c r="E1251" s="2"/>
      <c r="F1251" s="4"/>
      <c r="G1251" s="23"/>
      <c r="H1251" s="24"/>
      <c r="I1251" s="15"/>
      <c r="J1251" s="24"/>
      <c r="K1251" s="24"/>
      <c r="L1251" s="25"/>
    </row>
    <row r="1252" spans="1:12" ht="14.25" customHeight="1">
      <c r="A1252" s="257"/>
      <c r="B1252" s="26"/>
      <c r="C1252" s="29" t="s">
        <v>2941</v>
      </c>
      <c r="D1252" s="28"/>
      <c r="E1252" s="29"/>
      <c r="F1252" s="79">
        <v>1</v>
      </c>
      <c r="G1252" s="30" t="s">
        <v>0</v>
      </c>
      <c r="H1252" s="6"/>
      <c r="I1252" s="6"/>
      <c r="J1252" s="69"/>
      <c r="K1252" s="364"/>
      <c r="L1252" s="19"/>
    </row>
    <row r="1253" spans="1:12" ht="14.25" customHeight="1">
      <c r="A1253" s="256"/>
      <c r="B1253" s="20"/>
      <c r="C1253" s="2"/>
      <c r="D1253" s="22"/>
      <c r="E1253" s="2" t="s">
        <v>2942</v>
      </c>
      <c r="F1253" s="4"/>
      <c r="G1253" s="23"/>
      <c r="H1253" s="24"/>
      <c r="I1253" s="15"/>
      <c r="J1253" s="24"/>
      <c r="K1253" s="24"/>
      <c r="L1253" s="25"/>
    </row>
    <row r="1254" spans="1:12" ht="14.25" customHeight="1">
      <c r="A1254" s="257"/>
      <c r="B1254" s="26"/>
      <c r="C1254" s="29" t="s">
        <v>2943</v>
      </c>
      <c r="D1254" s="28"/>
      <c r="E1254" s="29" t="s">
        <v>2944</v>
      </c>
      <c r="F1254" s="79">
        <v>1</v>
      </c>
      <c r="G1254" s="30" t="s">
        <v>0</v>
      </c>
      <c r="H1254" s="6"/>
      <c r="I1254" s="6"/>
      <c r="J1254" s="69"/>
      <c r="K1254" s="364"/>
      <c r="L1254" s="19"/>
    </row>
    <row r="1255" spans="1:12" ht="14.25" customHeight="1">
      <c r="A1255" s="256"/>
      <c r="B1255" s="20"/>
      <c r="C1255" s="2"/>
      <c r="D1255" s="22"/>
      <c r="E1255" s="2"/>
      <c r="F1255" s="4"/>
      <c r="G1255" s="23"/>
      <c r="H1255" s="24"/>
      <c r="I1255" s="15"/>
      <c r="J1255" s="24"/>
      <c r="K1255" s="24"/>
      <c r="L1255" s="25"/>
    </row>
    <row r="1256" spans="1:12" ht="14.25" customHeight="1">
      <c r="A1256" s="263"/>
      <c r="B1256" s="26"/>
      <c r="C1256" s="29" t="s">
        <v>2945</v>
      </c>
      <c r="D1256" s="28"/>
      <c r="E1256" s="29"/>
      <c r="F1256" s="79">
        <v>1</v>
      </c>
      <c r="G1256" s="30" t="s">
        <v>0</v>
      </c>
      <c r="H1256" s="6"/>
      <c r="I1256" s="6"/>
      <c r="J1256" s="69"/>
      <c r="K1256" s="364"/>
      <c r="L1256" s="19"/>
    </row>
    <row r="1257" spans="1:12" ht="14.25" customHeight="1">
      <c r="A1257" s="256"/>
      <c r="B1257" s="20"/>
      <c r="C1257" s="2"/>
      <c r="D1257" s="22"/>
      <c r="E1257" s="2"/>
      <c r="F1257" s="4"/>
      <c r="G1257" s="23"/>
      <c r="H1257" s="24"/>
      <c r="I1257" s="15"/>
      <c r="J1257" s="24"/>
      <c r="K1257" s="24"/>
      <c r="L1257" s="25"/>
    </row>
    <row r="1258" spans="1:12" ht="14.25" customHeight="1">
      <c r="A1258" s="263"/>
      <c r="B1258" s="26"/>
      <c r="C1258" s="29"/>
      <c r="D1258" s="28"/>
      <c r="E1258" s="29"/>
      <c r="F1258" s="79"/>
      <c r="G1258" s="30"/>
      <c r="H1258" s="6"/>
      <c r="I1258" s="6"/>
      <c r="J1258" s="69"/>
      <c r="K1258" s="364"/>
      <c r="L1258" s="19"/>
    </row>
    <row r="1259" spans="1:12" ht="14.25" customHeight="1">
      <c r="A1259" s="256"/>
      <c r="B1259" s="20"/>
      <c r="C1259" s="2" t="s">
        <v>2946</v>
      </c>
      <c r="D1259" s="22"/>
      <c r="E1259" s="2"/>
      <c r="F1259" s="4"/>
      <c r="G1259" s="23"/>
      <c r="H1259" s="24"/>
      <c r="I1259" s="15"/>
      <c r="J1259" s="24"/>
      <c r="K1259" s="24"/>
      <c r="L1259" s="25"/>
    </row>
    <row r="1260" spans="1:12" ht="14.25" customHeight="1">
      <c r="A1260" s="263"/>
      <c r="B1260" s="26"/>
      <c r="C1260" s="29" t="s">
        <v>2943</v>
      </c>
      <c r="D1260" s="28"/>
      <c r="E1260" s="29"/>
      <c r="F1260" s="79">
        <v>1</v>
      </c>
      <c r="G1260" s="30" t="s">
        <v>0</v>
      </c>
      <c r="H1260" s="6"/>
      <c r="I1260" s="6"/>
      <c r="J1260" s="69"/>
      <c r="K1260" s="258"/>
      <c r="L1260" s="31"/>
    </row>
    <row r="1261" spans="1:12" ht="14.25" customHeight="1">
      <c r="A1261" s="256"/>
      <c r="B1261" s="20"/>
      <c r="C1261" s="2"/>
      <c r="D1261" s="22"/>
      <c r="E1261" s="2"/>
      <c r="F1261" s="4"/>
      <c r="G1261" s="23"/>
      <c r="H1261" s="24"/>
      <c r="I1261" s="15"/>
      <c r="J1261" s="24"/>
      <c r="K1261" s="24"/>
      <c r="L1261" s="25"/>
    </row>
    <row r="1262" spans="1:12" ht="14.25" customHeight="1">
      <c r="A1262" s="263"/>
      <c r="B1262" s="26"/>
      <c r="C1262" s="29" t="s">
        <v>3306</v>
      </c>
      <c r="D1262" s="28"/>
      <c r="E1262" s="29" t="s">
        <v>3307</v>
      </c>
      <c r="F1262" s="79">
        <v>111</v>
      </c>
      <c r="G1262" s="17" t="s">
        <v>3135</v>
      </c>
      <c r="H1262" s="7"/>
      <c r="I1262" s="6"/>
      <c r="J1262" s="69"/>
      <c r="K1262" s="7"/>
      <c r="L1262" s="31"/>
    </row>
    <row r="1263" spans="1:12" ht="14.25" customHeight="1">
      <c r="A1263" s="256"/>
      <c r="B1263" s="20"/>
      <c r="C1263" s="2"/>
      <c r="D1263" s="22"/>
      <c r="E1263" s="2"/>
      <c r="F1263" s="4"/>
      <c r="G1263" s="23"/>
      <c r="H1263" s="24"/>
      <c r="I1263" s="15"/>
      <c r="J1263" s="24"/>
      <c r="K1263" s="24"/>
      <c r="L1263" s="25"/>
    </row>
    <row r="1264" spans="1:12" ht="14.25" customHeight="1">
      <c r="A1264" s="263"/>
      <c r="B1264" s="26"/>
      <c r="C1264" s="29" t="s">
        <v>3306</v>
      </c>
      <c r="D1264" s="28"/>
      <c r="E1264" s="29" t="s">
        <v>2676</v>
      </c>
      <c r="F1264" s="79">
        <v>19</v>
      </c>
      <c r="G1264" s="17" t="s">
        <v>3135</v>
      </c>
      <c r="H1264" s="7"/>
      <c r="I1264" s="6"/>
      <c r="J1264" s="69"/>
      <c r="K1264" s="7"/>
      <c r="L1264" s="31"/>
    </row>
    <row r="1265" spans="1:12" ht="14.25" customHeight="1">
      <c r="A1265" s="256"/>
      <c r="B1265" s="20"/>
      <c r="C1265" s="2"/>
      <c r="D1265" s="22"/>
      <c r="E1265" s="2"/>
      <c r="F1265" s="82"/>
      <c r="G1265" s="23"/>
      <c r="H1265" s="24"/>
      <c r="I1265" s="72"/>
      <c r="J1265" s="24"/>
      <c r="K1265" s="266"/>
      <c r="L1265" s="25"/>
    </row>
    <row r="1266" spans="1:12" ht="14.25" customHeight="1">
      <c r="A1266" s="263"/>
      <c r="B1266" s="26"/>
      <c r="C1266" s="29" t="s">
        <v>2947</v>
      </c>
      <c r="D1266" s="28"/>
      <c r="E1266" s="29" t="s">
        <v>2549</v>
      </c>
      <c r="F1266" s="79">
        <v>122</v>
      </c>
      <c r="G1266" s="30" t="s">
        <v>3135</v>
      </c>
      <c r="H1266" s="7"/>
      <c r="I1266" s="442"/>
      <c r="J1266" s="443"/>
      <c r="K1266" s="267"/>
      <c r="L1266" s="31"/>
    </row>
    <row r="1267" spans="1:12" ht="14.25" customHeight="1">
      <c r="A1267" s="256"/>
      <c r="B1267" s="20"/>
      <c r="C1267" s="21"/>
      <c r="D1267" s="22"/>
      <c r="E1267" s="2"/>
      <c r="F1267" s="386"/>
      <c r="G1267" s="23"/>
      <c r="H1267" s="24"/>
      <c r="I1267" s="15"/>
      <c r="J1267" s="24"/>
      <c r="K1267" s="24"/>
      <c r="L1267" s="25"/>
    </row>
    <row r="1268" spans="1:12" ht="14.25" customHeight="1">
      <c r="A1268" s="263"/>
      <c r="B1268" s="26"/>
      <c r="C1268" s="29" t="s">
        <v>3308</v>
      </c>
      <c r="D1268" s="28"/>
      <c r="E1268" s="29" t="s">
        <v>2948</v>
      </c>
      <c r="F1268" s="388">
        <v>10</v>
      </c>
      <c r="G1268" s="17" t="s">
        <v>3135</v>
      </c>
      <c r="H1268" s="18"/>
      <c r="I1268" s="6"/>
      <c r="J1268" s="69"/>
      <c r="K1268" s="18"/>
      <c r="L1268" s="19"/>
    </row>
    <row r="1269" spans="1:12" ht="14.25" customHeight="1">
      <c r="A1269" s="256"/>
      <c r="B1269" s="20"/>
      <c r="C1269" s="2"/>
      <c r="D1269" s="22"/>
      <c r="E1269" s="2"/>
      <c r="F1269" s="386"/>
      <c r="G1269" s="23"/>
      <c r="H1269" s="24"/>
      <c r="I1269" s="15"/>
      <c r="J1269" s="24"/>
      <c r="K1269" s="24"/>
      <c r="L1269" s="25"/>
    </row>
    <row r="1270" spans="1:12" ht="14.25" customHeight="1">
      <c r="A1270" s="263"/>
      <c r="B1270" s="26"/>
      <c r="C1270" s="29" t="s">
        <v>3308</v>
      </c>
      <c r="D1270" s="28"/>
      <c r="E1270" s="29" t="s">
        <v>2949</v>
      </c>
      <c r="F1270" s="388">
        <v>13</v>
      </c>
      <c r="G1270" s="17" t="s">
        <v>3135</v>
      </c>
      <c r="H1270" s="18"/>
      <c r="I1270" s="6"/>
      <c r="J1270" s="69"/>
      <c r="K1270" s="364"/>
      <c r="L1270" s="19"/>
    </row>
    <row r="1271" spans="1:12" ht="14.25" customHeight="1">
      <c r="A1271" s="256"/>
      <c r="B1271" s="20"/>
      <c r="C1271" s="2"/>
      <c r="D1271" s="22"/>
      <c r="E1271" s="2"/>
      <c r="F1271" s="386"/>
      <c r="G1271" s="23"/>
      <c r="H1271" s="24"/>
      <c r="I1271" s="15"/>
      <c r="J1271" s="24"/>
      <c r="K1271" s="24"/>
      <c r="L1271" s="25"/>
    </row>
    <row r="1272" spans="1:12" ht="14.25" customHeight="1">
      <c r="A1272" s="263"/>
      <c r="B1272" s="26"/>
      <c r="C1272" s="29" t="s">
        <v>3308</v>
      </c>
      <c r="D1272" s="28"/>
      <c r="E1272" s="29" t="s">
        <v>3309</v>
      </c>
      <c r="F1272" s="387">
        <v>49</v>
      </c>
      <c r="G1272" s="30" t="s">
        <v>3255</v>
      </c>
      <c r="H1272" s="6"/>
      <c r="I1272" s="6"/>
      <c r="J1272" s="69"/>
      <c r="K1272" s="364"/>
      <c r="L1272" s="19"/>
    </row>
    <row r="1273" spans="1:12" ht="14.25" customHeight="1">
      <c r="A1273" s="261"/>
      <c r="B1273" s="8"/>
      <c r="C1273" s="2"/>
      <c r="D1273" s="22"/>
      <c r="E1273" s="2"/>
      <c r="F1273" s="386"/>
      <c r="G1273" s="23"/>
      <c r="H1273" s="24"/>
      <c r="I1273" s="15"/>
      <c r="J1273" s="24"/>
      <c r="K1273" s="24"/>
      <c r="L1273" s="25"/>
    </row>
    <row r="1274" spans="1:12" ht="14.25" customHeight="1">
      <c r="A1274" s="261"/>
      <c r="B1274" s="8"/>
      <c r="C1274" s="29" t="s">
        <v>3310</v>
      </c>
      <c r="D1274" s="28"/>
      <c r="E1274" s="29" t="s">
        <v>2950</v>
      </c>
      <c r="F1274" s="387">
        <v>12</v>
      </c>
      <c r="G1274" s="30" t="s">
        <v>3135</v>
      </c>
      <c r="H1274" s="6"/>
      <c r="I1274" s="6"/>
      <c r="J1274" s="69"/>
      <c r="K1274" s="364"/>
      <c r="L1274" s="19"/>
    </row>
    <row r="1275" spans="1:12" ht="14.25" customHeight="1">
      <c r="A1275" s="256"/>
      <c r="B1275" s="20"/>
      <c r="C1275" s="2"/>
      <c r="D1275" s="22"/>
      <c r="E1275" s="2"/>
      <c r="F1275" s="386"/>
      <c r="G1275" s="23"/>
      <c r="H1275" s="24"/>
      <c r="I1275" s="15"/>
      <c r="J1275" s="24"/>
      <c r="K1275" s="24"/>
      <c r="L1275" s="25"/>
    </row>
    <row r="1276" spans="1:12" ht="14.25" customHeight="1">
      <c r="A1276" s="261"/>
      <c r="B1276" s="8"/>
      <c r="C1276" s="29" t="s">
        <v>3310</v>
      </c>
      <c r="D1276" s="28"/>
      <c r="E1276" s="29" t="s">
        <v>2951</v>
      </c>
      <c r="F1276" s="387">
        <v>25</v>
      </c>
      <c r="G1276" s="30" t="s">
        <v>3135</v>
      </c>
      <c r="H1276" s="6"/>
      <c r="I1276" s="6"/>
      <c r="J1276" s="69"/>
      <c r="K1276" s="364"/>
      <c r="L1276" s="19"/>
    </row>
    <row r="1277" spans="1:12" ht="14.25" customHeight="1">
      <c r="A1277" s="259"/>
      <c r="B1277" s="20"/>
      <c r="C1277" s="2"/>
      <c r="D1277" s="22"/>
      <c r="E1277" s="2"/>
      <c r="F1277" s="386"/>
      <c r="G1277" s="23"/>
      <c r="H1277" s="24"/>
      <c r="I1277" s="15"/>
      <c r="J1277" s="24"/>
      <c r="K1277" s="24"/>
      <c r="L1277" s="25"/>
    </row>
    <row r="1278" spans="1:12" ht="14.25" customHeight="1" thickBot="1">
      <c r="A1278" s="431"/>
      <c r="B1278" s="446"/>
      <c r="C1278" s="400" t="s">
        <v>3310</v>
      </c>
      <c r="D1278" s="399"/>
      <c r="E1278" s="400" t="s">
        <v>2952</v>
      </c>
      <c r="F1278" s="497">
        <v>96</v>
      </c>
      <c r="G1278" s="448" t="s">
        <v>3135</v>
      </c>
      <c r="H1278" s="450"/>
      <c r="I1278" s="450"/>
      <c r="J1278" s="451"/>
      <c r="K1278" s="432"/>
      <c r="L1278" s="119"/>
    </row>
    <row r="1279" spans="1:12" ht="14.25" customHeight="1">
      <c r="J1279" s="118"/>
      <c r="K1279" s="395"/>
      <c r="L1279" s="395"/>
    </row>
    <row r="1280" spans="1:12" ht="14.25" customHeight="1">
      <c r="J1280" s="56" t="s">
        <v>3102</v>
      </c>
      <c r="K1280" s="795">
        <f>K1240+1</f>
        <v>32</v>
      </c>
      <c r="L1280" s="795"/>
    </row>
    <row r="1281" spans="1:12" ht="14.25" customHeight="1">
      <c r="J1281" s="118"/>
      <c r="K1281" s="366"/>
      <c r="L1281" s="366"/>
    </row>
    <row r="1282" spans="1:12" ht="14.25" customHeight="1" thickBot="1">
      <c r="A1282" s="313"/>
      <c r="B1282" s="126"/>
      <c r="C1282" s="126"/>
      <c r="D1282" s="126"/>
      <c r="E1282" s="126"/>
      <c r="F1282" s="126"/>
      <c r="G1282" s="126"/>
      <c r="H1282" s="126"/>
      <c r="I1282" s="126"/>
      <c r="J1282" s="126"/>
      <c r="K1282" s="126"/>
      <c r="L1282" s="126"/>
    </row>
    <row r="1283" spans="1:12" ht="14.25" customHeight="1">
      <c r="A1283" s="254"/>
      <c r="B1283" s="35"/>
      <c r="C1283" s="11"/>
      <c r="D1283" s="37"/>
      <c r="E1283" s="11"/>
      <c r="F1283" s="44"/>
      <c r="G1283" s="44"/>
      <c r="H1283" s="11"/>
      <c r="I1283" s="44"/>
      <c r="J1283" s="11"/>
      <c r="K1283" s="11"/>
      <c r="L1283" s="45"/>
    </row>
    <row r="1284" spans="1:12" ht="14.25" customHeight="1" thickBot="1">
      <c r="A1284" s="429"/>
      <c r="B1284" s="444"/>
      <c r="C1284" s="517" t="s">
        <v>3083</v>
      </c>
      <c r="D1284" s="430"/>
      <c r="E1284" s="517" t="s">
        <v>3084</v>
      </c>
      <c r="F1284" s="445" t="s">
        <v>3155</v>
      </c>
      <c r="G1284" s="445" t="s">
        <v>3085</v>
      </c>
      <c r="H1284" s="517" t="s">
        <v>3086</v>
      </c>
      <c r="I1284" s="445" t="s">
        <v>3087</v>
      </c>
      <c r="J1284" s="793" t="s">
        <v>3088</v>
      </c>
      <c r="K1284" s="794"/>
      <c r="L1284" s="587"/>
    </row>
    <row r="1285" spans="1:12" ht="14.25" customHeight="1">
      <c r="A1285" s="254"/>
      <c r="B1285" s="35"/>
      <c r="C1285" s="2"/>
      <c r="D1285" s="22"/>
      <c r="E1285" s="2"/>
      <c r="F1285" s="386"/>
      <c r="G1285" s="23"/>
      <c r="H1285" s="24"/>
      <c r="I1285" s="15"/>
      <c r="J1285" s="24"/>
      <c r="K1285" s="24"/>
      <c r="L1285" s="25"/>
    </row>
    <row r="1286" spans="1:12" ht="14.25" customHeight="1">
      <c r="A1286" s="255"/>
      <c r="B1286" s="8"/>
      <c r="C1286" s="29" t="s">
        <v>3310</v>
      </c>
      <c r="D1286" s="28"/>
      <c r="E1286" s="29" t="s">
        <v>2953</v>
      </c>
      <c r="F1286" s="387">
        <v>60</v>
      </c>
      <c r="G1286" s="30" t="s">
        <v>3135</v>
      </c>
      <c r="H1286" s="6"/>
      <c r="I1286" s="6"/>
      <c r="J1286" s="69"/>
      <c r="K1286" s="364"/>
      <c r="L1286" s="19"/>
    </row>
    <row r="1287" spans="1:12" ht="14.25" customHeight="1">
      <c r="A1287" s="256"/>
      <c r="B1287" s="20"/>
      <c r="C1287" s="2"/>
      <c r="D1287" s="22"/>
      <c r="E1287" s="2"/>
      <c r="F1287" s="386"/>
      <c r="G1287" s="23"/>
      <c r="H1287" s="24"/>
      <c r="I1287" s="15"/>
      <c r="J1287" s="24"/>
      <c r="K1287" s="24"/>
      <c r="L1287" s="25"/>
    </row>
    <row r="1288" spans="1:12" ht="14.25" customHeight="1">
      <c r="A1288" s="257"/>
      <c r="B1288" s="26"/>
      <c r="C1288" s="29" t="s">
        <v>3310</v>
      </c>
      <c r="D1288" s="28"/>
      <c r="E1288" s="29" t="s">
        <v>2954</v>
      </c>
      <c r="F1288" s="387">
        <v>14</v>
      </c>
      <c r="G1288" s="30" t="s">
        <v>3135</v>
      </c>
      <c r="H1288" s="6"/>
      <c r="I1288" s="6"/>
      <c r="J1288" s="69"/>
      <c r="K1288" s="364"/>
      <c r="L1288" s="19"/>
    </row>
    <row r="1289" spans="1:12" ht="14.25" customHeight="1">
      <c r="A1289" s="256"/>
      <c r="B1289" s="20"/>
      <c r="C1289" s="2"/>
      <c r="D1289" s="22"/>
      <c r="E1289" s="2"/>
      <c r="F1289" s="386"/>
      <c r="G1289" s="23"/>
      <c r="H1289" s="24"/>
      <c r="I1289" s="15"/>
      <c r="J1289" s="24"/>
      <c r="K1289" s="24"/>
      <c r="L1289" s="25"/>
    </row>
    <row r="1290" spans="1:12" ht="14.25" customHeight="1">
      <c r="A1290" s="257"/>
      <c r="B1290" s="26"/>
      <c r="C1290" s="29" t="s">
        <v>3310</v>
      </c>
      <c r="D1290" s="28"/>
      <c r="E1290" s="29" t="s">
        <v>2955</v>
      </c>
      <c r="F1290" s="387">
        <v>27</v>
      </c>
      <c r="G1290" s="30" t="s">
        <v>3135</v>
      </c>
      <c r="H1290" s="6"/>
      <c r="I1290" s="6"/>
      <c r="J1290" s="69"/>
      <c r="K1290" s="364"/>
      <c r="L1290" s="19"/>
    </row>
    <row r="1291" spans="1:12" ht="14.25" customHeight="1">
      <c r="A1291" s="256"/>
      <c r="B1291" s="20"/>
      <c r="C1291" s="2"/>
      <c r="D1291" s="22"/>
      <c r="E1291" s="2"/>
      <c r="F1291" s="386"/>
      <c r="G1291" s="23"/>
      <c r="H1291" s="24"/>
      <c r="I1291" s="15"/>
      <c r="J1291" s="24"/>
      <c r="K1291" s="24"/>
      <c r="L1291" s="25"/>
    </row>
    <row r="1292" spans="1:12" ht="14.25" customHeight="1">
      <c r="A1292" s="257"/>
      <c r="B1292" s="26"/>
      <c r="C1292" s="29" t="s">
        <v>3310</v>
      </c>
      <c r="D1292" s="28"/>
      <c r="E1292" s="29" t="s">
        <v>2956</v>
      </c>
      <c r="F1292" s="387">
        <v>30</v>
      </c>
      <c r="G1292" s="30" t="s">
        <v>3135</v>
      </c>
      <c r="H1292" s="18"/>
      <c r="I1292" s="6"/>
      <c r="J1292" s="69"/>
      <c r="K1292" s="258"/>
      <c r="L1292" s="31"/>
    </row>
    <row r="1293" spans="1:12" ht="14.25" customHeight="1">
      <c r="A1293" s="256"/>
      <c r="B1293" s="20"/>
      <c r="C1293" s="2"/>
      <c r="D1293" s="22"/>
      <c r="E1293" s="2"/>
      <c r="F1293" s="386"/>
      <c r="G1293" s="23"/>
      <c r="H1293" s="24"/>
      <c r="I1293" s="15"/>
      <c r="J1293" s="24"/>
      <c r="K1293" s="24"/>
      <c r="L1293" s="25"/>
    </row>
    <row r="1294" spans="1:12" ht="14.25" customHeight="1">
      <c r="A1294" s="257"/>
      <c r="B1294" s="26"/>
      <c r="C1294" s="29" t="s">
        <v>2957</v>
      </c>
      <c r="D1294" s="28"/>
      <c r="E1294" s="29" t="s">
        <v>2958</v>
      </c>
      <c r="F1294" s="388">
        <v>41</v>
      </c>
      <c r="G1294" s="17" t="s">
        <v>3135</v>
      </c>
      <c r="H1294" s="18"/>
      <c r="I1294" s="6"/>
      <c r="J1294" s="69"/>
      <c r="K1294" s="258"/>
      <c r="L1294" s="19"/>
    </row>
    <row r="1295" spans="1:12" ht="14.25" customHeight="1">
      <c r="A1295" s="256"/>
      <c r="B1295" s="20"/>
      <c r="C1295" s="2"/>
      <c r="D1295" s="22"/>
      <c r="E1295" s="2"/>
      <c r="F1295" s="386"/>
      <c r="G1295" s="23"/>
      <c r="H1295" s="24"/>
      <c r="I1295" s="15"/>
      <c r="J1295" s="24"/>
      <c r="K1295" s="24"/>
      <c r="L1295" s="25"/>
    </row>
    <row r="1296" spans="1:12" ht="14.25" customHeight="1">
      <c r="A1296" s="263"/>
      <c r="B1296" s="26"/>
      <c r="C1296" s="29" t="s">
        <v>2957</v>
      </c>
      <c r="D1296" s="28"/>
      <c r="E1296" s="29" t="s">
        <v>2959</v>
      </c>
      <c r="F1296" s="388">
        <v>18</v>
      </c>
      <c r="G1296" s="17" t="s">
        <v>3135</v>
      </c>
      <c r="H1296" s="18"/>
      <c r="I1296" s="6"/>
      <c r="J1296" s="69"/>
      <c r="K1296" s="258"/>
      <c r="L1296" s="19"/>
    </row>
    <row r="1297" spans="1:12" ht="14.25" customHeight="1">
      <c r="A1297" s="256"/>
      <c r="B1297" s="20"/>
      <c r="C1297" s="2"/>
      <c r="D1297" s="22"/>
      <c r="E1297" s="304"/>
      <c r="F1297" s="386"/>
      <c r="G1297" s="23"/>
      <c r="H1297" s="24"/>
      <c r="I1297" s="15"/>
      <c r="J1297" s="24"/>
      <c r="K1297" s="24"/>
      <c r="L1297" s="25"/>
    </row>
    <row r="1298" spans="1:12" ht="14.25" customHeight="1">
      <c r="A1298" s="263"/>
      <c r="B1298" s="26"/>
      <c r="C1298" s="29" t="s">
        <v>2957</v>
      </c>
      <c r="D1298" s="28"/>
      <c r="E1298" s="29" t="s">
        <v>2960</v>
      </c>
      <c r="F1298" s="388">
        <v>30</v>
      </c>
      <c r="G1298" s="17" t="s">
        <v>3135</v>
      </c>
      <c r="H1298" s="7"/>
      <c r="I1298" s="6"/>
      <c r="J1298" s="69"/>
      <c r="K1298" s="258"/>
      <c r="L1298" s="31"/>
    </row>
    <row r="1299" spans="1:12" ht="14.25" customHeight="1">
      <c r="A1299" s="256"/>
      <c r="B1299" s="20"/>
      <c r="C1299" s="2"/>
      <c r="D1299" s="22"/>
      <c r="E1299" s="2"/>
      <c r="F1299" s="386"/>
      <c r="G1299" s="23"/>
      <c r="H1299" s="24"/>
      <c r="I1299" s="15"/>
      <c r="J1299" s="24"/>
      <c r="K1299" s="24"/>
      <c r="L1299" s="25"/>
    </row>
    <row r="1300" spans="1:12" ht="14.25" customHeight="1">
      <c r="A1300" s="263"/>
      <c r="B1300" s="26"/>
      <c r="C1300" s="29" t="s">
        <v>2961</v>
      </c>
      <c r="D1300" s="28"/>
      <c r="E1300" s="29" t="s">
        <v>2962</v>
      </c>
      <c r="F1300" s="388">
        <v>23</v>
      </c>
      <c r="G1300" s="17" t="s">
        <v>3135</v>
      </c>
      <c r="H1300" s="6"/>
      <c r="I1300" s="6"/>
      <c r="J1300" s="69"/>
      <c r="K1300" s="258"/>
      <c r="L1300" s="31"/>
    </row>
    <row r="1301" spans="1:12" ht="14.25" customHeight="1">
      <c r="A1301" s="256"/>
      <c r="B1301" s="20"/>
      <c r="C1301" s="2"/>
      <c r="D1301" s="22"/>
      <c r="E1301" s="2"/>
      <c r="F1301" s="386"/>
      <c r="G1301" s="23"/>
      <c r="H1301" s="24"/>
      <c r="I1301" s="15"/>
      <c r="J1301" s="24"/>
      <c r="K1301" s="24"/>
      <c r="L1301" s="25"/>
    </row>
    <row r="1302" spans="1:12" ht="14.25" customHeight="1">
      <c r="A1302" s="263"/>
      <c r="B1302" s="26"/>
      <c r="C1302" s="29" t="s">
        <v>2961</v>
      </c>
      <c r="D1302" s="28"/>
      <c r="E1302" s="29" t="s">
        <v>3311</v>
      </c>
      <c r="F1302" s="388">
        <v>16</v>
      </c>
      <c r="G1302" s="17" t="s">
        <v>3135</v>
      </c>
      <c r="H1302" s="6"/>
      <c r="I1302" s="6"/>
      <c r="J1302" s="69"/>
      <c r="K1302" s="258"/>
      <c r="L1302" s="31"/>
    </row>
    <row r="1303" spans="1:12" ht="14.25" customHeight="1">
      <c r="A1303" s="256"/>
      <c r="B1303" s="20"/>
      <c r="C1303" s="2"/>
      <c r="D1303" s="22"/>
      <c r="E1303" s="2"/>
      <c r="F1303" s="386"/>
      <c r="G1303" s="23"/>
      <c r="H1303" s="24"/>
      <c r="I1303" s="15"/>
      <c r="J1303" s="24"/>
      <c r="K1303" s="24"/>
      <c r="L1303" s="262"/>
    </row>
    <row r="1304" spans="1:12" ht="14.25" customHeight="1">
      <c r="A1304" s="263"/>
      <c r="B1304" s="26"/>
      <c r="C1304" s="29" t="s">
        <v>2961</v>
      </c>
      <c r="D1304" s="28"/>
      <c r="E1304" s="29" t="s">
        <v>2963</v>
      </c>
      <c r="F1304" s="388">
        <v>18</v>
      </c>
      <c r="G1304" s="17" t="s">
        <v>3135</v>
      </c>
      <c r="H1304" s="18"/>
      <c r="I1304" s="6"/>
      <c r="J1304" s="69"/>
      <c r="K1304" s="18"/>
      <c r="L1304" s="264"/>
    </row>
    <row r="1305" spans="1:12" ht="14.25" customHeight="1">
      <c r="A1305" s="256"/>
      <c r="B1305" s="20"/>
      <c r="C1305" s="2"/>
      <c r="D1305" s="22"/>
      <c r="E1305" s="2"/>
      <c r="F1305" s="389"/>
      <c r="G1305" s="23"/>
      <c r="H1305" s="24"/>
      <c r="I1305" s="15"/>
      <c r="J1305" s="24"/>
      <c r="K1305" s="24"/>
      <c r="L1305" s="262"/>
    </row>
    <row r="1306" spans="1:12" ht="14.25" customHeight="1">
      <c r="A1306" s="263"/>
      <c r="B1306" s="26"/>
      <c r="C1306" s="29" t="s">
        <v>2961</v>
      </c>
      <c r="D1306" s="28"/>
      <c r="E1306" s="29" t="s">
        <v>2964</v>
      </c>
      <c r="F1306" s="387">
        <v>30</v>
      </c>
      <c r="G1306" s="30" t="s">
        <v>3135</v>
      </c>
      <c r="H1306" s="7"/>
      <c r="I1306" s="6"/>
      <c r="J1306" s="69"/>
      <c r="K1306" s="7"/>
      <c r="L1306" s="268"/>
    </row>
    <row r="1307" spans="1:12" ht="14.25" customHeight="1">
      <c r="A1307" s="261"/>
      <c r="B1307" s="20"/>
      <c r="C1307" s="21"/>
      <c r="D1307" s="22"/>
      <c r="E1307" s="2"/>
      <c r="F1307" s="4"/>
      <c r="G1307" s="23"/>
      <c r="H1307" s="24"/>
      <c r="I1307" s="15"/>
      <c r="J1307" s="24"/>
      <c r="K1307" s="24"/>
      <c r="L1307" s="25"/>
    </row>
    <row r="1308" spans="1:12" ht="14.25" customHeight="1">
      <c r="A1308" s="261"/>
      <c r="B1308" s="8"/>
      <c r="C1308" s="29" t="s">
        <v>2965</v>
      </c>
      <c r="D1308" s="28"/>
      <c r="E1308" s="29" t="s">
        <v>2966</v>
      </c>
      <c r="F1308" s="388">
        <v>25</v>
      </c>
      <c r="G1308" s="17" t="s">
        <v>3135</v>
      </c>
      <c r="H1308" s="18"/>
      <c r="I1308" s="6"/>
      <c r="J1308" s="69"/>
      <c r="K1308" s="18"/>
      <c r="L1308" s="19"/>
    </row>
    <row r="1309" spans="1:12" ht="14.25" customHeight="1">
      <c r="A1309" s="256"/>
      <c r="B1309" s="20"/>
      <c r="C1309" s="2"/>
      <c r="D1309" s="22"/>
      <c r="E1309" s="2"/>
      <c r="F1309" s="4"/>
      <c r="G1309" s="23"/>
      <c r="H1309" s="24"/>
      <c r="I1309" s="15"/>
      <c r="J1309" s="24"/>
      <c r="K1309" s="24"/>
      <c r="L1309" s="25"/>
    </row>
    <row r="1310" spans="1:12" ht="14.25" customHeight="1">
      <c r="A1310" s="263"/>
      <c r="B1310" s="26"/>
      <c r="C1310" s="29" t="s">
        <v>2965</v>
      </c>
      <c r="D1310" s="28"/>
      <c r="E1310" s="29" t="s">
        <v>3312</v>
      </c>
      <c r="F1310" s="388">
        <v>65</v>
      </c>
      <c r="G1310" s="17" t="s">
        <v>3135</v>
      </c>
      <c r="H1310" s="18"/>
      <c r="I1310" s="6"/>
      <c r="J1310" s="69"/>
      <c r="K1310" s="18"/>
      <c r="L1310" s="19"/>
    </row>
    <row r="1311" spans="1:12" ht="14.25" customHeight="1">
      <c r="A1311" s="256"/>
      <c r="B1311" s="20"/>
      <c r="C1311" s="2"/>
      <c r="D1311" s="22"/>
      <c r="E1311" s="2"/>
      <c r="F1311" s="4"/>
      <c r="G1311" s="23"/>
      <c r="H1311" s="24"/>
      <c r="I1311" s="15"/>
      <c r="J1311" s="24"/>
      <c r="K1311" s="24"/>
      <c r="L1311" s="25"/>
    </row>
    <row r="1312" spans="1:12" ht="14.25" customHeight="1">
      <c r="A1312" s="263"/>
      <c r="B1312" s="26"/>
      <c r="C1312" s="29" t="s">
        <v>3313</v>
      </c>
      <c r="D1312" s="28"/>
      <c r="E1312" s="29" t="s">
        <v>2967</v>
      </c>
      <c r="F1312" s="79">
        <v>13</v>
      </c>
      <c r="G1312" s="30" t="s">
        <v>3135</v>
      </c>
      <c r="H1312" s="6"/>
      <c r="I1312" s="6"/>
      <c r="J1312" s="69"/>
      <c r="K1312" s="18"/>
      <c r="L1312" s="19"/>
    </row>
    <row r="1313" spans="1:12" ht="14.25" customHeight="1">
      <c r="A1313" s="256"/>
      <c r="B1313" s="20"/>
      <c r="C1313" s="2"/>
      <c r="D1313" s="22"/>
      <c r="E1313" s="2"/>
      <c r="F1313" s="4"/>
      <c r="G1313" s="23"/>
      <c r="H1313" s="24"/>
      <c r="I1313" s="15"/>
      <c r="J1313" s="24"/>
      <c r="K1313" s="24"/>
      <c r="L1313" s="25"/>
    </row>
    <row r="1314" spans="1:12" ht="14.25" customHeight="1">
      <c r="A1314" s="263"/>
      <c r="B1314" s="26"/>
      <c r="C1314" s="29" t="s">
        <v>2968</v>
      </c>
      <c r="D1314" s="28"/>
      <c r="E1314" s="29" t="s">
        <v>2969</v>
      </c>
      <c r="F1314" s="79">
        <v>59</v>
      </c>
      <c r="G1314" s="30" t="s">
        <v>3135</v>
      </c>
      <c r="H1314" s="6"/>
      <c r="I1314" s="6"/>
      <c r="J1314" s="69"/>
      <c r="K1314" s="18"/>
      <c r="L1314" s="19"/>
    </row>
    <row r="1315" spans="1:12" ht="14.25" customHeight="1">
      <c r="A1315" s="261"/>
      <c r="B1315" s="20"/>
      <c r="C1315" s="2"/>
      <c r="D1315" s="22"/>
      <c r="E1315" s="2"/>
      <c r="F1315" s="4"/>
      <c r="G1315" s="23"/>
      <c r="H1315" s="24"/>
      <c r="I1315" s="15"/>
      <c r="J1315" s="24"/>
      <c r="K1315" s="24"/>
      <c r="L1315" s="25"/>
    </row>
    <row r="1316" spans="1:12" ht="14.25" customHeight="1">
      <c r="A1316" s="261"/>
      <c r="B1316" s="26"/>
      <c r="C1316" s="29" t="s">
        <v>2968</v>
      </c>
      <c r="D1316" s="28"/>
      <c r="E1316" s="29" t="s">
        <v>2970</v>
      </c>
      <c r="F1316" s="79">
        <v>48</v>
      </c>
      <c r="G1316" s="30" t="s">
        <v>3135</v>
      </c>
      <c r="H1316" s="6"/>
      <c r="I1316" s="6"/>
      <c r="J1316" s="69"/>
      <c r="K1316" s="18"/>
      <c r="L1316" s="19"/>
    </row>
    <row r="1317" spans="1:12" ht="14.25" customHeight="1">
      <c r="A1317" s="256"/>
      <c r="B1317" s="20"/>
      <c r="C1317" s="2"/>
      <c r="D1317" s="22"/>
      <c r="E1317" s="2"/>
      <c r="F1317" s="4"/>
      <c r="G1317" s="23"/>
      <c r="H1317" s="24"/>
      <c r="I1317" s="15"/>
      <c r="J1317" s="24"/>
      <c r="K1317" s="24"/>
      <c r="L1317" s="25"/>
    </row>
    <row r="1318" spans="1:12" ht="14.25" customHeight="1" thickBot="1">
      <c r="A1318" s="433"/>
      <c r="B1318" s="446"/>
      <c r="C1318" s="400" t="s">
        <v>2968</v>
      </c>
      <c r="D1318" s="399"/>
      <c r="E1318" s="400" t="s">
        <v>2971</v>
      </c>
      <c r="F1318" s="447">
        <v>10</v>
      </c>
      <c r="G1318" s="448" t="s">
        <v>3255</v>
      </c>
      <c r="H1318" s="450"/>
      <c r="I1318" s="450"/>
      <c r="J1318" s="451"/>
      <c r="K1318" s="401"/>
      <c r="L1318" s="119"/>
    </row>
    <row r="1319" spans="1:12" ht="14.25" customHeight="1">
      <c r="J1319" s="118"/>
      <c r="K1319" s="395"/>
      <c r="L1319" s="395"/>
    </row>
    <row r="1320" spans="1:12" ht="14.25" customHeight="1">
      <c r="J1320" s="56" t="s">
        <v>3102</v>
      </c>
      <c r="K1320" s="795">
        <f>K1280+1</f>
        <v>33</v>
      </c>
      <c r="L1320" s="795"/>
    </row>
    <row r="1321" spans="1:12" ht="14.25" customHeight="1">
      <c r="J1321" s="118"/>
      <c r="K1321" s="366"/>
      <c r="L1321" s="366"/>
    </row>
    <row r="1322" spans="1:12" ht="14.25" customHeight="1" thickBot="1">
      <c r="A1322" s="313"/>
      <c r="B1322" s="126"/>
      <c r="C1322" s="126"/>
      <c r="D1322" s="126"/>
      <c r="E1322" s="126"/>
      <c r="F1322" s="126"/>
      <c r="G1322" s="126"/>
      <c r="H1322" s="126"/>
      <c r="I1322" s="126"/>
      <c r="J1322" s="126"/>
      <c r="K1322" s="126"/>
      <c r="L1322" s="126"/>
    </row>
    <row r="1323" spans="1:12" ht="14.25" customHeight="1">
      <c r="A1323" s="254"/>
      <c r="B1323" s="35"/>
      <c r="C1323" s="11"/>
      <c r="D1323" s="37"/>
      <c r="E1323" s="11"/>
      <c r="F1323" s="44"/>
      <c r="G1323" s="44"/>
      <c r="H1323" s="11"/>
      <c r="I1323" s="44"/>
      <c r="J1323" s="11"/>
      <c r="K1323" s="11"/>
      <c r="L1323" s="45"/>
    </row>
    <row r="1324" spans="1:12" ht="14.25" customHeight="1" thickBot="1">
      <c r="A1324" s="429"/>
      <c r="B1324" s="444"/>
      <c r="C1324" s="517" t="s">
        <v>3083</v>
      </c>
      <c r="D1324" s="430"/>
      <c r="E1324" s="517" t="s">
        <v>3084</v>
      </c>
      <c r="F1324" s="445" t="s">
        <v>3155</v>
      </c>
      <c r="G1324" s="445" t="s">
        <v>3085</v>
      </c>
      <c r="H1324" s="517" t="s">
        <v>32</v>
      </c>
      <c r="I1324" s="445" t="s">
        <v>3087</v>
      </c>
      <c r="J1324" s="793" t="s">
        <v>3088</v>
      </c>
      <c r="K1324" s="794"/>
      <c r="L1324" s="587"/>
    </row>
    <row r="1325" spans="1:12" ht="14.25" customHeight="1">
      <c r="A1325" s="315"/>
      <c r="B1325" s="35"/>
      <c r="C1325" s="11"/>
      <c r="D1325" s="37"/>
      <c r="E1325" s="11"/>
      <c r="F1325" s="12"/>
      <c r="G1325" s="13"/>
      <c r="H1325" s="14"/>
      <c r="I1325" s="38"/>
      <c r="J1325" s="14"/>
      <c r="K1325" s="14"/>
      <c r="L1325" s="16"/>
    </row>
    <row r="1326" spans="1:12" ht="14.25" customHeight="1">
      <c r="A1326" s="260"/>
      <c r="B1326" s="26"/>
      <c r="C1326" s="29" t="s">
        <v>2685</v>
      </c>
      <c r="D1326" s="28"/>
      <c r="E1326" s="29" t="s">
        <v>2972</v>
      </c>
      <c r="F1326" s="79">
        <v>10</v>
      </c>
      <c r="G1326" s="30" t="s">
        <v>3135</v>
      </c>
      <c r="H1326" s="6"/>
      <c r="I1326" s="6"/>
      <c r="J1326" s="69"/>
      <c r="K1326" s="258"/>
      <c r="L1326" s="31"/>
    </row>
    <row r="1327" spans="1:12" ht="14.25" customHeight="1">
      <c r="A1327" s="261"/>
      <c r="B1327" s="8"/>
      <c r="D1327" s="10"/>
      <c r="F1327" s="3"/>
      <c r="G1327" s="17"/>
      <c r="H1327" s="18"/>
      <c r="I1327" s="32"/>
      <c r="J1327" s="18"/>
      <c r="K1327" s="18"/>
      <c r="L1327" s="19"/>
    </row>
    <row r="1328" spans="1:12" ht="14.25" customHeight="1">
      <c r="A1328" s="255"/>
      <c r="B1328" s="26"/>
      <c r="C1328" s="29" t="s">
        <v>2685</v>
      </c>
      <c r="D1328" s="28"/>
      <c r="E1328" s="29" t="s">
        <v>2973</v>
      </c>
      <c r="F1328" s="79">
        <v>57</v>
      </c>
      <c r="G1328" s="30" t="s">
        <v>3135</v>
      </c>
      <c r="H1328" s="6"/>
      <c r="I1328" s="6"/>
      <c r="J1328" s="69"/>
      <c r="K1328" s="364"/>
      <c r="L1328" s="19"/>
    </row>
    <row r="1329" spans="1:12" ht="14.25" customHeight="1">
      <c r="A1329" s="256"/>
      <c r="B1329" s="20"/>
      <c r="C1329" s="2"/>
      <c r="D1329" s="22"/>
      <c r="E1329" s="2"/>
      <c r="F1329" s="4"/>
      <c r="G1329" s="23"/>
      <c r="H1329" s="24"/>
      <c r="I1329" s="15"/>
      <c r="J1329" s="24"/>
      <c r="K1329" s="24"/>
      <c r="L1329" s="25"/>
    </row>
    <row r="1330" spans="1:12" ht="14.25" customHeight="1">
      <c r="A1330" s="257"/>
      <c r="B1330" s="26"/>
      <c r="C1330" s="29" t="s">
        <v>2685</v>
      </c>
      <c r="D1330" s="28"/>
      <c r="E1330" s="29" t="s">
        <v>2974</v>
      </c>
      <c r="F1330" s="79">
        <v>33</v>
      </c>
      <c r="G1330" s="30" t="s">
        <v>3135</v>
      </c>
      <c r="H1330" s="6"/>
      <c r="I1330" s="6"/>
      <c r="J1330" s="69"/>
      <c r="K1330" s="364"/>
      <c r="L1330" s="19"/>
    </row>
    <row r="1331" spans="1:12" ht="14.25" customHeight="1">
      <c r="A1331" s="256"/>
      <c r="B1331" s="20"/>
      <c r="C1331" s="2"/>
      <c r="D1331" s="22"/>
      <c r="E1331" s="2"/>
      <c r="F1331" s="4"/>
      <c r="G1331" s="23"/>
      <c r="H1331" s="24"/>
      <c r="I1331" s="15"/>
      <c r="J1331" s="24"/>
      <c r="K1331" s="24"/>
      <c r="L1331" s="25"/>
    </row>
    <row r="1332" spans="1:12" ht="14.25" customHeight="1">
      <c r="A1332" s="257"/>
      <c r="B1332" s="26"/>
      <c r="C1332" s="29" t="s">
        <v>2685</v>
      </c>
      <c r="D1332" s="28"/>
      <c r="E1332" s="29" t="s">
        <v>2975</v>
      </c>
      <c r="F1332" s="79">
        <v>32</v>
      </c>
      <c r="G1332" s="30" t="s">
        <v>3135</v>
      </c>
      <c r="H1332" s="18"/>
      <c r="I1332" s="6"/>
      <c r="J1332" s="69"/>
      <c r="K1332" s="258"/>
      <c r="L1332" s="31"/>
    </row>
    <row r="1333" spans="1:12" ht="14.25" customHeight="1">
      <c r="A1333" s="256"/>
      <c r="B1333" s="20"/>
      <c r="C1333" s="2"/>
      <c r="D1333" s="22"/>
      <c r="E1333" s="2"/>
      <c r="F1333" s="4"/>
      <c r="G1333" s="23"/>
      <c r="H1333" s="24"/>
      <c r="I1333" s="15"/>
      <c r="J1333" s="24"/>
      <c r="K1333" s="24"/>
      <c r="L1333" s="25"/>
    </row>
    <row r="1334" spans="1:12" ht="14.25" customHeight="1">
      <c r="A1334" s="257"/>
      <c r="B1334" s="26"/>
      <c r="C1334" s="29" t="s">
        <v>2685</v>
      </c>
      <c r="D1334" s="28"/>
      <c r="E1334" s="29" t="s">
        <v>2976</v>
      </c>
      <c r="F1334" s="79">
        <v>8</v>
      </c>
      <c r="G1334" s="30" t="s">
        <v>3135</v>
      </c>
      <c r="H1334" s="18"/>
      <c r="I1334" s="6"/>
      <c r="J1334" s="69"/>
      <c r="K1334" s="258"/>
      <c r="L1334" s="19"/>
    </row>
    <row r="1335" spans="1:12" ht="14.25" customHeight="1">
      <c r="A1335" s="256"/>
      <c r="B1335" s="20"/>
      <c r="C1335" s="2"/>
      <c r="D1335" s="22"/>
      <c r="E1335" s="2"/>
      <c r="F1335" s="4"/>
      <c r="G1335" s="23"/>
      <c r="H1335" s="24"/>
      <c r="I1335" s="15"/>
      <c r="J1335" s="24"/>
      <c r="K1335" s="24"/>
      <c r="L1335" s="25"/>
    </row>
    <row r="1336" spans="1:12" ht="14.25" customHeight="1">
      <c r="A1336" s="257"/>
      <c r="B1336" s="26"/>
      <c r="C1336" s="29" t="s">
        <v>2685</v>
      </c>
      <c r="D1336" s="28"/>
      <c r="E1336" s="29" t="s">
        <v>2977</v>
      </c>
      <c r="F1336" s="79">
        <v>9</v>
      </c>
      <c r="G1336" s="30" t="s">
        <v>3135</v>
      </c>
      <c r="H1336" s="18"/>
      <c r="I1336" s="6"/>
      <c r="J1336" s="69"/>
      <c r="K1336" s="258"/>
      <c r="L1336" s="19"/>
    </row>
    <row r="1337" spans="1:12" ht="14.25" customHeight="1">
      <c r="A1337" s="256"/>
      <c r="B1337" s="20"/>
      <c r="C1337" s="2"/>
      <c r="D1337" s="22"/>
      <c r="E1337" s="2"/>
      <c r="F1337" s="4"/>
      <c r="G1337" s="23"/>
      <c r="H1337" s="24"/>
      <c r="I1337" s="15"/>
      <c r="J1337" s="24"/>
      <c r="K1337" s="24"/>
      <c r="L1337" s="25"/>
    </row>
    <row r="1338" spans="1:12" ht="14.25" customHeight="1">
      <c r="A1338" s="263"/>
      <c r="B1338" s="26"/>
      <c r="C1338" s="29" t="s">
        <v>2685</v>
      </c>
      <c r="D1338" s="28"/>
      <c r="E1338" s="29" t="s">
        <v>2978</v>
      </c>
      <c r="F1338" s="79">
        <v>84</v>
      </c>
      <c r="G1338" s="30" t="s">
        <v>3135</v>
      </c>
      <c r="H1338" s="18"/>
      <c r="I1338" s="6"/>
      <c r="J1338" s="69"/>
      <c r="K1338" s="258"/>
      <c r="L1338" s="19"/>
    </row>
    <row r="1339" spans="1:12" ht="14.25" customHeight="1">
      <c r="A1339" s="256"/>
      <c r="B1339" s="20"/>
      <c r="C1339" s="2"/>
      <c r="D1339" s="22"/>
      <c r="E1339" s="2"/>
      <c r="F1339" s="4"/>
      <c r="G1339" s="23"/>
      <c r="H1339" s="24"/>
      <c r="I1339" s="15"/>
      <c r="J1339" s="24"/>
      <c r="K1339" s="24"/>
      <c r="L1339" s="25"/>
    </row>
    <row r="1340" spans="1:12" ht="14.25" customHeight="1">
      <c r="A1340" s="263"/>
      <c r="B1340" s="26"/>
      <c r="C1340" s="29" t="s">
        <v>2685</v>
      </c>
      <c r="D1340" s="28"/>
      <c r="E1340" s="29" t="s">
        <v>2979</v>
      </c>
      <c r="F1340" s="79">
        <v>14</v>
      </c>
      <c r="G1340" s="30" t="s">
        <v>3135</v>
      </c>
      <c r="H1340" s="6"/>
      <c r="I1340" s="6"/>
      <c r="J1340" s="69"/>
      <c r="K1340" s="258"/>
      <c r="L1340" s="31"/>
    </row>
    <row r="1341" spans="1:12" ht="14.25" customHeight="1">
      <c r="A1341" s="256"/>
      <c r="B1341" s="8"/>
      <c r="C1341" s="2"/>
      <c r="D1341" s="22"/>
      <c r="E1341" s="2"/>
      <c r="F1341" s="4"/>
      <c r="G1341" s="23"/>
      <c r="H1341" s="24"/>
      <c r="I1341" s="15"/>
      <c r="J1341" s="24"/>
      <c r="K1341" s="24"/>
      <c r="L1341" s="25"/>
    </row>
    <row r="1342" spans="1:12" ht="14.25" customHeight="1">
      <c r="A1342" s="263"/>
      <c r="B1342" s="8"/>
      <c r="C1342" s="29" t="s">
        <v>2685</v>
      </c>
      <c r="D1342" s="28"/>
      <c r="E1342" s="29" t="s">
        <v>2972</v>
      </c>
      <c r="F1342" s="79">
        <v>10</v>
      </c>
      <c r="G1342" s="30" t="s">
        <v>3135</v>
      </c>
      <c r="H1342" s="6"/>
      <c r="I1342" s="6"/>
      <c r="J1342" s="69"/>
      <c r="K1342" s="258"/>
      <c r="L1342" s="31"/>
    </row>
    <row r="1343" spans="1:12" ht="14.25" customHeight="1">
      <c r="A1343" s="256"/>
      <c r="B1343" s="20"/>
      <c r="C1343" s="2"/>
      <c r="D1343" s="22"/>
      <c r="E1343" s="2"/>
      <c r="F1343" s="4"/>
      <c r="G1343" s="23"/>
      <c r="H1343" s="24"/>
      <c r="I1343" s="15"/>
      <c r="J1343" s="24"/>
      <c r="K1343" s="24"/>
      <c r="L1343" s="262"/>
    </row>
    <row r="1344" spans="1:12" ht="14.25" customHeight="1">
      <c r="A1344" s="263"/>
      <c r="B1344" s="8"/>
      <c r="C1344" s="29" t="s">
        <v>2685</v>
      </c>
      <c r="D1344" s="28"/>
      <c r="E1344" s="29" t="s">
        <v>2980</v>
      </c>
      <c r="F1344" s="79">
        <v>30</v>
      </c>
      <c r="G1344" s="30" t="s">
        <v>3255</v>
      </c>
      <c r="H1344" s="18"/>
      <c r="I1344" s="6"/>
      <c r="J1344" s="69"/>
      <c r="K1344" s="18"/>
      <c r="L1344" s="264"/>
    </row>
    <row r="1345" spans="1:12" ht="14.25" customHeight="1">
      <c r="A1345" s="256"/>
      <c r="B1345" s="20"/>
      <c r="C1345" s="2"/>
      <c r="D1345" s="22"/>
      <c r="E1345" s="2"/>
      <c r="F1345" s="4"/>
      <c r="G1345" s="23"/>
      <c r="H1345" s="24"/>
      <c r="I1345" s="15"/>
      <c r="J1345" s="24"/>
      <c r="K1345" s="266"/>
      <c r="L1345" s="25"/>
    </row>
    <row r="1346" spans="1:12" ht="14.25" customHeight="1">
      <c r="A1346" s="263"/>
      <c r="B1346" s="26"/>
      <c r="C1346" s="29" t="s">
        <v>2685</v>
      </c>
      <c r="D1346" s="28"/>
      <c r="E1346" s="29" t="s">
        <v>2981</v>
      </c>
      <c r="F1346" s="79">
        <v>60</v>
      </c>
      <c r="G1346" s="30" t="s">
        <v>3135</v>
      </c>
      <c r="H1346" s="442"/>
      <c r="I1346" s="6"/>
      <c r="J1346" s="69"/>
      <c r="K1346" s="267"/>
      <c r="L1346" s="31"/>
    </row>
    <row r="1347" spans="1:12" ht="14.25" customHeight="1">
      <c r="A1347" s="261"/>
      <c r="B1347" s="20"/>
      <c r="C1347" s="21"/>
      <c r="D1347" s="22"/>
      <c r="E1347" s="2"/>
      <c r="F1347" s="4"/>
      <c r="G1347" s="23"/>
      <c r="H1347" s="24"/>
      <c r="I1347" s="15"/>
      <c r="J1347" s="24"/>
      <c r="K1347" s="24"/>
      <c r="L1347" s="25"/>
    </row>
    <row r="1348" spans="1:12" ht="14.25" customHeight="1">
      <c r="A1348" s="263"/>
      <c r="B1348" s="26"/>
      <c r="C1348" s="29" t="s">
        <v>2685</v>
      </c>
      <c r="D1348" s="28"/>
      <c r="E1348" s="29" t="s">
        <v>2982</v>
      </c>
      <c r="F1348" s="79">
        <v>30</v>
      </c>
      <c r="G1348" s="30" t="s">
        <v>3135</v>
      </c>
      <c r="H1348" s="18"/>
      <c r="I1348" s="6"/>
      <c r="J1348" s="69"/>
      <c r="K1348" s="18"/>
      <c r="L1348" s="19"/>
    </row>
    <row r="1349" spans="1:12" ht="14.25" customHeight="1">
      <c r="A1349" s="261"/>
      <c r="B1349" s="8"/>
      <c r="C1349" s="21"/>
      <c r="D1349" s="22"/>
      <c r="E1349" s="2"/>
      <c r="F1349" s="4"/>
      <c r="G1349" s="23"/>
      <c r="H1349" s="24"/>
      <c r="I1349" s="15"/>
      <c r="J1349" s="24"/>
      <c r="K1349" s="24"/>
      <c r="L1349" s="25"/>
    </row>
    <row r="1350" spans="1:12" ht="14.25" customHeight="1">
      <c r="A1350" s="261"/>
      <c r="B1350" s="8"/>
      <c r="C1350" s="29" t="s">
        <v>2598</v>
      </c>
      <c r="D1350" s="28"/>
      <c r="E1350" s="280" t="s">
        <v>2645</v>
      </c>
      <c r="F1350" s="79">
        <v>111</v>
      </c>
      <c r="G1350" s="30" t="s">
        <v>3135</v>
      </c>
      <c r="H1350" s="7"/>
      <c r="I1350" s="6"/>
      <c r="J1350" s="69"/>
      <c r="K1350" s="7"/>
      <c r="L1350" s="31"/>
    </row>
    <row r="1351" spans="1:12" ht="14.25" customHeight="1">
      <c r="A1351" s="256"/>
      <c r="B1351" s="20"/>
      <c r="C1351" s="21"/>
      <c r="D1351" s="22"/>
      <c r="E1351" s="2"/>
      <c r="F1351" s="4"/>
      <c r="G1351" s="23"/>
      <c r="H1351" s="24"/>
      <c r="I1351" s="15"/>
      <c r="J1351" s="24"/>
      <c r="K1351" s="24"/>
      <c r="L1351" s="25"/>
    </row>
    <row r="1352" spans="1:12" ht="14.25" customHeight="1">
      <c r="A1352" s="263"/>
      <c r="B1352" s="26"/>
      <c r="C1352" s="273" t="s">
        <v>3278</v>
      </c>
      <c r="D1352" s="28"/>
      <c r="E1352" s="57" t="s">
        <v>2649</v>
      </c>
      <c r="F1352" s="79">
        <v>6</v>
      </c>
      <c r="G1352" s="30" t="s">
        <v>1377</v>
      </c>
      <c r="H1352" s="6"/>
      <c r="I1352" s="6"/>
      <c r="J1352" s="69"/>
      <c r="K1352" s="258"/>
      <c r="L1352" s="31"/>
    </row>
    <row r="1353" spans="1:12" ht="14.25" customHeight="1">
      <c r="A1353" s="256"/>
      <c r="B1353" s="20"/>
      <c r="C1353" s="2"/>
      <c r="D1353" s="22"/>
      <c r="E1353" s="2"/>
      <c r="F1353" s="4"/>
      <c r="G1353" s="23"/>
      <c r="H1353" s="24"/>
      <c r="I1353" s="15"/>
      <c r="J1353" s="24"/>
      <c r="K1353" s="24"/>
      <c r="L1353" s="25"/>
    </row>
    <row r="1354" spans="1:12" ht="14.25" customHeight="1">
      <c r="A1354" s="263"/>
      <c r="B1354" s="26"/>
      <c r="C1354" s="29" t="s">
        <v>3111</v>
      </c>
      <c r="D1354" s="28"/>
      <c r="E1354" s="29" t="s">
        <v>2983</v>
      </c>
      <c r="F1354" s="79">
        <v>2</v>
      </c>
      <c r="G1354" s="30" t="s">
        <v>1377</v>
      </c>
      <c r="H1354" s="6"/>
      <c r="I1354" s="6"/>
      <c r="J1354" s="69"/>
      <c r="K1354" s="364"/>
      <c r="L1354" s="19"/>
    </row>
    <row r="1355" spans="1:12" ht="14.25" customHeight="1">
      <c r="A1355" s="256"/>
      <c r="B1355" s="20"/>
      <c r="C1355" s="2"/>
      <c r="D1355" s="22"/>
      <c r="E1355" s="2"/>
      <c r="F1355" s="4"/>
      <c r="G1355" s="23"/>
      <c r="H1355" s="24"/>
      <c r="I1355" s="15"/>
      <c r="J1355" s="24"/>
      <c r="K1355" s="24"/>
      <c r="L1355" s="25"/>
    </row>
    <row r="1356" spans="1:12" ht="14.25" customHeight="1">
      <c r="A1356" s="263"/>
      <c r="B1356" s="26"/>
      <c r="C1356" s="29" t="s">
        <v>3111</v>
      </c>
      <c r="D1356" s="28"/>
      <c r="E1356" s="29" t="s">
        <v>2984</v>
      </c>
      <c r="F1356" s="79">
        <v>2</v>
      </c>
      <c r="G1356" s="30" t="s">
        <v>1377</v>
      </c>
      <c r="H1356" s="6"/>
      <c r="I1356" s="6"/>
      <c r="J1356" s="69"/>
      <c r="K1356" s="364"/>
      <c r="L1356" s="19"/>
    </row>
    <row r="1357" spans="1:12" ht="14.25" customHeight="1">
      <c r="A1357" s="256"/>
      <c r="B1357" s="20"/>
      <c r="C1357" s="21"/>
      <c r="D1357" s="22"/>
      <c r="E1357" s="2"/>
      <c r="F1357" s="4"/>
      <c r="G1357" s="23"/>
      <c r="H1357" s="24"/>
      <c r="I1357" s="15"/>
      <c r="J1357" s="24"/>
      <c r="K1357" s="24"/>
      <c r="L1357" s="25"/>
    </row>
    <row r="1358" spans="1:12" ht="14.25" customHeight="1" thickBot="1">
      <c r="A1358" s="433"/>
      <c r="B1358" s="446"/>
      <c r="C1358" s="400" t="s">
        <v>2668</v>
      </c>
      <c r="D1358" s="399"/>
      <c r="E1358" s="452" t="s">
        <v>2985</v>
      </c>
      <c r="F1358" s="447">
        <v>6</v>
      </c>
      <c r="G1358" s="448" t="s">
        <v>1377</v>
      </c>
      <c r="H1358" s="401"/>
      <c r="I1358" s="450"/>
      <c r="J1358" s="451"/>
      <c r="K1358" s="432"/>
      <c r="L1358" s="119"/>
    </row>
    <row r="1359" spans="1:12" ht="14.25" customHeight="1">
      <c r="J1359" s="118"/>
      <c r="K1359" s="395"/>
      <c r="L1359" s="395"/>
    </row>
    <row r="1360" spans="1:12" ht="14.25" customHeight="1">
      <c r="J1360" s="56" t="s">
        <v>3</v>
      </c>
      <c r="K1360" s="795">
        <f>K1320+1</f>
        <v>34</v>
      </c>
      <c r="L1360" s="795"/>
    </row>
    <row r="1361" spans="1:12" ht="14.25" customHeight="1">
      <c r="J1361" s="118"/>
      <c r="K1361" s="366"/>
      <c r="L1361" s="366"/>
    </row>
    <row r="1362" spans="1:12" ht="14.25" customHeight="1" thickBot="1">
      <c r="A1362" s="313"/>
      <c r="B1362" s="126"/>
      <c r="C1362" s="126"/>
      <c r="D1362" s="126"/>
      <c r="E1362" s="126"/>
      <c r="F1362" s="126"/>
      <c r="G1362" s="126"/>
      <c r="H1362" s="126"/>
      <c r="I1362" s="126"/>
      <c r="J1362" s="126"/>
      <c r="K1362" s="126"/>
      <c r="L1362" s="126"/>
    </row>
    <row r="1363" spans="1:12" ht="14.25" customHeight="1">
      <c r="A1363" s="254"/>
      <c r="B1363" s="35"/>
      <c r="C1363" s="11"/>
      <c r="D1363" s="37"/>
      <c r="E1363" s="11"/>
      <c r="F1363" s="44"/>
      <c r="G1363" s="44"/>
      <c r="H1363" s="11"/>
      <c r="I1363" s="44"/>
      <c r="J1363" s="11"/>
      <c r="K1363" s="11"/>
      <c r="L1363" s="45"/>
    </row>
    <row r="1364" spans="1:12" ht="14.25" customHeight="1" thickBot="1">
      <c r="A1364" s="429"/>
      <c r="B1364" s="444"/>
      <c r="C1364" s="517" t="s">
        <v>3122</v>
      </c>
      <c r="D1364" s="430"/>
      <c r="E1364" s="517" t="s">
        <v>3084</v>
      </c>
      <c r="F1364" s="445" t="s">
        <v>3155</v>
      </c>
      <c r="G1364" s="445" t="s">
        <v>3085</v>
      </c>
      <c r="H1364" s="517" t="s">
        <v>3086</v>
      </c>
      <c r="I1364" s="445" t="s">
        <v>3187</v>
      </c>
      <c r="J1364" s="793" t="s">
        <v>3088</v>
      </c>
      <c r="K1364" s="794"/>
      <c r="L1364" s="587"/>
    </row>
    <row r="1365" spans="1:12" ht="14.25" customHeight="1">
      <c r="A1365" s="256"/>
      <c r="B1365" s="20"/>
      <c r="C1365" s="2"/>
      <c r="D1365" s="22"/>
      <c r="E1365" s="2"/>
      <c r="F1365" s="4"/>
      <c r="G1365" s="23"/>
      <c r="H1365" s="24"/>
      <c r="I1365" s="15"/>
      <c r="J1365" s="24"/>
      <c r="K1365" s="24"/>
      <c r="L1365" s="25"/>
    </row>
    <row r="1366" spans="1:12" ht="14.25" customHeight="1">
      <c r="A1366" s="263"/>
      <c r="B1366" s="26"/>
      <c r="C1366" s="29"/>
      <c r="D1366" s="28"/>
      <c r="E1366" s="29"/>
      <c r="F1366" s="79"/>
      <c r="G1366" s="30"/>
      <c r="H1366" s="6"/>
      <c r="I1366" s="6"/>
      <c r="J1366" s="69"/>
      <c r="K1366" s="364"/>
      <c r="L1366" s="19"/>
    </row>
    <row r="1367" spans="1:12" ht="14.25" customHeight="1">
      <c r="A1367" s="256"/>
      <c r="B1367" s="20"/>
      <c r="C1367" s="2"/>
      <c r="D1367" s="22"/>
      <c r="E1367" s="2"/>
      <c r="F1367" s="4"/>
      <c r="G1367" s="23"/>
      <c r="H1367" s="24"/>
      <c r="I1367" s="15"/>
      <c r="J1367" s="24"/>
      <c r="K1367" s="24"/>
      <c r="L1367" s="25"/>
    </row>
    <row r="1368" spans="1:12" ht="14.25" customHeight="1">
      <c r="A1368" s="263"/>
      <c r="B1368" s="26"/>
      <c r="C1368" s="29"/>
      <c r="D1368" s="28"/>
      <c r="E1368" s="29"/>
      <c r="F1368" s="387"/>
      <c r="G1368" s="30"/>
      <c r="H1368" s="6"/>
      <c r="I1368" s="6"/>
      <c r="J1368" s="69"/>
      <c r="K1368" s="364"/>
      <c r="L1368" s="19"/>
    </row>
    <row r="1369" spans="1:12" ht="14.25" customHeight="1">
      <c r="A1369" s="256"/>
      <c r="B1369" s="20"/>
      <c r="C1369" s="2"/>
      <c r="D1369" s="22"/>
      <c r="E1369" s="2"/>
      <c r="F1369" s="386"/>
      <c r="G1369" s="23"/>
      <c r="H1369" s="24"/>
      <c r="I1369" s="15"/>
      <c r="J1369" s="24"/>
      <c r="K1369" s="24"/>
      <c r="L1369" s="25"/>
    </row>
    <row r="1370" spans="1:12" ht="14.25" customHeight="1">
      <c r="A1370" s="263"/>
      <c r="B1370" s="26"/>
      <c r="C1370" s="29"/>
      <c r="D1370" s="28"/>
      <c r="E1370" s="393"/>
      <c r="F1370" s="388"/>
      <c r="G1370" s="17"/>
      <c r="H1370" s="18"/>
      <c r="I1370" s="6"/>
      <c r="J1370" s="69"/>
      <c r="K1370" s="258"/>
      <c r="L1370" s="31"/>
    </row>
    <row r="1371" spans="1:12" ht="14.25" customHeight="1">
      <c r="A1371" s="256"/>
      <c r="B1371" s="20"/>
      <c r="C1371" s="2"/>
      <c r="D1371" s="22"/>
      <c r="E1371" s="2"/>
      <c r="F1371" s="386"/>
      <c r="G1371" s="23"/>
      <c r="H1371" s="24"/>
      <c r="I1371" s="15"/>
      <c r="J1371" s="24"/>
      <c r="K1371" s="24"/>
      <c r="L1371" s="25"/>
    </row>
    <row r="1372" spans="1:12" ht="14.25" customHeight="1">
      <c r="A1372" s="263"/>
      <c r="B1372" s="26"/>
      <c r="C1372" s="29"/>
      <c r="D1372" s="28"/>
      <c r="E1372" s="393"/>
      <c r="F1372" s="387"/>
      <c r="G1372" s="30"/>
      <c r="H1372" s="7"/>
      <c r="I1372" s="6"/>
      <c r="J1372" s="69"/>
      <c r="K1372" s="258"/>
      <c r="L1372" s="31"/>
    </row>
    <row r="1373" spans="1:12" ht="14.25" customHeight="1">
      <c r="A1373" s="256"/>
      <c r="B1373" s="20"/>
      <c r="C1373" s="2"/>
      <c r="D1373" s="22"/>
      <c r="E1373" s="2"/>
      <c r="F1373" s="4"/>
      <c r="G1373" s="23"/>
      <c r="H1373" s="24"/>
      <c r="I1373" s="15"/>
      <c r="J1373" s="24"/>
      <c r="K1373" s="24"/>
      <c r="L1373" s="25"/>
    </row>
    <row r="1374" spans="1:12" ht="14.25" customHeight="1">
      <c r="A1374" s="263"/>
      <c r="B1374" s="26"/>
      <c r="C1374" s="29"/>
      <c r="D1374" s="28"/>
      <c r="E1374" s="29"/>
      <c r="F1374" s="387"/>
      <c r="G1374" s="30"/>
      <c r="H1374" s="6"/>
      <c r="I1374" s="6"/>
      <c r="J1374" s="69"/>
      <c r="K1374" s="364"/>
      <c r="L1374" s="19"/>
    </row>
    <row r="1375" spans="1:12" ht="14.25" customHeight="1">
      <c r="A1375" s="256"/>
      <c r="B1375" s="20"/>
      <c r="C1375" s="2"/>
      <c r="D1375" s="22"/>
      <c r="E1375" s="2"/>
      <c r="F1375" s="386"/>
      <c r="G1375" s="23"/>
      <c r="H1375" s="24"/>
      <c r="I1375" s="15"/>
      <c r="J1375" s="24"/>
      <c r="K1375" s="24"/>
      <c r="L1375" s="25"/>
    </row>
    <row r="1376" spans="1:12" ht="14.25" customHeight="1">
      <c r="A1376" s="263"/>
      <c r="B1376" s="26"/>
      <c r="C1376" s="29"/>
      <c r="D1376" s="28"/>
      <c r="E1376" s="393"/>
      <c r="F1376" s="388"/>
      <c r="G1376" s="17"/>
      <c r="H1376" s="18"/>
      <c r="I1376" s="6"/>
      <c r="J1376" s="69"/>
      <c r="K1376" s="258"/>
      <c r="L1376" s="31"/>
    </row>
    <row r="1377" spans="1:12" ht="14.25" customHeight="1">
      <c r="A1377" s="256"/>
      <c r="B1377" s="20"/>
      <c r="C1377" s="2"/>
      <c r="D1377" s="22"/>
      <c r="E1377" s="2"/>
      <c r="F1377" s="386"/>
      <c r="G1377" s="23"/>
      <c r="H1377" s="24"/>
      <c r="I1377" s="15"/>
      <c r="J1377" s="24"/>
      <c r="K1377" s="24"/>
      <c r="L1377" s="25"/>
    </row>
    <row r="1378" spans="1:12" ht="14.25" customHeight="1">
      <c r="A1378" s="263"/>
      <c r="B1378" s="26"/>
      <c r="C1378" s="29"/>
      <c r="D1378" s="28"/>
      <c r="E1378" s="393"/>
      <c r="F1378" s="387"/>
      <c r="G1378" s="30"/>
      <c r="H1378" s="7"/>
      <c r="I1378" s="6"/>
      <c r="J1378" s="69"/>
      <c r="K1378" s="258"/>
      <c r="L1378" s="31"/>
    </row>
    <row r="1379" spans="1:12" ht="14.25" customHeight="1">
      <c r="A1379" s="261"/>
      <c r="B1379" s="8"/>
      <c r="D1379" s="10"/>
      <c r="E1379" s="280"/>
      <c r="F1379" s="388"/>
      <c r="G1379" s="17"/>
      <c r="H1379" s="18"/>
      <c r="I1379" s="32"/>
      <c r="J1379" s="18"/>
      <c r="K1379" s="364"/>
      <c r="L1379" s="19"/>
    </row>
    <row r="1380" spans="1:12" ht="14.25" customHeight="1">
      <c r="A1380" s="261"/>
      <c r="B1380" s="8"/>
      <c r="D1380" s="10"/>
      <c r="E1380" s="280"/>
      <c r="F1380" s="388"/>
      <c r="G1380" s="17"/>
      <c r="H1380" s="18"/>
      <c r="I1380" s="32"/>
      <c r="J1380" s="18"/>
      <c r="K1380" s="364"/>
      <c r="L1380" s="19"/>
    </row>
    <row r="1381" spans="1:12" ht="14.25" customHeight="1">
      <c r="A1381" s="256"/>
      <c r="B1381" s="20"/>
      <c r="C1381" s="2"/>
      <c r="D1381" s="22"/>
      <c r="E1381" s="2"/>
      <c r="F1381" s="4"/>
      <c r="G1381" s="23"/>
      <c r="H1381" s="24"/>
      <c r="I1381" s="15"/>
      <c r="J1381" s="24"/>
      <c r="K1381" s="24"/>
      <c r="L1381" s="25"/>
    </row>
    <row r="1382" spans="1:12" ht="14.25" customHeight="1">
      <c r="A1382" s="263"/>
      <c r="B1382" s="26"/>
      <c r="C1382" s="29"/>
      <c r="D1382" s="28"/>
      <c r="E1382" s="29"/>
      <c r="F1382" s="387"/>
      <c r="G1382" s="30"/>
      <c r="H1382" s="6"/>
      <c r="I1382" s="6"/>
      <c r="J1382" s="69"/>
      <c r="K1382" s="364"/>
      <c r="L1382" s="19"/>
    </row>
    <row r="1383" spans="1:12" ht="14.25" customHeight="1">
      <c r="A1383" s="256"/>
      <c r="B1383" s="20"/>
      <c r="C1383" s="2"/>
      <c r="D1383" s="22"/>
      <c r="E1383" s="2"/>
      <c r="F1383" s="386"/>
      <c r="G1383" s="23"/>
      <c r="H1383" s="24"/>
      <c r="I1383" s="15"/>
      <c r="J1383" s="24"/>
      <c r="K1383" s="24"/>
      <c r="L1383" s="25"/>
    </row>
    <row r="1384" spans="1:12" ht="14.25" customHeight="1">
      <c r="A1384" s="263"/>
      <c r="B1384" s="26"/>
      <c r="C1384" s="29"/>
      <c r="D1384" s="28"/>
      <c r="E1384" s="393"/>
      <c r="F1384" s="388"/>
      <c r="G1384" s="17"/>
      <c r="H1384" s="18"/>
      <c r="I1384" s="6"/>
      <c r="J1384" s="69"/>
      <c r="K1384" s="258"/>
      <c r="L1384" s="31"/>
    </row>
    <row r="1385" spans="1:12" ht="14.25" customHeight="1">
      <c r="A1385" s="256"/>
      <c r="B1385" s="20"/>
      <c r="C1385" s="2"/>
      <c r="D1385" s="22"/>
      <c r="E1385" s="2"/>
      <c r="F1385" s="386"/>
      <c r="G1385" s="23"/>
      <c r="H1385" s="24"/>
      <c r="I1385" s="15"/>
      <c r="J1385" s="24"/>
      <c r="K1385" s="24"/>
      <c r="L1385" s="25"/>
    </row>
    <row r="1386" spans="1:12" ht="14.25" customHeight="1">
      <c r="A1386" s="263"/>
      <c r="B1386" s="26"/>
      <c r="C1386" s="29"/>
      <c r="D1386" s="28"/>
      <c r="E1386" s="393"/>
      <c r="F1386" s="387"/>
      <c r="G1386" s="30"/>
      <c r="H1386" s="7"/>
      <c r="I1386" s="6"/>
      <c r="J1386" s="69"/>
      <c r="K1386" s="258"/>
      <c r="L1386" s="31"/>
    </row>
    <row r="1387" spans="1:12" ht="14.25" customHeight="1">
      <c r="A1387" s="256"/>
      <c r="B1387" s="20"/>
      <c r="C1387" s="2"/>
      <c r="D1387" s="22"/>
      <c r="E1387" s="2"/>
      <c r="F1387" s="4"/>
      <c r="G1387" s="23"/>
      <c r="H1387" s="24"/>
      <c r="I1387" s="15"/>
      <c r="J1387" s="24"/>
      <c r="K1387" s="24"/>
      <c r="L1387" s="25"/>
    </row>
    <row r="1388" spans="1:12" ht="14.25" customHeight="1">
      <c r="A1388" s="263"/>
      <c r="B1388" s="26"/>
      <c r="C1388" s="29"/>
      <c r="D1388" s="28"/>
      <c r="E1388" s="29"/>
      <c r="F1388" s="387"/>
      <c r="G1388" s="30"/>
      <c r="H1388" s="6"/>
      <c r="I1388" s="6"/>
      <c r="J1388" s="69"/>
      <c r="K1388" s="364"/>
      <c r="L1388" s="19"/>
    </row>
    <row r="1389" spans="1:12" ht="14.25" customHeight="1">
      <c r="A1389" s="256"/>
      <c r="B1389" s="20"/>
      <c r="C1389" s="2"/>
      <c r="D1389" s="22"/>
      <c r="E1389" s="2"/>
      <c r="F1389" s="386"/>
      <c r="G1389" s="23"/>
      <c r="H1389" s="24"/>
      <c r="I1389" s="15"/>
      <c r="J1389" s="24"/>
      <c r="K1389" s="24"/>
      <c r="L1389" s="25"/>
    </row>
    <row r="1390" spans="1:12" ht="14.25" customHeight="1">
      <c r="A1390" s="263"/>
      <c r="B1390" s="26"/>
      <c r="C1390" s="29"/>
      <c r="D1390" s="28"/>
      <c r="E1390" s="393"/>
      <c r="F1390" s="388"/>
      <c r="G1390" s="17"/>
      <c r="H1390" s="18"/>
      <c r="I1390" s="6"/>
      <c r="J1390" s="69"/>
      <c r="K1390" s="258"/>
      <c r="L1390" s="31"/>
    </row>
    <row r="1391" spans="1:12" ht="14.25" customHeight="1">
      <c r="A1391" s="256"/>
      <c r="B1391" s="20"/>
      <c r="C1391" s="2"/>
      <c r="D1391" s="22"/>
      <c r="E1391" s="2"/>
      <c r="F1391" s="386"/>
      <c r="G1391" s="23"/>
      <c r="H1391" s="24"/>
      <c r="I1391" s="15"/>
      <c r="J1391" s="24"/>
      <c r="K1391" s="24"/>
      <c r="L1391" s="25"/>
    </row>
    <row r="1392" spans="1:12" ht="14.25" customHeight="1">
      <c r="A1392" s="263"/>
      <c r="B1392" s="26"/>
      <c r="C1392" s="29"/>
      <c r="D1392" s="28"/>
      <c r="E1392" s="393"/>
      <c r="F1392" s="387"/>
      <c r="G1392" s="30"/>
      <c r="H1392" s="7"/>
      <c r="I1392" s="6"/>
      <c r="J1392" s="69"/>
      <c r="K1392" s="258"/>
      <c r="L1392" s="31"/>
    </row>
    <row r="1393" spans="1:12" ht="14.25" customHeight="1">
      <c r="A1393" s="261"/>
      <c r="B1393" s="8"/>
      <c r="D1393" s="10"/>
      <c r="E1393" s="280"/>
      <c r="F1393" s="388"/>
      <c r="G1393" s="17"/>
      <c r="H1393" s="18"/>
      <c r="I1393" s="32"/>
      <c r="J1393" s="18"/>
      <c r="K1393" s="364"/>
      <c r="L1393" s="19"/>
    </row>
    <row r="1394" spans="1:12" ht="14.25" customHeight="1">
      <c r="A1394" s="261"/>
      <c r="B1394" s="8"/>
      <c r="D1394" s="10"/>
      <c r="E1394" s="280"/>
      <c r="F1394" s="388"/>
      <c r="G1394" s="17"/>
      <c r="H1394" s="18"/>
      <c r="I1394" s="32"/>
      <c r="J1394" s="18"/>
      <c r="K1394" s="364"/>
      <c r="L1394" s="19"/>
    </row>
    <row r="1395" spans="1:12" ht="14.25" customHeight="1">
      <c r="A1395" s="256"/>
      <c r="B1395" s="20"/>
      <c r="C1395" s="2"/>
      <c r="D1395" s="22"/>
      <c r="E1395" s="2"/>
      <c r="F1395" s="4"/>
      <c r="G1395" s="23"/>
      <c r="H1395" s="24"/>
      <c r="I1395" s="15"/>
      <c r="J1395" s="24"/>
      <c r="K1395" s="24"/>
      <c r="L1395" s="25"/>
    </row>
    <row r="1396" spans="1:12" ht="14.25" customHeight="1">
      <c r="A1396" s="261"/>
      <c r="B1396" s="8"/>
      <c r="C1396" s="43" t="s">
        <v>3314</v>
      </c>
      <c r="D1396" s="28"/>
      <c r="E1396" s="57"/>
      <c r="F1396" s="79"/>
      <c r="G1396" s="30"/>
      <c r="H1396" s="6"/>
      <c r="I1396" s="6"/>
      <c r="J1396" s="69"/>
      <c r="K1396" s="258"/>
      <c r="L1396" s="31"/>
    </row>
    <row r="1397" spans="1:12" ht="14.25" customHeight="1">
      <c r="A1397" s="259"/>
      <c r="B1397" s="20"/>
      <c r="C1397" s="2"/>
      <c r="D1397" s="22"/>
      <c r="E1397" s="2"/>
      <c r="F1397" s="4"/>
      <c r="G1397" s="23"/>
      <c r="H1397" s="24"/>
      <c r="I1397" s="15"/>
      <c r="J1397" s="24"/>
      <c r="K1397" s="24"/>
      <c r="L1397" s="25"/>
    </row>
    <row r="1398" spans="1:12" ht="14.25" customHeight="1" thickBot="1">
      <c r="A1398" s="431"/>
      <c r="B1398" s="446"/>
      <c r="C1398" s="400"/>
      <c r="D1398" s="399"/>
      <c r="E1398" s="400"/>
      <c r="F1398" s="447"/>
      <c r="G1398" s="448"/>
      <c r="H1398" s="450"/>
      <c r="I1398" s="450"/>
      <c r="J1398" s="451"/>
      <c r="K1398" s="432"/>
      <c r="L1398" s="119"/>
    </row>
    <row r="1399" spans="1:12" ht="14.25" customHeight="1">
      <c r="J1399" s="357"/>
      <c r="K1399" s="357"/>
      <c r="L1399" s="528"/>
    </row>
    <row r="1400" spans="1:12" ht="14.25" customHeight="1">
      <c r="J1400" s="56" t="s">
        <v>3147</v>
      </c>
      <c r="K1400" s="795">
        <f>K1360+1</f>
        <v>35</v>
      </c>
      <c r="L1400" s="795"/>
    </row>
    <row r="1401" spans="1:12" s="553" customFormat="1" ht="14.25" customHeight="1">
      <c r="A1401" s="312"/>
      <c r="J1401" s="118"/>
      <c r="K1401" s="366"/>
      <c r="L1401" s="366"/>
    </row>
    <row r="1402" spans="1:12" s="553" customFormat="1" ht="14.25" customHeight="1" thickBot="1">
      <c r="A1402" s="313"/>
      <c r="B1402" s="552"/>
      <c r="C1402" s="552"/>
      <c r="D1402" s="552"/>
      <c r="E1402" s="552"/>
      <c r="F1402" s="552"/>
      <c r="G1402" s="552"/>
      <c r="H1402" s="552"/>
      <c r="I1402" s="552"/>
      <c r="J1402" s="552"/>
      <c r="K1402" s="552"/>
      <c r="L1402" s="552"/>
    </row>
    <row r="1403" spans="1:12" ht="14.25" customHeight="1">
      <c r="A1403" s="254"/>
      <c r="B1403" s="35"/>
      <c r="C1403" s="11"/>
      <c r="D1403" s="37"/>
      <c r="E1403" s="11"/>
      <c r="F1403" s="44"/>
      <c r="G1403" s="44"/>
      <c r="H1403" s="11"/>
      <c r="I1403" s="44"/>
      <c r="J1403" s="11"/>
      <c r="K1403" s="11"/>
      <c r="L1403" s="45"/>
    </row>
    <row r="1404" spans="1:12" ht="14.25" customHeight="1" thickBot="1">
      <c r="A1404" s="429"/>
      <c r="B1404" s="444"/>
      <c r="C1404" s="517" t="s">
        <v>3122</v>
      </c>
      <c r="D1404" s="430"/>
      <c r="E1404" s="517" t="s">
        <v>3192</v>
      </c>
      <c r="F1404" s="445" t="s">
        <v>3193</v>
      </c>
      <c r="G1404" s="445" t="s">
        <v>3148</v>
      </c>
      <c r="H1404" s="517" t="s">
        <v>3186</v>
      </c>
      <c r="I1404" s="445" t="s">
        <v>3087</v>
      </c>
      <c r="J1404" s="793" t="s">
        <v>3088</v>
      </c>
      <c r="K1404" s="794"/>
      <c r="L1404" s="587"/>
    </row>
    <row r="1405" spans="1:12" ht="14.25" customHeight="1">
      <c r="A1405" s="254"/>
      <c r="B1405" s="35"/>
      <c r="C1405" s="36"/>
      <c r="D1405" s="37"/>
      <c r="E1405" s="11"/>
      <c r="F1405" s="12"/>
      <c r="G1405" s="13"/>
      <c r="H1405" s="14"/>
      <c r="I1405" s="38"/>
      <c r="J1405" s="14"/>
      <c r="K1405" s="14"/>
      <c r="L1405" s="16"/>
    </row>
    <row r="1406" spans="1:12" ht="14.25" customHeight="1">
      <c r="A1406" s="255" t="s">
        <v>3315</v>
      </c>
      <c r="B1406" s="8"/>
      <c r="C1406" s="29" t="s">
        <v>2764</v>
      </c>
      <c r="D1406" s="10"/>
      <c r="F1406" s="3"/>
      <c r="G1406" s="17"/>
      <c r="H1406" s="18"/>
      <c r="I1406" s="32"/>
      <c r="J1406" s="69"/>
      <c r="K1406" s="18"/>
      <c r="L1406" s="19"/>
    </row>
    <row r="1407" spans="1:12" ht="14.25" customHeight="1">
      <c r="A1407" s="256"/>
      <c r="B1407" s="20"/>
      <c r="C1407" s="2"/>
      <c r="D1407" s="22"/>
      <c r="E1407" s="2"/>
      <c r="F1407" s="4"/>
      <c r="G1407" s="23"/>
      <c r="H1407" s="24"/>
      <c r="I1407" s="15"/>
      <c r="J1407" s="24"/>
      <c r="K1407" s="24"/>
      <c r="L1407" s="25"/>
    </row>
    <row r="1408" spans="1:12" ht="14.25" customHeight="1">
      <c r="A1408" s="257"/>
      <c r="B1408" s="26"/>
      <c r="C1408" s="29"/>
      <c r="D1408" s="28"/>
      <c r="E1408" s="57"/>
      <c r="F1408" s="79"/>
      <c r="G1408" s="30"/>
      <c r="H1408" s="6"/>
      <c r="I1408" s="6"/>
      <c r="J1408" s="69"/>
      <c r="K1408" s="364"/>
      <c r="L1408" s="19"/>
    </row>
    <row r="1409" spans="1:12" ht="14.25" customHeight="1">
      <c r="A1409" s="256"/>
      <c r="B1409" s="20"/>
      <c r="C1409" s="2"/>
      <c r="D1409" s="22"/>
      <c r="E1409" s="2"/>
      <c r="F1409" s="4"/>
      <c r="G1409" s="23"/>
      <c r="H1409" s="24"/>
      <c r="I1409" s="15"/>
      <c r="J1409" s="24"/>
      <c r="K1409" s="24"/>
      <c r="L1409" s="25"/>
    </row>
    <row r="1410" spans="1:12" ht="14.25" customHeight="1">
      <c r="A1410" s="257"/>
      <c r="B1410" s="26"/>
      <c r="C1410" s="29" t="s">
        <v>2765</v>
      </c>
      <c r="D1410" s="28"/>
      <c r="E1410" s="29" t="s">
        <v>2766</v>
      </c>
      <c r="F1410" s="79">
        <v>1</v>
      </c>
      <c r="G1410" s="30" t="s">
        <v>0</v>
      </c>
      <c r="H1410" s="6"/>
      <c r="I1410" s="6"/>
      <c r="J1410" s="69"/>
      <c r="K1410" s="364"/>
      <c r="L1410" s="19"/>
    </row>
    <row r="1411" spans="1:12" ht="14.25" customHeight="1">
      <c r="A1411" s="256"/>
      <c r="B1411" s="20"/>
      <c r="C1411" s="2"/>
      <c r="D1411" s="22"/>
      <c r="E1411" s="2"/>
      <c r="F1411" s="4"/>
      <c r="G1411" s="23"/>
      <c r="H1411" s="24"/>
      <c r="I1411" s="15"/>
      <c r="J1411" s="24"/>
      <c r="K1411" s="24"/>
      <c r="L1411" s="25"/>
    </row>
    <row r="1412" spans="1:12" ht="14.25" customHeight="1">
      <c r="A1412" s="257"/>
      <c r="B1412" s="26"/>
      <c r="C1412" s="29"/>
      <c r="D1412" s="28"/>
      <c r="E1412" s="29"/>
      <c r="F1412" s="79"/>
      <c r="G1412" s="30"/>
      <c r="H1412" s="6"/>
      <c r="I1412" s="6"/>
      <c r="J1412" s="69"/>
      <c r="K1412" s="364"/>
      <c r="L1412" s="19"/>
    </row>
    <row r="1413" spans="1:12" ht="14.25" customHeight="1">
      <c r="A1413" s="256"/>
      <c r="B1413" s="20"/>
      <c r="C1413" s="2"/>
      <c r="D1413" s="22"/>
      <c r="E1413" s="2"/>
      <c r="F1413" s="4"/>
      <c r="G1413" s="23"/>
      <c r="H1413" s="24"/>
      <c r="I1413" s="15"/>
      <c r="J1413" s="24"/>
      <c r="K1413" s="24"/>
      <c r="L1413" s="25"/>
    </row>
    <row r="1414" spans="1:12" ht="14.25" customHeight="1">
      <c r="A1414" s="257"/>
      <c r="B1414" s="26"/>
      <c r="C1414" s="29"/>
      <c r="D1414" s="28"/>
      <c r="E1414" s="29"/>
      <c r="F1414" s="79"/>
      <c r="G1414" s="30"/>
      <c r="H1414" s="6"/>
      <c r="I1414" s="6"/>
      <c r="J1414" s="69"/>
      <c r="K1414" s="364"/>
      <c r="L1414" s="19"/>
    </row>
    <row r="1415" spans="1:12" ht="14.25" customHeight="1">
      <c r="A1415" s="256"/>
      <c r="B1415" s="20"/>
      <c r="C1415" s="2"/>
      <c r="D1415" s="22"/>
      <c r="E1415" s="2"/>
      <c r="F1415" s="4"/>
      <c r="G1415" s="23"/>
      <c r="H1415" s="24"/>
      <c r="I1415" s="15"/>
      <c r="J1415" s="24"/>
      <c r="K1415" s="24"/>
      <c r="L1415" s="25"/>
    </row>
    <row r="1416" spans="1:12" ht="14.25" customHeight="1">
      <c r="A1416" s="263"/>
      <c r="B1416" s="26"/>
      <c r="C1416" s="29"/>
      <c r="D1416" s="28"/>
      <c r="E1416" s="29"/>
      <c r="F1416" s="79"/>
      <c r="G1416" s="30"/>
      <c r="H1416" s="6"/>
      <c r="I1416" s="6"/>
      <c r="J1416" s="69"/>
      <c r="K1416" s="364"/>
      <c r="L1416" s="19"/>
    </row>
    <row r="1417" spans="1:12" ht="14.25" customHeight="1">
      <c r="A1417" s="256"/>
      <c r="B1417" s="20"/>
      <c r="C1417" s="2"/>
      <c r="D1417" s="22"/>
      <c r="E1417" s="2"/>
      <c r="F1417" s="4"/>
      <c r="G1417" s="23"/>
      <c r="H1417" s="24"/>
      <c r="I1417" s="15"/>
      <c r="J1417" s="24"/>
      <c r="K1417" s="24"/>
      <c r="L1417" s="25"/>
    </row>
    <row r="1418" spans="1:12" ht="14.25" customHeight="1">
      <c r="A1418" s="263"/>
      <c r="B1418" s="26"/>
      <c r="C1418" s="29"/>
      <c r="D1418" s="28"/>
      <c r="E1418" s="29"/>
      <c r="F1418" s="79"/>
      <c r="G1418" s="30"/>
      <c r="H1418" s="6"/>
      <c r="I1418" s="6"/>
      <c r="J1418" s="69"/>
      <c r="K1418" s="364"/>
      <c r="L1418" s="19"/>
    </row>
    <row r="1419" spans="1:12" ht="14.25" customHeight="1">
      <c r="A1419" s="256"/>
      <c r="B1419" s="20"/>
      <c r="C1419" s="2"/>
      <c r="D1419" s="22"/>
      <c r="E1419" s="2"/>
      <c r="F1419" s="4"/>
      <c r="G1419" s="23"/>
      <c r="H1419" s="24"/>
      <c r="I1419" s="15"/>
      <c r="J1419" s="24"/>
      <c r="K1419" s="24"/>
      <c r="L1419" s="25"/>
    </row>
    <row r="1420" spans="1:12" ht="14.25" customHeight="1">
      <c r="A1420" s="263"/>
      <c r="B1420" s="26"/>
      <c r="C1420" s="29"/>
      <c r="D1420" s="28"/>
      <c r="E1420" s="29"/>
      <c r="F1420" s="79"/>
      <c r="G1420" s="30"/>
      <c r="H1420" s="6"/>
      <c r="I1420" s="6"/>
      <c r="J1420" s="69"/>
      <c r="K1420" s="364"/>
      <c r="L1420" s="19"/>
    </row>
    <row r="1421" spans="1:12" ht="14.25" customHeight="1">
      <c r="A1421" s="256"/>
      <c r="B1421" s="20"/>
      <c r="C1421" s="2"/>
      <c r="D1421" s="22"/>
      <c r="E1421" s="2"/>
      <c r="F1421" s="4"/>
      <c r="G1421" s="23"/>
      <c r="H1421" s="24"/>
      <c r="I1421" s="15"/>
      <c r="J1421" s="24"/>
      <c r="K1421" s="24"/>
      <c r="L1421" s="25"/>
    </row>
    <row r="1422" spans="1:12" ht="14.25" customHeight="1">
      <c r="A1422" s="263"/>
      <c r="B1422" s="26"/>
      <c r="C1422" s="29"/>
      <c r="D1422" s="28"/>
      <c r="E1422" s="29"/>
      <c r="F1422" s="387"/>
      <c r="G1422" s="30"/>
      <c r="H1422" s="6"/>
      <c r="I1422" s="6"/>
      <c r="J1422" s="69"/>
      <c r="K1422" s="364"/>
      <c r="L1422" s="19"/>
    </row>
    <row r="1423" spans="1:12" ht="14.25" customHeight="1">
      <c r="A1423" s="256"/>
      <c r="B1423" s="20"/>
      <c r="C1423" s="2"/>
      <c r="D1423" s="22"/>
      <c r="E1423" s="2"/>
      <c r="F1423" s="386"/>
      <c r="G1423" s="23"/>
      <c r="H1423" s="24"/>
      <c r="I1423" s="15"/>
      <c r="J1423" s="24"/>
      <c r="K1423" s="24"/>
      <c r="L1423" s="25"/>
    </row>
    <row r="1424" spans="1:12" ht="14.25" customHeight="1">
      <c r="A1424" s="263"/>
      <c r="B1424" s="26"/>
      <c r="C1424" s="29"/>
      <c r="D1424" s="28"/>
      <c r="E1424" s="393"/>
      <c r="F1424" s="388"/>
      <c r="G1424" s="17"/>
      <c r="H1424" s="18"/>
      <c r="I1424" s="6"/>
      <c r="J1424" s="69"/>
      <c r="K1424" s="258"/>
      <c r="L1424" s="31"/>
    </row>
    <row r="1425" spans="1:12" ht="14.25" customHeight="1">
      <c r="A1425" s="256"/>
      <c r="B1425" s="20"/>
      <c r="C1425" s="2"/>
      <c r="D1425" s="22"/>
      <c r="E1425" s="2"/>
      <c r="F1425" s="386"/>
      <c r="G1425" s="23"/>
      <c r="H1425" s="24"/>
      <c r="I1425" s="15"/>
      <c r="J1425" s="24"/>
      <c r="K1425" s="24"/>
      <c r="L1425" s="25"/>
    </row>
    <row r="1426" spans="1:12" ht="14.25" customHeight="1">
      <c r="A1426" s="263"/>
      <c r="B1426" s="26"/>
      <c r="C1426" s="29"/>
      <c r="D1426" s="28"/>
      <c r="E1426" s="393"/>
      <c r="F1426" s="387"/>
      <c r="G1426" s="30"/>
      <c r="H1426" s="7"/>
      <c r="I1426" s="6"/>
      <c r="J1426" s="69"/>
      <c r="K1426" s="258"/>
      <c r="L1426" s="31"/>
    </row>
    <row r="1427" spans="1:12" ht="14.25" customHeight="1">
      <c r="A1427" s="261"/>
      <c r="B1427" s="8"/>
      <c r="D1427" s="10"/>
      <c r="E1427" s="280"/>
      <c r="F1427" s="388"/>
      <c r="G1427" s="17"/>
      <c r="H1427" s="18"/>
      <c r="I1427" s="32"/>
      <c r="J1427" s="18"/>
      <c r="K1427" s="364"/>
      <c r="L1427" s="19"/>
    </row>
    <row r="1428" spans="1:12" ht="14.25" customHeight="1">
      <c r="A1428" s="261"/>
      <c r="B1428" s="8"/>
      <c r="D1428" s="10"/>
      <c r="E1428" s="280"/>
      <c r="F1428" s="388"/>
      <c r="G1428" s="17"/>
      <c r="H1428" s="18"/>
      <c r="I1428" s="32"/>
      <c r="J1428" s="18"/>
      <c r="K1428" s="364"/>
      <c r="L1428" s="19"/>
    </row>
    <row r="1429" spans="1:12" ht="14.25" customHeight="1">
      <c r="A1429" s="256"/>
      <c r="B1429" s="20"/>
      <c r="C1429" s="2"/>
      <c r="D1429" s="22"/>
      <c r="E1429" s="2"/>
      <c r="F1429" s="386"/>
      <c r="G1429" s="23"/>
      <c r="H1429" s="24"/>
      <c r="I1429" s="15"/>
      <c r="J1429" s="24"/>
      <c r="K1429" s="24"/>
      <c r="L1429" s="25"/>
    </row>
    <row r="1430" spans="1:12" ht="14.25" customHeight="1">
      <c r="A1430" s="263"/>
      <c r="B1430" s="26"/>
      <c r="C1430" s="29"/>
      <c r="D1430" s="28"/>
      <c r="E1430" s="393"/>
      <c r="F1430" s="388"/>
      <c r="G1430" s="17"/>
      <c r="H1430" s="18"/>
      <c r="I1430" s="6"/>
      <c r="J1430" s="69"/>
      <c r="K1430" s="258"/>
      <c r="L1430" s="19"/>
    </row>
    <row r="1431" spans="1:12" ht="14.25" customHeight="1">
      <c r="A1431" s="256"/>
      <c r="B1431" s="20"/>
      <c r="C1431" s="2"/>
      <c r="D1431" s="22"/>
      <c r="E1431" s="304"/>
      <c r="F1431" s="386"/>
      <c r="G1431" s="23"/>
      <c r="H1431" s="24"/>
      <c r="I1431" s="15"/>
      <c r="J1431" s="24"/>
      <c r="K1431" s="24"/>
      <c r="L1431" s="25"/>
    </row>
    <row r="1432" spans="1:12" ht="14.25" customHeight="1">
      <c r="A1432" s="263"/>
      <c r="B1432" s="26"/>
      <c r="C1432" s="29"/>
      <c r="D1432" s="28"/>
      <c r="E1432" s="393"/>
      <c r="F1432" s="387"/>
      <c r="G1432" s="17"/>
      <c r="H1432" s="7"/>
      <c r="I1432" s="6"/>
      <c r="J1432" s="69"/>
      <c r="K1432" s="258"/>
      <c r="L1432" s="31"/>
    </row>
    <row r="1433" spans="1:12" ht="14.25" customHeight="1">
      <c r="A1433" s="256"/>
      <c r="B1433" s="20"/>
      <c r="C1433" s="2"/>
      <c r="D1433" s="22"/>
      <c r="E1433" s="2"/>
      <c r="F1433" s="4"/>
      <c r="G1433" s="23"/>
      <c r="H1433" s="24"/>
      <c r="I1433" s="15"/>
      <c r="J1433" s="24"/>
      <c r="K1433" s="24"/>
      <c r="L1433" s="25"/>
    </row>
    <row r="1434" spans="1:12" ht="14.25" customHeight="1">
      <c r="A1434" s="263"/>
      <c r="B1434" s="26"/>
      <c r="C1434" s="43" t="s">
        <v>3316</v>
      </c>
      <c r="D1434" s="28"/>
      <c r="E1434" s="57"/>
      <c r="F1434" s="79"/>
      <c r="G1434" s="30"/>
      <c r="H1434" s="6"/>
      <c r="I1434" s="32"/>
      <c r="J1434" s="69"/>
      <c r="K1434" s="258"/>
      <c r="L1434" s="31"/>
    </row>
    <row r="1435" spans="1:12" ht="14.25" customHeight="1">
      <c r="A1435" s="256"/>
      <c r="B1435" s="20"/>
      <c r="C1435" s="2"/>
      <c r="D1435" s="22"/>
      <c r="E1435" s="2"/>
      <c r="F1435" s="78"/>
      <c r="G1435" s="23"/>
      <c r="H1435" s="24"/>
      <c r="I1435" s="72"/>
      <c r="J1435" s="117"/>
      <c r="K1435" s="24"/>
      <c r="L1435" s="262"/>
    </row>
    <row r="1436" spans="1:12" ht="14.25" customHeight="1">
      <c r="A1436" s="261"/>
      <c r="B1436" s="8"/>
      <c r="D1436" s="10"/>
      <c r="F1436" s="77"/>
      <c r="G1436" s="17"/>
      <c r="H1436" s="18"/>
      <c r="I1436" s="32"/>
      <c r="J1436" s="127"/>
      <c r="K1436" s="18"/>
      <c r="L1436" s="264"/>
    </row>
    <row r="1437" spans="1:12" ht="14.25" customHeight="1">
      <c r="A1437" s="259"/>
      <c r="B1437" s="20"/>
      <c r="C1437" s="2"/>
      <c r="D1437" s="22"/>
      <c r="E1437" s="2"/>
      <c r="F1437" s="82"/>
      <c r="G1437" s="23"/>
      <c r="H1437" s="24"/>
      <c r="I1437" s="72"/>
      <c r="J1437" s="24"/>
      <c r="K1437" s="266"/>
      <c r="L1437" s="25"/>
    </row>
    <row r="1438" spans="1:12" ht="14.25" customHeight="1" thickBot="1">
      <c r="A1438" s="431"/>
      <c r="B1438" s="446"/>
      <c r="C1438" s="400"/>
      <c r="D1438" s="399"/>
      <c r="E1438" s="400"/>
      <c r="F1438" s="447"/>
      <c r="G1438" s="448"/>
      <c r="H1438" s="401"/>
      <c r="I1438" s="449"/>
      <c r="J1438" s="390"/>
      <c r="K1438" s="434"/>
      <c r="L1438" s="119"/>
    </row>
    <row r="1440" spans="1:12" ht="14.25" customHeight="1">
      <c r="J1440" s="56" t="s">
        <v>3102</v>
      </c>
      <c r="K1440" s="795">
        <f>K1400+1</f>
        <v>36</v>
      </c>
      <c r="L1440" s="795"/>
    </row>
    <row r="1441" spans="1:12" s="553" customFormat="1" ht="14.25" customHeight="1">
      <c r="A1441" s="312"/>
      <c r="J1441" s="118"/>
      <c r="K1441" s="366"/>
      <c r="L1441" s="366"/>
    </row>
    <row r="1442" spans="1:12" s="553" customFormat="1" ht="14.25" customHeight="1" thickBot="1">
      <c r="A1442" s="313"/>
      <c r="B1442" s="552"/>
      <c r="C1442" s="552"/>
      <c r="D1442" s="552"/>
      <c r="E1442" s="552"/>
      <c r="F1442" s="552"/>
      <c r="G1442" s="552"/>
      <c r="H1442" s="552"/>
      <c r="I1442" s="552"/>
      <c r="J1442" s="552"/>
      <c r="K1442" s="552"/>
      <c r="L1442" s="552"/>
    </row>
    <row r="1443" spans="1:12" ht="14.25" customHeight="1">
      <c r="A1443" s="254"/>
      <c r="B1443" s="35"/>
      <c r="C1443" s="11"/>
      <c r="D1443" s="37"/>
      <c r="E1443" s="11"/>
      <c r="F1443" s="44"/>
      <c r="G1443" s="44"/>
      <c r="H1443" s="11"/>
      <c r="I1443" s="44"/>
      <c r="J1443" s="11"/>
      <c r="K1443" s="11"/>
      <c r="L1443" s="45"/>
    </row>
    <row r="1444" spans="1:12" ht="14.25" customHeight="1" thickBot="1">
      <c r="A1444" s="429"/>
      <c r="B1444" s="444"/>
      <c r="C1444" s="517" t="s">
        <v>3122</v>
      </c>
      <c r="D1444" s="430"/>
      <c r="E1444" s="517" t="s">
        <v>6</v>
      </c>
      <c r="F1444" s="445" t="s">
        <v>7</v>
      </c>
      <c r="G1444" s="445" t="s">
        <v>3148</v>
      </c>
      <c r="H1444" s="517" t="s">
        <v>3086</v>
      </c>
      <c r="I1444" s="445" t="s">
        <v>1</v>
      </c>
      <c r="J1444" s="793" t="s">
        <v>3156</v>
      </c>
      <c r="K1444" s="794"/>
      <c r="L1444" s="587"/>
    </row>
    <row r="1445" spans="1:12" ht="14.25" customHeight="1">
      <c r="A1445" s="254"/>
      <c r="B1445" s="35"/>
      <c r="C1445" s="36"/>
      <c r="D1445" s="37"/>
      <c r="E1445" s="11"/>
      <c r="F1445" s="12"/>
      <c r="G1445" s="13"/>
      <c r="H1445" s="14"/>
      <c r="I1445" s="38"/>
      <c r="J1445" s="14"/>
      <c r="K1445" s="14"/>
      <c r="L1445" s="16"/>
    </row>
    <row r="1446" spans="1:12" ht="14.25" customHeight="1">
      <c r="A1446" s="255" t="s">
        <v>3317</v>
      </c>
      <c r="B1446" s="8"/>
      <c r="C1446" s="29" t="s">
        <v>2848</v>
      </c>
      <c r="D1446" s="10"/>
      <c r="F1446" s="3"/>
      <c r="G1446" s="17"/>
      <c r="H1446" s="18"/>
      <c r="I1446" s="32"/>
      <c r="J1446" s="69"/>
      <c r="K1446" s="18"/>
      <c r="L1446" s="19"/>
    </row>
    <row r="1447" spans="1:12" ht="14.25" customHeight="1">
      <c r="A1447" s="256"/>
      <c r="B1447" s="20"/>
      <c r="C1447" s="2"/>
      <c r="D1447" s="22"/>
      <c r="E1447" s="2"/>
      <c r="F1447" s="4"/>
      <c r="G1447" s="23"/>
      <c r="H1447" s="24"/>
      <c r="I1447" s="15"/>
      <c r="J1447" s="24"/>
      <c r="K1447" s="24"/>
      <c r="L1447" s="25"/>
    </row>
    <row r="1448" spans="1:12" ht="14.25" customHeight="1">
      <c r="A1448" s="257"/>
      <c r="B1448" s="26"/>
      <c r="C1448" s="29"/>
      <c r="D1448" s="28"/>
      <c r="E1448" s="57"/>
      <c r="F1448" s="79"/>
      <c r="G1448" s="30"/>
      <c r="H1448" s="6"/>
      <c r="I1448" s="6"/>
      <c r="J1448" s="69"/>
      <c r="K1448" s="364"/>
      <c r="L1448" s="19"/>
    </row>
    <row r="1449" spans="1:12" ht="14.25" customHeight="1">
      <c r="A1449" s="256"/>
      <c r="B1449" s="20"/>
      <c r="C1449" s="2"/>
      <c r="D1449" s="22"/>
      <c r="E1449" s="2"/>
      <c r="F1449" s="4"/>
      <c r="G1449" s="23"/>
      <c r="H1449" s="24"/>
      <c r="I1449" s="15"/>
      <c r="J1449" s="24"/>
      <c r="K1449" s="24"/>
      <c r="L1449" s="25"/>
    </row>
    <row r="1450" spans="1:12" ht="14.25" customHeight="1">
      <c r="A1450" s="257"/>
      <c r="B1450" s="26"/>
      <c r="C1450" s="29" t="s">
        <v>3004</v>
      </c>
      <c r="D1450" s="28"/>
      <c r="E1450" s="29" t="s">
        <v>2852</v>
      </c>
      <c r="F1450" s="79">
        <v>94</v>
      </c>
      <c r="G1450" s="30" t="s">
        <v>3135</v>
      </c>
      <c r="H1450" s="6"/>
      <c r="I1450" s="6"/>
      <c r="J1450" s="69"/>
      <c r="K1450" s="364"/>
      <c r="L1450" s="19"/>
    </row>
    <row r="1451" spans="1:12" ht="14.25" customHeight="1">
      <c r="A1451" s="256"/>
      <c r="B1451" s="20"/>
      <c r="C1451" s="2"/>
      <c r="D1451" s="22"/>
      <c r="E1451" s="2"/>
      <c r="F1451" s="4"/>
      <c r="G1451" s="23"/>
      <c r="H1451" s="24"/>
      <c r="I1451" s="15"/>
      <c r="J1451" s="24"/>
      <c r="K1451" s="24"/>
      <c r="L1451" s="25"/>
    </row>
    <row r="1452" spans="1:12" ht="14.25" customHeight="1">
      <c r="A1452" s="257"/>
      <c r="B1452" s="26"/>
      <c r="C1452" s="29" t="s">
        <v>3318</v>
      </c>
      <c r="D1452" s="28"/>
      <c r="E1452" s="29" t="s">
        <v>2853</v>
      </c>
      <c r="F1452" s="79">
        <v>94</v>
      </c>
      <c r="G1452" s="30" t="s">
        <v>3227</v>
      </c>
      <c r="H1452" s="6"/>
      <c r="I1452" s="6"/>
      <c r="J1452" s="69"/>
      <c r="K1452" s="364"/>
      <c r="L1452" s="19"/>
    </row>
    <row r="1453" spans="1:12" ht="14.25" customHeight="1">
      <c r="A1453" s="256"/>
      <c r="B1453" s="20"/>
      <c r="C1453" s="2"/>
      <c r="D1453" s="22"/>
      <c r="E1453" s="2"/>
      <c r="F1453" s="4"/>
      <c r="G1453" s="23"/>
      <c r="H1453" s="24"/>
      <c r="I1453" s="15"/>
      <c r="J1453" s="24"/>
      <c r="K1453" s="24"/>
      <c r="L1453" s="25"/>
    </row>
    <row r="1454" spans="1:12" ht="14.25" customHeight="1">
      <c r="A1454" s="257"/>
      <c r="B1454" s="26"/>
      <c r="C1454" s="29" t="s">
        <v>2685</v>
      </c>
      <c r="D1454" s="28"/>
      <c r="E1454" s="29" t="s">
        <v>2854</v>
      </c>
      <c r="F1454" s="79">
        <v>141</v>
      </c>
      <c r="G1454" s="30" t="s">
        <v>184</v>
      </c>
      <c r="H1454" s="6"/>
      <c r="I1454" s="6"/>
      <c r="J1454" s="69"/>
      <c r="K1454" s="364"/>
      <c r="L1454" s="19"/>
    </row>
    <row r="1455" spans="1:12" ht="14.25" customHeight="1">
      <c r="A1455" s="256"/>
      <c r="B1455" s="20"/>
      <c r="C1455" s="2"/>
      <c r="D1455" s="22"/>
      <c r="E1455" s="2"/>
      <c r="F1455" s="4"/>
      <c r="G1455" s="23"/>
      <c r="H1455" s="24"/>
      <c r="I1455" s="15"/>
      <c r="J1455" s="24"/>
      <c r="K1455" s="24"/>
      <c r="L1455" s="25"/>
    </row>
    <row r="1456" spans="1:12" ht="14.25" customHeight="1">
      <c r="A1456" s="263"/>
      <c r="B1456" s="26"/>
      <c r="C1456" s="29" t="s">
        <v>2855</v>
      </c>
      <c r="D1456" s="28"/>
      <c r="E1456" s="29" t="s">
        <v>3319</v>
      </c>
      <c r="F1456" s="79">
        <v>2</v>
      </c>
      <c r="G1456" s="30" t="s">
        <v>1349</v>
      </c>
      <c r="H1456" s="6"/>
      <c r="I1456" s="6"/>
      <c r="J1456" s="69"/>
      <c r="K1456" s="364"/>
      <c r="L1456" s="19"/>
    </row>
    <row r="1457" spans="1:12" ht="14.25" customHeight="1">
      <c r="A1457" s="256"/>
      <c r="B1457" s="20"/>
      <c r="C1457" s="2"/>
      <c r="D1457" s="22"/>
      <c r="E1457" s="2"/>
      <c r="F1457" s="4"/>
      <c r="G1457" s="23"/>
      <c r="H1457" s="24"/>
      <c r="I1457" s="15"/>
      <c r="J1457" s="24"/>
      <c r="K1457" s="24"/>
      <c r="L1457" s="25"/>
    </row>
    <row r="1458" spans="1:12" ht="14.25" customHeight="1">
      <c r="A1458" s="263"/>
      <c r="B1458" s="26"/>
      <c r="C1458" s="29" t="s">
        <v>2855</v>
      </c>
      <c r="D1458" s="28"/>
      <c r="E1458" s="29" t="s">
        <v>3320</v>
      </c>
      <c r="F1458" s="79">
        <v>1</v>
      </c>
      <c r="G1458" s="30" t="s">
        <v>1349</v>
      </c>
      <c r="H1458" s="6"/>
      <c r="I1458" s="6"/>
      <c r="J1458" s="69"/>
      <c r="K1458" s="364"/>
      <c r="L1458" s="19"/>
    </row>
    <row r="1459" spans="1:12" ht="14.25" customHeight="1">
      <c r="A1459" s="256"/>
      <c r="B1459" s="20"/>
      <c r="C1459" s="2"/>
      <c r="D1459" s="22"/>
      <c r="E1459" s="2"/>
      <c r="F1459" s="4"/>
      <c r="G1459" s="23"/>
      <c r="H1459" s="24"/>
      <c r="I1459" s="15"/>
      <c r="J1459" s="24"/>
      <c r="K1459" s="24"/>
      <c r="L1459" s="25"/>
    </row>
    <row r="1460" spans="1:12" ht="14.25" customHeight="1">
      <c r="A1460" s="263"/>
      <c r="B1460" s="26"/>
      <c r="C1460" s="29" t="s">
        <v>2855</v>
      </c>
      <c r="D1460" s="28"/>
      <c r="E1460" s="29" t="s">
        <v>3321</v>
      </c>
      <c r="F1460" s="79">
        <v>1</v>
      </c>
      <c r="G1460" s="30" t="s">
        <v>1349</v>
      </c>
      <c r="H1460" s="6"/>
      <c r="I1460" s="6"/>
      <c r="J1460" s="69"/>
      <c r="K1460" s="364"/>
      <c r="L1460" s="19"/>
    </row>
    <row r="1461" spans="1:12" ht="14.25" customHeight="1">
      <c r="A1461" s="256"/>
      <c r="B1461" s="20"/>
      <c r="C1461" s="2"/>
      <c r="D1461" s="22"/>
      <c r="E1461" s="2" t="s">
        <v>3322</v>
      </c>
      <c r="F1461" s="4"/>
      <c r="G1461" s="23"/>
      <c r="H1461" s="24"/>
      <c r="I1461" s="15"/>
      <c r="J1461" s="24"/>
      <c r="K1461" s="24"/>
      <c r="L1461" s="25"/>
    </row>
    <row r="1462" spans="1:12" ht="14.25" customHeight="1">
      <c r="A1462" s="263"/>
      <c r="B1462" s="26"/>
      <c r="C1462" s="29" t="s">
        <v>2856</v>
      </c>
      <c r="D1462" s="28"/>
      <c r="E1462" s="29" t="s">
        <v>2857</v>
      </c>
      <c r="F1462" s="387">
        <v>3</v>
      </c>
      <c r="G1462" s="30" t="s">
        <v>2564</v>
      </c>
      <c r="H1462" s="6"/>
      <c r="I1462" s="6"/>
      <c r="J1462" s="69"/>
      <c r="K1462" s="364"/>
      <c r="L1462" s="19"/>
    </row>
    <row r="1463" spans="1:12" ht="14.25" customHeight="1">
      <c r="A1463" s="256"/>
      <c r="B1463" s="20"/>
      <c r="C1463" s="2"/>
      <c r="D1463" s="22"/>
      <c r="E1463" s="2"/>
      <c r="F1463" s="386"/>
      <c r="G1463" s="23"/>
      <c r="H1463" s="24"/>
      <c r="I1463" s="15"/>
      <c r="J1463" s="24"/>
      <c r="K1463" s="24"/>
      <c r="L1463" s="25"/>
    </row>
    <row r="1464" spans="1:12" ht="14.25" customHeight="1">
      <c r="A1464" s="263"/>
      <c r="B1464" s="26"/>
      <c r="C1464" s="29" t="s">
        <v>2576</v>
      </c>
      <c r="D1464" s="28"/>
      <c r="E1464" s="393"/>
      <c r="F1464" s="388">
        <v>1</v>
      </c>
      <c r="G1464" s="17" t="s">
        <v>0</v>
      </c>
      <c r="H1464" s="18"/>
      <c r="I1464" s="6"/>
      <c r="J1464" s="69"/>
      <c r="K1464" s="258"/>
      <c r="L1464" s="31"/>
    </row>
    <row r="1465" spans="1:12" ht="14.25" customHeight="1">
      <c r="A1465" s="256"/>
      <c r="B1465" s="20"/>
      <c r="C1465" s="2"/>
      <c r="D1465" s="22"/>
      <c r="E1465" s="2"/>
      <c r="F1465" s="386"/>
      <c r="G1465" s="23"/>
      <c r="H1465" s="24"/>
      <c r="I1465" s="15"/>
      <c r="J1465" s="24"/>
      <c r="K1465" s="24"/>
      <c r="L1465" s="25"/>
    </row>
    <row r="1466" spans="1:12" ht="14.25" customHeight="1">
      <c r="A1466" s="263"/>
      <c r="B1466" s="26"/>
      <c r="C1466" s="29" t="s">
        <v>3144</v>
      </c>
      <c r="D1466" s="28"/>
      <c r="E1466" s="393"/>
      <c r="F1466" s="387">
        <v>75</v>
      </c>
      <c r="G1466" s="30" t="s">
        <v>3135</v>
      </c>
      <c r="H1466" s="7"/>
      <c r="I1466" s="6"/>
      <c r="J1466" s="69"/>
      <c r="K1466" s="258"/>
      <c r="L1466" s="31"/>
    </row>
    <row r="1467" spans="1:12" ht="14.25" customHeight="1">
      <c r="A1467" s="261"/>
      <c r="B1467" s="8"/>
      <c r="D1467" s="10"/>
      <c r="E1467" s="280"/>
      <c r="F1467" s="388" t="s">
        <v>3323</v>
      </c>
      <c r="G1467" s="17"/>
      <c r="H1467" s="18"/>
      <c r="I1467" s="32"/>
      <c r="J1467" s="24"/>
      <c r="K1467" s="364"/>
      <c r="L1467" s="19"/>
    </row>
    <row r="1468" spans="1:12" ht="14.25" customHeight="1">
      <c r="A1468" s="261"/>
      <c r="B1468" s="8"/>
      <c r="C1468" t="s">
        <v>3145</v>
      </c>
      <c r="D1468" s="10"/>
      <c r="E1468" s="280"/>
      <c r="F1468" s="388">
        <v>4</v>
      </c>
      <c r="G1468" s="17" t="s">
        <v>1377</v>
      </c>
      <c r="H1468" s="18"/>
      <c r="I1468" s="32"/>
      <c r="J1468" s="18"/>
      <c r="K1468" s="364"/>
      <c r="L1468" s="19"/>
    </row>
    <row r="1469" spans="1:12" ht="14.25" customHeight="1">
      <c r="A1469" s="256"/>
      <c r="B1469" s="20"/>
      <c r="C1469" s="2"/>
      <c r="D1469" s="22"/>
      <c r="E1469" s="2"/>
      <c r="F1469" s="386"/>
      <c r="G1469" s="23"/>
      <c r="H1469" s="24"/>
      <c r="I1469" s="15"/>
      <c r="J1469" s="24"/>
      <c r="K1469" s="24"/>
      <c r="L1469" s="25"/>
    </row>
    <row r="1470" spans="1:12" ht="14.25" customHeight="1">
      <c r="A1470" s="263"/>
      <c r="B1470" s="26"/>
      <c r="C1470" s="29"/>
      <c r="D1470" s="28"/>
      <c r="E1470" s="393"/>
      <c r="F1470" s="388"/>
      <c r="G1470" s="17"/>
      <c r="H1470" s="18"/>
      <c r="I1470" s="6"/>
      <c r="J1470" s="69"/>
      <c r="K1470" s="258"/>
      <c r="L1470" s="19"/>
    </row>
    <row r="1471" spans="1:12" ht="14.25" customHeight="1">
      <c r="A1471" s="256"/>
      <c r="B1471" s="20"/>
      <c r="C1471" s="2"/>
      <c r="D1471" s="22"/>
      <c r="E1471" s="304"/>
      <c r="F1471" s="386"/>
      <c r="G1471" s="23"/>
      <c r="H1471" s="24"/>
      <c r="I1471" s="15"/>
      <c r="J1471" s="24"/>
      <c r="K1471" s="24"/>
      <c r="L1471" s="25"/>
    </row>
    <row r="1472" spans="1:12" ht="14.25" customHeight="1">
      <c r="A1472" s="263"/>
      <c r="B1472" s="26"/>
      <c r="C1472" s="29"/>
      <c r="D1472" s="28"/>
      <c r="E1472" s="393"/>
      <c r="F1472" s="387"/>
      <c r="G1472" s="17"/>
      <c r="H1472" s="7"/>
      <c r="I1472" s="6"/>
      <c r="J1472" s="69"/>
      <c r="K1472" s="258"/>
      <c r="L1472" s="31"/>
    </row>
    <row r="1473" spans="1:12" ht="14.25" customHeight="1">
      <c r="A1473" s="256"/>
      <c r="B1473" s="20"/>
      <c r="C1473" s="2"/>
      <c r="D1473" s="22"/>
      <c r="E1473" s="2"/>
      <c r="F1473" s="4"/>
      <c r="G1473" s="23"/>
      <c r="H1473" s="24"/>
      <c r="I1473" s="15"/>
      <c r="J1473" s="24"/>
      <c r="K1473" s="24"/>
      <c r="L1473" s="25"/>
    </row>
    <row r="1474" spans="1:12" ht="14.25" customHeight="1">
      <c r="A1474" s="263"/>
      <c r="B1474" s="26"/>
      <c r="C1474" s="43" t="s">
        <v>3316</v>
      </c>
      <c r="D1474" s="28"/>
      <c r="E1474" s="57"/>
      <c r="F1474" s="79"/>
      <c r="G1474" s="30"/>
      <c r="H1474" s="6"/>
      <c r="I1474" s="32"/>
      <c r="J1474" s="69"/>
      <c r="K1474" s="258"/>
      <c r="L1474" s="31"/>
    </row>
    <row r="1475" spans="1:12" ht="14.25" customHeight="1">
      <c r="A1475" s="261"/>
      <c r="B1475" s="8"/>
      <c r="C1475" s="2"/>
      <c r="D1475" s="22"/>
      <c r="E1475" s="2"/>
      <c r="F1475" s="4"/>
      <c r="G1475" s="23"/>
      <c r="H1475" s="24"/>
      <c r="I1475" s="15"/>
      <c r="J1475" s="24"/>
      <c r="K1475" s="24"/>
      <c r="L1475" s="25"/>
    </row>
    <row r="1476" spans="1:12" ht="14.25" customHeight="1">
      <c r="A1476" s="261"/>
      <c r="B1476" s="8"/>
      <c r="C1476" s="273"/>
      <c r="D1476" s="28"/>
      <c r="E1476" s="57"/>
      <c r="F1476" s="79"/>
      <c r="G1476" s="30"/>
      <c r="H1476" s="6"/>
      <c r="I1476" s="6"/>
      <c r="J1476" s="69"/>
      <c r="K1476" s="258"/>
      <c r="L1476" s="31"/>
    </row>
    <row r="1477" spans="1:12" ht="14.25" customHeight="1">
      <c r="A1477" s="259"/>
      <c r="B1477" s="20"/>
      <c r="C1477" s="2"/>
      <c r="D1477" s="22"/>
      <c r="E1477" s="2"/>
      <c r="F1477" s="82"/>
      <c r="G1477" s="23"/>
      <c r="H1477" s="24"/>
      <c r="I1477" s="72"/>
      <c r="J1477" s="24"/>
      <c r="K1477" s="266"/>
      <c r="L1477" s="25"/>
    </row>
    <row r="1478" spans="1:12" ht="14.25" customHeight="1" thickBot="1">
      <c r="A1478" s="431"/>
      <c r="B1478" s="446"/>
      <c r="C1478" s="400"/>
      <c r="D1478" s="399"/>
      <c r="E1478" s="400"/>
      <c r="F1478" s="447"/>
      <c r="G1478" s="448"/>
      <c r="H1478" s="401"/>
      <c r="I1478" s="449"/>
      <c r="J1478" s="390"/>
      <c r="K1478" s="434"/>
      <c r="L1478" s="119"/>
    </row>
    <row r="1480" spans="1:12" ht="14.25" customHeight="1">
      <c r="J1480" s="56" t="s">
        <v>3147</v>
      </c>
      <c r="K1480" s="795">
        <f>K1440+1</f>
        <v>37</v>
      </c>
      <c r="L1480" s="795"/>
    </row>
    <row r="1481" spans="1:12" ht="14.25" customHeight="1">
      <c r="J1481" s="118"/>
      <c r="K1481" s="395"/>
      <c r="L1481" s="395"/>
    </row>
    <row r="1482" spans="1:12" ht="14.25" customHeight="1" thickBot="1">
      <c r="J1482" s="118"/>
      <c r="K1482" s="395"/>
      <c r="L1482" s="395"/>
    </row>
    <row r="1483" spans="1:12" ht="14.25" customHeight="1">
      <c r="A1483" s="254"/>
      <c r="B1483" s="35"/>
      <c r="C1483" s="11"/>
      <c r="D1483" s="37"/>
      <c r="E1483" s="11"/>
      <c r="F1483" s="44"/>
      <c r="G1483" s="44"/>
      <c r="H1483" s="11"/>
      <c r="I1483" s="44"/>
      <c r="J1483" s="11"/>
      <c r="K1483" s="11"/>
      <c r="L1483" s="45"/>
    </row>
    <row r="1484" spans="1:12" ht="14.25" customHeight="1" thickBot="1">
      <c r="A1484" s="429"/>
      <c r="B1484" s="444"/>
      <c r="C1484" s="517" t="s">
        <v>3122</v>
      </c>
      <c r="D1484" s="430"/>
      <c r="E1484" s="517" t="s">
        <v>3192</v>
      </c>
      <c r="F1484" s="445" t="s">
        <v>3193</v>
      </c>
      <c r="G1484" s="445" t="s">
        <v>3148</v>
      </c>
      <c r="H1484" s="517" t="s">
        <v>3186</v>
      </c>
      <c r="I1484" s="445" t="s">
        <v>3187</v>
      </c>
      <c r="J1484" s="793" t="s">
        <v>3156</v>
      </c>
      <c r="K1484" s="794"/>
      <c r="L1484" s="587"/>
    </row>
    <row r="1485" spans="1:12" ht="14.25" customHeight="1">
      <c r="A1485" s="254"/>
      <c r="B1485" s="35"/>
      <c r="C1485" s="36"/>
      <c r="D1485" s="37"/>
      <c r="E1485" s="11"/>
      <c r="F1485" s="12"/>
      <c r="G1485" s="13"/>
      <c r="H1485" s="14"/>
      <c r="I1485" s="38"/>
      <c r="J1485" s="14"/>
      <c r="K1485" s="14"/>
      <c r="L1485" s="16"/>
    </row>
    <row r="1486" spans="1:12" ht="14.25" customHeight="1">
      <c r="A1486" s="255" t="s">
        <v>3324</v>
      </c>
      <c r="B1486" s="8"/>
      <c r="C1486" s="29" t="s">
        <v>2547</v>
      </c>
      <c r="D1486" s="10"/>
      <c r="F1486" s="3"/>
      <c r="G1486" s="17"/>
      <c r="H1486" s="18"/>
      <c r="I1486" s="32"/>
      <c r="J1486" s="69"/>
      <c r="K1486" s="18"/>
      <c r="L1486" s="19"/>
    </row>
    <row r="1487" spans="1:12" ht="14.25" customHeight="1">
      <c r="A1487" s="256"/>
      <c r="B1487" s="20"/>
      <c r="C1487" s="2"/>
      <c r="D1487" s="22"/>
      <c r="E1487" s="2"/>
      <c r="F1487" s="4"/>
      <c r="G1487" s="23"/>
      <c r="H1487" s="24"/>
      <c r="I1487" s="15"/>
      <c r="J1487" s="24"/>
      <c r="K1487" s="24"/>
      <c r="L1487" s="25"/>
    </row>
    <row r="1488" spans="1:12" ht="14.25" customHeight="1">
      <c r="A1488" s="257"/>
      <c r="B1488" s="26"/>
      <c r="C1488" s="29"/>
      <c r="D1488" s="28"/>
      <c r="E1488" s="57"/>
      <c r="F1488" s="79"/>
      <c r="G1488" s="30"/>
      <c r="H1488" s="6"/>
      <c r="I1488" s="6"/>
      <c r="J1488" s="69"/>
      <c r="K1488" s="364"/>
      <c r="L1488" s="19"/>
    </row>
    <row r="1489" spans="1:12" ht="14.25" customHeight="1">
      <c r="A1489" s="256"/>
      <c r="B1489" s="20"/>
      <c r="C1489" s="2"/>
      <c r="D1489" s="22"/>
      <c r="E1489" s="2"/>
      <c r="F1489" s="4"/>
      <c r="G1489" s="23"/>
      <c r="H1489" s="24"/>
      <c r="I1489" s="15"/>
      <c r="J1489" s="24"/>
      <c r="K1489" s="24"/>
      <c r="L1489" s="25"/>
    </row>
    <row r="1490" spans="1:12" ht="14.25" customHeight="1">
      <c r="A1490" s="257"/>
      <c r="B1490" s="26"/>
      <c r="C1490" s="29" t="s">
        <v>2353</v>
      </c>
      <c r="D1490" s="28"/>
      <c r="E1490" s="29"/>
      <c r="F1490" s="79">
        <v>1</v>
      </c>
      <c r="G1490" s="30" t="s">
        <v>0</v>
      </c>
      <c r="H1490" s="6"/>
      <c r="I1490" s="6"/>
      <c r="J1490" s="69"/>
      <c r="K1490" s="364"/>
      <c r="L1490" s="19"/>
    </row>
    <row r="1491" spans="1:12" ht="14.25" customHeight="1">
      <c r="A1491" s="256"/>
      <c r="B1491" s="20"/>
      <c r="C1491" s="2"/>
      <c r="D1491" s="22"/>
      <c r="E1491" s="2"/>
      <c r="F1491" s="4"/>
      <c r="G1491" s="23"/>
      <c r="H1491" s="24"/>
      <c r="I1491" s="15"/>
      <c r="J1491" s="24"/>
      <c r="K1491" s="24"/>
      <c r="L1491" s="25"/>
    </row>
    <row r="1492" spans="1:12" ht="14.25" customHeight="1">
      <c r="A1492" s="257"/>
      <c r="B1492" s="26"/>
      <c r="C1492" s="29"/>
      <c r="D1492" s="28"/>
      <c r="E1492" s="29"/>
      <c r="F1492" s="79"/>
      <c r="G1492" s="30"/>
      <c r="H1492" s="6"/>
      <c r="I1492" s="6"/>
      <c r="J1492" s="69"/>
      <c r="K1492" s="364"/>
      <c r="L1492" s="19"/>
    </row>
    <row r="1493" spans="1:12" ht="14.25" customHeight="1">
      <c r="A1493" s="256"/>
      <c r="B1493" s="20"/>
      <c r="C1493" s="2"/>
      <c r="D1493" s="22"/>
      <c r="E1493" s="2"/>
      <c r="F1493" s="4"/>
      <c r="G1493" s="23"/>
      <c r="H1493" s="24"/>
      <c r="I1493" s="15"/>
      <c r="J1493" s="24"/>
      <c r="K1493" s="24"/>
      <c r="L1493" s="25"/>
    </row>
    <row r="1494" spans="1:12" ht="14.25" customHeight="1">
      <c r="A1494" s="257"/>
      <c r="B1494" s="26"/>
      <c r="C1494" s="29"/>
      <c r="D1494" s="28"/>
      <c r="E1494" s="29"/>
      <c r="F1494" s="79"/>
      <c r="G1494" s="30"/>
      <c r="H1494" s="6"/>
      <c r="I1494" s="6"/>
      <c r="J1494" s="69"/>
      <c r="K1494" s="364"/>
      <c r="L1494" s="19"/>
    </row>
    <row r="1495" spans="1:12" ht="14.25" customHeight="1">
      <c r="A1495" s="256"/>
      <c r="B1495" s="20"/>
      <c r="C1495" s="2"/>
      <c r="D1495" s="22"/>
      <c r="E1495" s="2"/>
      <c r="F1495" s="4"/>
      <c r="G1495" s="23"/>
      <c r="H1495" s="24"/>
      <c r="I1495" s="15"/>
      <c r="J1495" s="24"/>
      <c r="K1495" s="24"/>
      <c r="L1495" s="25"/>
    </row>
    <row r="1496" spans="1:12" ht="14.25" customHeight="1">
      <c r="A1496" s="263"/>
      <c r="B1496" s="26"/>
      <c r="C1496" s="29"/>
      <c r="D1496" s="28"/>
      <c r="E1496" s="29"/>
      <c r="F1496" s="79"/>
      <c r="G1496" s="30"/>
      <c r="H1496" s="6"/>
      <c r="I1496" s="6"/>
      <c r="J1496" s="69"/>
      <c r="K1496" s="364"/>
      <c r="L1496" s="19"/>
    </row>
    <row r="1497" spans="1:12" ht="14.25" customHeight="1">
      <c r="A1497" s="256"/>
      <c r="B1497" s="20"/>
      <c r="C1497" s="2"/>
      <c r="D1497" s="22"/>
      <c r="E1497" s="2"/>
      <c r="F1497" s="4"/>
      <c r="G1497" s="23"/>
      <c r="H1497" s="24"/>
      <c r="I1497" s="15"/>
      <c r="J1497" s="24"/>
      <c r="K1497" s="24"/>
      <c r="L1497" s="25"/>
    </row>
    <row r="1498" spans="1:12" ht="14.25" customHeight="1">
      <c r="A1498" s="263"/>
      <c r="B1498" s="26"/>
      <c r="C1498" s="29"/>
      <c r="D1498" s="28"/>
      <c r="E1498" s="29"/>
      <c r="F1498" s="79"/>
      <c r="G1498" s="30"/>
      <c r="H1498" s="6"/>
      <c r="I1498" s="6"/>
      <c r="J1498" s="69"/>
      <c r="K1498" s="364"/>
      <c r="L1498" s="19"/>
    </row>
    <row r="1499" spans="1:12" ht="14.25" customHeight="1">
      <c r="A1499" s="256"/>
      <c r="B1499" s="20"/>
      <c r="C1499" s="2"/>
      <c r="D1499" s="22"/>
      <c r="E1499" s="2"/>
      <c r="F1499" s="4"/>
      <c r="G1499" s="23"/>
      <c r="H1499" s="24"/>
      <c r="I1499" s="15"/>
      <c r="J1499" s="24"/>
      <c r="K1499" s="24"/>
      <c r="L1499" s="25"/>
    </row>
    <row r="1500" spans="1:12" ht="14.25" customHeight="1">
      <c r="A1500" s="263"/>
      <c r="B1500" s="26"/>
      <c r="C1500" s="29"/>
      <c r="D1500" s="28"/>
      <c r="E1500" s="29"/>
      <c r="F1500" s="79"/>
      <c r="G1500" s="30"/>
      <c r="H1500" s="6"/>
      <c r="I1500" s="6"/>
      <c r="J1500" s="69"/>
      <c r="K1500" s="364"/>
      <c r="L1500" s="19"/>
    </row>
    <row r="1501" spans="1:12" ht="14.25" customHeight="1">
      <c r="A1501" s="256"/>
      <c r="B1501" s="20"/>
      <c r="C1501" s="2"/>
      <c r="D1501" s="22"/>
      <c r="E1501" s="2"/>
      <c r="F1501" s="4"/>
      <c r="G1501" s="23"/>
      <c r="H1501" s="24"/>
      <c r="I1501" s="15"/>
      <c r="J1501" s="24"/>
      <c r="K1501" s="24"/>
      <c r="L1501" s="25"/>
    </row>
    <row r="1502" spans="1:12" ht="14.25" customHeight="1">
      <c r="A1502" s="263"/>
      <c r="B1502" s="26"/>
      <c r="C1502" s="29"/>
      <c r="D1502" s="28"/>
      <c r="E1502" s="29"/>
      <c r="F1502" s="387"/>
      <c r="G1502" s="30"/>
      <c r="H1502" s="6"/>
      <c r="I1502" s="6"/>
      <c r="J1502" s="69"/>
      <c r="K1502" s="364"/>
      <c r="L1502" s="19"/>
    </row>
    <row r="1503" spans="1:12" ht="14.25" customHeight="1">
      <c r="A1503" s="256"/>
      <c r="B1503" s="20"/>
      <c r="C1503" s="2"/>
      <c r="D1503" s="22"/>
      <c r="E1503" s="2"/>
      <c r="F1503" s="386"/>
      <c r="G1503" s="23"/>
      <c r="H1503" s="24"/>
      <c r="I1503" s="15"/>
      <c r="J1503" s="24"/>
      <c r="K1503" s="24"/>
      <c r="L1503" s="25"/>
    </row>
    <row r="1504" spans="1:12" ht="14.25" customHeight="1">
      <c r="A1504" s="263"/>
      <c r="B1504" s="26"/>
      <c r="C1504" s="29"/>
      <c r="D1504" s="28"/>
      <c r="E1504" s="393"/>
      <c r="F1504" s="388"/>
      <c r="G1504" s="17"/>
      <c r="H1504" s="18"/>
      <c r="I1504" s="6"/>
      <c r="J1504" s="69"/>
      <c r="K1504" s="258"/>
      <c r="L1504" s="31"/>
    </row>
    <row r="1505" spans="1:12" ht="14.25" customHeight="1">
      <c r="A1505" s="256"/>
      <c r="B1505" s="20"/>
      <c r="C1505" s="2"/>
      <c r="D1505" s="22"/>
      <c r="E1505" s="2"/>
      <c r="F1505" s="386"/>
      <c r="G1505" s="23"/>
      <c r="H1505" s="24"/>
      <c r="I1505" s="15"/>
      <c r="J1505" s="24"/>
      <c r="K1505" s="24"/>
      <c r="L1505" s="25"/>
    </row>
    <row r="1506" spans="1:12" ht="14.25" customHeight="1">
      <c r="A1506" s="263"/>
      <c r="B1506" s="26"/>
      <c r="C1506" s="29"/>
      <c r="D1506" s="28"/>
      <c r="E1506" s="393"/>
      <c r="F1506" s="388"/>
      <c r="G1506" s="17"/>
      <c r="H1506" s="18"/>
      <c r="I1506" s="6"/>
      <c r="J1506" s="69"/>
      <c r="K1506" s="258"/>
      <c r="L1506" s="19"/>
    </row>
    <row r="1507" spans="1:12" ht="14.25" customHeight="1">
      <c r="A1507" s="256"/>
      <c r="B1507" s="20"/>
      <c r="C1507" s="2"/>
      <c r="D1507" s="22"/>
      <c r="E1507" s="2"/>
      <c r="F1507" s="386"/>
      <c r="G1507" s="23"/>
      <c r="H1507" s="24"/>
      <c r="I1507" s="15"/>
      <c r="J1507" s="24"/>
      <c r="K1507" s="24"/>
      <c r="L1507" s="25"/>
    </row>
    <row r="1508" spans="1:12" ht="14.25" customHeight="1">
      <c r="A1508" s="263"/>
      <c r="B1508" s="26"/>
      <c r="C1508" s="29"/>
      <c r="D1508" s="28"/>
      <c r="E1508" s="393"/>
      <c r="F1508" s="388"/>
      <c r="G1508" s="17"/>
      <c r="H1508" s="18"/>
      <c r="I1508" s="6"/>
      <c r="J1508" s="69"/>
      <c r="K1508" s="258"/>
      <c r="L1508" s="19"/>
    </row>
    <row r="1509" spans="1:12" ht="14.25" customHeight="1">
      <c r="A1509" s="256"/>
      <c r="B1509" s="20"/>
      <c r="C1509" s="2"/>
      <c r="D1509" s="22"/>
      <c r="E1509" s="304"/>
      <c r="F1509" s="386"/>
      <c r="G1509" s="23"/>
      <c r="H1509" s="24"/>
      <c r="I1509" s="15"/>
      <c r="J1509" s="24"/>
      <c r="K1509" s="24"/>
      <c r="L1509" s="25"/>
    </row>
    <row r="1510" spans="1:12" ht="14.25" customHeight="1">
      <c r="A1510" s="263"/>
      <c r="B1510" s="26"/>
      <c r="C1510" s="29"/>
      <c r="D1510" s="28"/>
      <c r="E1510" s="393"/>
      <c r="F1510" s="387"/>
      <c r="G1510" s="17"/>
      <c r="H1510" s="7"/>
      <c r="I1510" s="6"/>
      <c r="J1510" s="69"/>
      <c r="K1510" s="258"/>
      <c r="L1510" s="31"/>
    </row>
    <row r="1511" spans="1:12" ht="14.25" customHeight="1">
      <c r="A1511" s="256"/>
      <c r="B1511" s="20"/>
      <c r="C1511" s="2"/>
      <c r="D1511" s="22"/>
      <c r="E1511" s="2"/>
      <c r="F1511" s="4"/>
      <c r="G1511" s="23"/>
      <c r="H1511" s="24"/>
      <c r="I1511" s="15"/>
      <c r="J1511" s="24"/>
      <c r="K1511" s="24"/>
      <c r="L1511" s="25"/>
    </row>
    <row r="1512" spans="1:12" ht="14.25" customHeight="1">
      <c r="A1512" s="263"/>
      <c r="B1512" s="26"/>
      <c r="C1512" s="43" t="s">
        <v>3325</v>
      </c>
      <c r="D1512" s="28"/>
      <c r="E1512" s="57"/>
      <c r="F1512" s="79"/>
      <c r="G1512" s="30"/>
      <c r="H1512" s="6"/>
      <c r="I1512" s="32"/>
      <c r="J1512" s="69"/>
      <c r="K1512" s="258"/>
      <c r="L1512" s="31"/>
    </row>
    <row r="1513" spans="1:12" ht="14.25" customHeight="1">
      <c r="A1513" s="261"/>
      <c r="B1513" s="20"/>
      <c r="C1513" s="2"/>
      <c r="D1513" s="22"/>
      <c r="E1513" s="304"/>
      <c r="F1513" s="386"/>
      <c r="G1513" s="23"/>
      <c r="H1513" s="24"/>
      <c r="I1513" s="15"/>
      <c r="J1513" s="24"/>
      <c r="K1513" s="24"/>
      <c r="L1513" s="25"/>
    </row>
    <row r="1514" spans="1:12" ht="14.25" customHeight="1">
      <c r="A1514" s="261"/>
      <c r="B1514" s="26"/>
      <c r="C1514" s="29"/>
      <c r="D1514" s="28"/>
      <c r="E1514" s="393"/>
      <c r="F1514" s="387"/>
      <c r="G1514" s="17"/>
      <c r="H1514" s="7"/>
      <c r="I1514" s="6"/>
      <c r="J1514" s="69"/>
      <c r="K1514" s="258"/>
      <c r="L1514" s="31"/>
    </row>
    <row r="1515" spans="1:12" ht="14.25" customHeight="1">
      <c r="A1515" s="256"/>
      <c r="B1515" s="20"/>
      <c r="C1515" s="2"/>
      <c r="D1515" s="22"/>
      <c r="E1515" s="2"/>
      <c r="F1515" s="78"/>
      <c r="G1515" s="23"/>
      <c r="H1515" s="24"/>
      <c r="I1515" s="72"/>
      <c r="J1515" s="24"/>
      <c r="K1515" s="24"/>
      <c r="L1515" s="262"/>
    </row>
    <row r="1516" spans="1:12" ht="14.25" customHeight="1">
      <c r="A1516" s="261"/>
      <c r="B1516" s="8"/>
      <c r="D1516" s="10"/>
      <c r="F1516" s="77"/>
      <c r="G1516" s="17"/>
      <c r="H1516" s="18"/>
      <c r="I1516" s="32"/>
      <c r="J1516" s="69"/>
      <c r="K1516" s="18"/>
      <c r="L1516" s="264"/>
    </row>
    <row r="1517" spans="1:12" ht="14.25" customHeight="1">
      <c r="A1517" s="259"/>
      <c r="B1517" s="20"/>
      <c r="C1517" s="2"/>
      <c r="D1517" s="22"/>
      <c r="E1517" s="2"/>
      <c r="F1517" s="82"/>
      <c r="G1517" s="23"/>
      <c r="H1517" s="24"/>
      <c r="I1517" s="72"/>
      <c r="J1517" s="24"/>
      <c r="K1517" s="266"/>
      <c r="L1517" s="25"/>
    </row>
    <row r="1518" spans="1:12" ht="14.25" customHeight="1" thickBot="1">
      <c r="A1518" s="431"/>
      <c r="B1518" s="446"/>
      <c r="C1518" s="400"/>
      <c r="D1518" s="399"/>
      <c r="E1518" s="400"/>
      <c r="F1518" s="447"/>
      <c r="G1518" s="448"/>
      <c r="H1518" s="401"/>
      <c r="I1518" s="449"/>
      <c r="J1518" s="390"/>
      <c r="K1518" s="434"/>
      <c r="L1518" s="119"/>
    </row>
    <row r="1520" spans="1:12" ht="14.25" customHeight="1">
      <c r="J1520" s="56" t="s">
        <v>3147</v>
      </c>
      <c r="K1520" s="795">
        <f>K1480+1</f>
        <v>38</v>
      </c>
      <c r="L1520" s="795"/>
    </row>
  </sheetData>
  <mergeCells count="79">
    <mergeCell ref="J1484:L1484"/>
    <mergeCell ref="K1520:L1520"/>
    <mergeCell ref="A1:L2"/>
    <mergeCell ref="J4:L4"/>
    <mergeCell ref="K40:L40"/>
    <mergeCell ref="J44:L44"/>
    <mergeCell ref="C45:C46"/>
    <mergeCell ref="K80:L80"/>
    <mergeCell ref="K280:L280"/>
    <mergeCell ref="J84:L84"/>
    <mergeCell ref="C85:C86"/>
    <mergeCell ref="K120:L120"/>
    <mergeCell ref="J124:L124"/>
    <mergeCell ref="K160:L160"/>
    <mergeCell ref="J164:L164"/>
    <mergeCell ref="K200:L200"/>
    <mergeCell ref="J204:L204"/>
    <mergeCell ref="K240:L240"/>
    <mergeCell ref="J244:L244"/>
    <mergeCell ref="K520:L520"/>
    <mergeCell ref="J284:L284"/>
    <mergeCell ref="K320:L320"/>
    <mergeCell ref="J324:L324"/>
    <mergeCell ref="K360:L360"/>
    <mergeCell ref="J364:L364"/>
    <mergeCell ref="K400:L400"/>
    <mergeCell ref="J404:L404"/>
    <mergeCell ref="K440:L440"/>
    <mergeCell ref="J444:L444"/>
    <mergeCell ref="K480:L480"/>
    <mergeCell ref="J484:L484"/>
    <mergeCell ref="K760:L760"/>
    <mergeCell ref="J524:L524"/>
    <mergeCell ref="K560:L560"/>
    <mergeCell ref="J564:L564"/>
    <mergeCell ref="K600:L600"/>
    <mergeCell ref="J604:L604"/>
    <mergeCell ref="K640:L640"/>
    <mergeCell ref="J644:L644"/>
    <mergeCell ref="K680:L680"/>
    <mergeCell ref="J684:L684"/>
    <mergeCell ref="K720:L720"/>
    <mergeCell ref="J724:L724"/>
    <mergeCell ref="K1000:L1000"/>
    <mergeCell ref="J764:L764"/>
    <mergeCell ref="K800:L800"/>
    <mergeCell ref="J804:L804"/>
    <mergeCell ref="K840:L840"/>
    <mergeCell ref="J844:L844"/>
    <mergeCell ref="K880:L880"/>
    <mergeCell ref="J884:L884"/>
    <mergeCell ref="K920:L920"/>
    <mergeCell ref="J924:L924"/>
    <mergeCell ref="K960:L960"/>
    <mergeCell ref="J964:L964"/>
    <mergeCell ref="J1004:L1004"/>
    <mergeCell ref="K1040:L1040"/>
    <mergeCell ref="J1044:L1044"/>
    <mergeCell ref="K1080:L1080"/>
    <mergeCell ref="J1084:L1084"/>
    <mergeCell ref="K1120:L1120"/>
    <mergeCell ref="J1124:L1124"/>
    <mergeCell ref="K1160:L1160"/>
    <mergeCell ref="J1164:L1164"/>
    <mergeCell ref="K1200:L1200"/>
    <mergeCell ref="J1204:L1204"/>
    <mergeCell ref="K1240:L1240"/>
    <mergeCell ref="J1244:L1244"/>
    <mergeCell ref="K1280:L1280"/>
    <mergeCell ref="J1284:L1284"/>
    <mergeCell ref="J1404:L1404"/>
    <mergeCell ref="K1440:L1440"/>
    <mergeCell ref="J1444:L1444"/>
    <mergeCell ref="K1480:L1480"/>
    <mergeCell ref="K1320:L1320"/>
    <mergeCell ref="J1324:L1324"/>
    <mergeCell ref="K1360:L1360"/>
    <mergeCell ref="J1364:L1364"/>
    <mergeCell ref="K1400:L1400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blackAndWhite="1" r:id="rId1"/>
  <headerFooter alignWithMargins="0"/>
  <rowBreaks count="37" manualBreakCount="37">
    <brk id="40" max="11" man="1"/>
    <brk id="80" max="11" man="1"/>
    <brk id="120" max="11" man="1"/>
    <brk id="160" max="11" man="1"/>
    <brk id="200" max="11" man="1"/>
    <brk id="240" max="11" man="1"/>
    <brk id="280" max="11" man="1"/>
    <brk id="320" max="11" man="1"/>
    <brk id="360" max="11" man="1"/>
    <brk id="400" max="11" man="1"/>
    <brk id="440" max="11" man="1"/>
    <brk id="480" max="11" man="1"/>
    <brk id="520" max="11" man="1"/>
    <brk id="560" max="11" man="1"/>
    <brk id="600" max="11" man="1"/>
    <brk id="640" max="11" man="1"/>
    <brk id="680" max="11" man="1"/>
    <brk id="720" max="11" man="1"/>
    <brk id="760" max="11" man="1"/>
    <brk id="800" max="11" man="1"/>
    <brk id="840" max="11" man="1"/>
    <brk id="880" max="11" man="1"/>
    <brk id="920" max="11" man="1"/>
    <brk id="960" max="11" man="1"/>
    <brk id="1000" max="11" man="1"/>
    <brk id="1040" max="11" man="1"/>
    <brk id="1080" max="11" man="1"/>
    <brk id="1120" max="11" man="1"/>
    <brk id="1160" max="11" man="1"/>
    <brk id="1200" max="11" man="1"/>
    <brk id="1240" max="11" man="1"/>
    <brk id="1280" max="11" man="1"/>
    <brk id="1320" max="11" man="1"/>
    <brk id="1360" max="11" man="1"/>
    <brk id="1400" max="11" man="1"/>
    <brk id="1440" max="11" man="1"/>
    <brk id="1480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0"/>
  <sheetViews>
    <sheetView view="pageBreakPreview" topLeftCell="A235" zoomScale="70" zoomScaleNormal="100" zoomScaleSheetLayoutView="70" workbookViewId="0">
      <selection activeCell="I51" sqref="I51"/>
    </sheetView>
  </sheetViews>
  <sheetFormatPr defaultRowHeight="14.25" customHeight="1"/>
  <cols>
    <col min="1" max="1" width="7.140625" style="312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243" max="243" width="7.140625" customWidth="1"/>
    <col min="244" max="244" width="3.42578125" customWidth="1"/>
    <col min="245" max="245" width="27.7109375" customWidth="1"/>
    <col min="246" max="246" width="2.28515625" customWidth="1"/>
    <col min="247" max="247" width="29.7109375" customWidth="1"/>
    <col min="248" max="248" width="17.140625" customWidth="1"/>
    <col min="249" max="249" width="5.85546875" customWidth="1"/>
    <col min="250" max="250" width="15.85546875" customWidth="1"/>
    <col min="251" max="251" width="17.140625" customWidth="1"/>
    <col min="252" max="252" width="8.28515625" customWidth="1"/>
    <col min="253" max="254" width="8.7109375" customWidth="1"/>
    <col min="255" max="255" width="13.42578125" bestFit="1" customWidth="1"/>
    <col min="256" max="256" width="7.140625" customWidth="1"/>
    <col min="257" max="257" width="3.42578125" customWidth="1"/>
    <col min="258" max="258" width="27.7109375" customWidth="1"/>
    <col min="259" max="259" width="2.28515625" customWidth="1"/>
    <col min="260" max="260" width="29.7109375" customWidth="1"/>
    <col min="261" max="261" width="17.140625" customWidth="1"/>
    <col min="262" max="262" width="5.85546875" customWidth="1"/>
    <col min="263" max="263" width="15.85546875" customWidth="1"/>
    <col min="264" max="264" width="17.140625" customWidth="1"/>
    <col min="265" max="265" width="8.28515625" customWidth="1"/>
    <col min="266" max="267" width="8.7109375" customWidth="1"/>
    <col min="499" max="499" width="7.140625" customWidth="1"/>
    <col min="500" max="500" width="3.42578125" customWidth="1"/>
    <col min="501" max="501" width="27.7109375" customWidth="1"/>
    <col min="502" max="502" width="2.28515625" customWidth="1"/>
    <col min="503" max="503" width="29.7109375" customWidth="1"/>
    <col min="504" max="504" width="17.140625" customWidth="1"/>
    <col min="505" max="505" width="5.85546875" customWidth="1"/>
    <col min="506" max="506" width="15.85546875" customWidth="1"/>
    <col min="507" max="507" width="17.140625" customWidth="1"/>
    <col min="508" max="508" width="8.28515625" customWidth="1"/>
    <col min="509" max="510" width="8.7109375" customWidth="1"/>
    <col min="511" max="511" width="13.42578125" bestFit="1" customWidth="1"/>
    <col min="512" max="512" width="7.140625" customWidth="1"/>
    <col min="513" max="513" width="3.42578125" customWidth="1"/>
    <col min="514" max="514" width="27.7109375" customWidth="1"/>
    <col min="515" max="515" width="2.28515625" customWidth="1"/>
    <col min="516" max="516" width="29.7109375" customWidth="1"/>
    <col min="517" max="517" width="17.140625" customWidth="1"/>
    <col min="518" max="518" width="5.85546875" customWidth="1"/>
    <col min="519" max="519" width="15.85546875" customWidth="1"/>
    <col min="520" max="520" width="17.140625" customWidth="1"/>
    <col min="521" max="521" width="8.28515625" customWidth="1"/>
    <col min="522" max="523" width="8.7109375" customWidth="1"/>
    <col min="755" max="755" width="7.140625" customWidth="1"/>
    <col min="756" max="756" width="3.42578125" customWidth="1"/>
    <col min="757" max="757" width="27.7109375" customWidth="1"/>
    <col min="758" max="758" width="2.28515625" customWidth="1"/>
    <col min="759" max="759" width="29.7109375" customWidth="1"/>
    <col min="760" max="760" width="17.140625" customWidth="1"/>
    <col min="761" max="761" width="5.85546875" customWidth="1"/>
    <col min="762" max="762" width="15.85546875" customWidth="1"/>
    <col min="763" max="763" width="17.140625" customWidth="1"/>
    <col min="764" max="764" width="8.28515625" customWidth="1"/>
    <col min="765" max="766" width="8.7109375" customWidth="1"/>
    <col min="767" max="767" width="13.42578125" bestFit="1" customWidth="1"/>
    <col min="768" max="768" width="7.140625" customWidth="1"/>
    <col min="769" max="769" width="3.42578125" customWidth="1"/>
    <col min="770" max="770" width="27.7109375" customWidth="1"/>
    <col min="771" max="771" width="2.28515625" customWidth="1"/>
    <col min="772" max="772" width="29.7109375" customWidth="1"/>
    <col min="773" max="773" width="17.140625" customWidth="1"/>
    <col min="774" max="774" width="5.85546875" customWidth="1"/>
    <col min="775" max="775" width="15.85546875" customWidth="1"/>
    <col min="776" max="776" width="17.140625" customWidth="1"/>
    <col min="777" max="777" width="8.28515625" customWidth="1"/>
    <col min="778" max="779" width="8.7109375" customWidth="1"/>
    <col min="1011" max="1011" width="7.140625" customWidth="1"/>
    <col min="1012" max="1012" width="3.42578125" customWidth="1"/>
    <col min="1013" max="1013" width="27.7109375" customWidth="1"/>
    <col min="1014" max="1014" width="2.28515625" customWidth="1"/>
    <col min="1015" max="1015" width="29.7109375" customWidth="1"/>
    <col min="1016" max="1016" width="17.140625" customWidth="1"/>
    <col min="1017" max="1017" width="5.85546875" customWidth="1"/>
    <col min="1018" max="1018" width="15.85546875" customWidth="1"/>
    <col min="1019" max="1019" width="17.140625" customWidth="1"/>
    <col min="1020" max="1020" width="8.28515625" customWidth="1"/>
    <col min="1021" max="1022" width="8.7109375" customWidth="1"/>
    <col min="1023" max="1023" width="13.42578125" bestFit="1" customWidth="1"/>
    <col min="1024" max="1024" width="7.140625" customWidth="1"/>
    <col min="1025" max="1025" width="3.42578125" customWidth="1"/>
    <col min="1026" max="1026" width="27.7109375" customWidth="1"/>
    <col min="1027" max="1027" width="2.28515625" customWidth="1"/>
    <col min="1028" max="1028" width="29.7109375" customWidth="1"/>
    <col min="1029" max="1029" width="17.140625" customWidth="1"/>
    <col min="1030" max="1030" width="5.85546875" customWidth="1"/>
    <col min="1031" max="1031" width="15.85546875" customWidth="1"/>
    <col min="1032" max="1032" width="17.140625" customWidth="1"/>
    <col min="1033" max="1033" width="8.28515625" customWidth="1"/>
    <col min="1034" max="1035" width="8.7109375" customWidth="1"/>
    <col min="1267" max="1267" width="7.140625" customWidth="1"/>
    <col min="1268" max="1268" width="3.42578125" customWidth="1"/>
    <col min="1269" max="1269" width="27.7109375" customWidth="1"/>
    <col min="1270" max="1270" width="2.28515625" customWidth="1"/>
    <col min="1271" max="1271" width="29.7109375" customWidth="1"/>
    <col min="1272" max="1272" width="17.140625" customWidth="1"/>
    <col min="1273" max="1273" width="5.85546875" customWidth="1"/>
    <col min="1274" max="1274" width="15.85546875" customWidth="1"/>
    <col min="1275" max="1275" width="17.140625" customWidth="1"/>
    <col min="1276" max="1276" width="8.28515625" customWidth="1"/>
    <col min="1277" max="1278" width="8.7109375" customWidth="1"/>
    <col min="1279" max="1279" width="13.42578125" bestFit="1" customWidth="1"/>
    <col min="1280" max="1280" width="7.140625" customWidth="1"/>
    <col min="1281" max="1281" width="3.42578125" customWidth="1"/>
    <col min="1282" max="1282" width="27.7109375" customWidth="1"/>
    <col min="1283" max="1283" width="2.28515625" customWidth="1"/>
    <col min="1284" max="1284" width="29.7109375" customWidth="1"/>
    <col min="1285" max="1285" width="17.140625" customWidth="1"/>
    <col min="1286" max="1286" width="5.85546875" customWidth="1"/>
    <col min="1287" max="1287" width="15.85546875" customWidth="1"/>
    <col min="1288" max="1288" width="17.140625" customWidth="1"/>
    <col min="1289" max="1289" width="8.28515625" customWidth="1"/>
    <col min="1290" max="1291" width="8.7109375" customWidth="1"/>
    <col min="1523" max="1523" width="7.140625" customWidth="1"/>
    <col min="1524" max="1524" width="3.42578125" customWidth="1"/>
    <col min="1525" max="1525" width="27.7109375" customWidth="1"/>
    <col min="1526" max="1526" width="2.28515625" customWidth="1"/>
    <col min="1527" max="1527" width="29.7109375" customWidth="1"/>
    <col min="1528" max="1528" width="17.140625" customWidth="1"/>
    <col min="1529" max="1529" width="5.85546875" customWidth="1"/>
    <col min="1530" max="1530" width="15.85546875" customWidth="1"/>
    <col min="1531" max="1531" width="17.140625" customWidth="1"/>
    <col min="1532" max="1532" width="8.28515625" customWidth="1"/>
    <col min="1533" max="1534" width="8.7109375" customWidth="1"/>
    <col min="1535" max="1535" width="13.42578125" bestFit="1" customWidth="1"/>
    <col min="1536" max="1536" width="7.140625" customWidth="1"/>
    <col min="1537" max="1537" width="3.42578125" customWidth="1"/>
    <col min="1538" max="1538" width="27.7109375" customWidth="1"/>
    <col min="1539" max="1539" width="2.28515625" customWidth="1"/>
    <col min="1540" max="1540" width="29.7109375" customWidth="1"/>
    <col min="1541" max="1541" width="17.140625" customWidth="1"/>
    <col min="1542" max="1542" width="5.85546875" customWidth="1"/>
    <col min="1543" max="1543" width="15.85546875" customWidth="1"/>
    <col min="1544" max="1544" width="17.140625" customWidth="1"/>
    <col min="1545" max="1545" width="8.28515625" customWidth="1"/>
    <col min="1546" max="1547" width="8.7109375" customWidth="1"/>
    <col min="1779" max="1779" width="7.140625" customWidth="1"/>
    <col min="1780" max="1780" width="3.42578125" customWidth="1"/>
    <col min="1781" max="1781" width="27.7109375" customWidth="1"/>
    <col min="1782" max="1782" width="2.28515625" customWidth="1"/>
    <col min="1783" max="1783" width="29.7109375" customWidth="1"/>
    <col min="1784" max="1784" width="17.140625" customWidth="1"/>
    <col min="1785" max="1785" width="5.85546875" customWidth="1"/>
    <col min="1786" max="1786" width="15.85546875" customWidth="1"/>
    <col min="1787" max="1787" width="17.140625" customWidth="1"/>
    <col min="1788" max="1788" width="8.28515625" customWidth="1"/>
    <col min="1789" max="1790" width="8.7109375" customWidth="1"/>
    <col min="1791" max="1791" width="13.42578125" bestFit="1" customWidth="1"/>
    <col min="1792" max="1792" width="7.140625" customWidth="1"/>
    <col min="1793" max="1793" width="3.42578125" customWidth="1"/>
    <col min="1794" max="1794" width="27.7109375" customWidth="1"/>
    <col min="1795" max="1795" width="2.28515625" customWidth="1"/>
    <col min="1796" max="1796" width="29.7109375" customWidth="1"/>
    <col min="1797" max="1797" width="17.140625" customWidth="1"/>
    <col min="1798" max="1798" width="5.85546875" customWidth="1"/>
    <col min="1799" max="1799" width="15.85546875" customWidth="1"/>
    <col min="1800" max="1800" width="17.140625" customWidth="1"/>
    <col min="1801" max="1801" width="8.28515625" customWidth="1"/>
    <col min="1802" max="1803" width="8.7109375" customWidth="1"/>
    <col min="2035" max="2035" width="7.140625" customWidth="1"/>
    <col min="2036" max="2036" width="3.42578125" customWidth="1"/>
    <col min="2037" max="2037" width="27.7109375" customWidth="1"/>
    <col min="2038" max="2038" width="2.28515625" customWidth="1"/>
    <col min="2039" max="2039" width="29.7109375" customWidth="1"/>
    <col min="2040" max="2040" width="17.140625" customWidth="1"/>
    <col min="2041" max="2041" width="5.85546875" customWidth="1"/>
    <col min="2042" max="2042" width="15.85546875" customWidth="1"/>
    <col min="2043" max="2043" width="17.140625" customWidth="1"/>
    <col min="2044" max="2044" width="8.28515625" customWidth="1"/>
    <col min="2045" max="2046" width="8.7109375" customWidth="1"/>
    <col min="2047" max="2047" width="13.42578125" bestFit="1" customWidth="1"/>
    <col min="2048" max="2048" width="7.140625" customWidth="1"/>
    <col min="2049" max="2049" width="3.42578125" customWidth="1"/>
    <col min="2050" max="2050" width="27.7109375" customWidth="1"/>
    <col min="2051" max="2051" width="2.28515625" customWidth="1"/>
    <col min="2052" max="2052" width="29.7109375" customWidth="1"/>
    <col min="2053" max="2053" width="17.140625" customWidth="1"/>
    <col min="2054" max="2054" width="5.85546875" customWidth="1"/>
    <col min="2055" max="2055" width="15.85546875" customWidth="1"/>
    <col min="2056" max="2056" width="17.140625" customWidth="1"/>
    <col min="2057" max="2057" width="8.28515625" customWidth="1"/>
    <col min="2058" max="2059" width="8.7109375" customWidth="1"/>
    <col min="2291" max="2291" width="7.140625" customWidth="1"/>
    <col min="2292" max="2292" width="3.42578125" customWidth="1"/>
    <col min="2293" max="2293" width="27.7109375" customWidth="1"/>
    <col min="2294" max="2294" width="2.28515625" customWidth="1"/>
    <col min="2295" max="2295" width="29.7109375" customWidth="1"/>
    <col min="2296" max="2296" width="17.140625" customWidth="1"/>
    <col min="2297" max="2297" width="5.85546875" customWidth="1"/>
    <col min="2298" max="2298" width="15.85546875" customWidth="1"/>
    <col min="2299" max="2299" width="17.140625" customWidth="1"/>
    <col min="2300" max="2300" width="8.28515625" customWidth="1"/>
    <col min="2301" max="2302" width="8.7109375" customWidth="1"/>
    <col min="2303" max="2303" width="13.42578125" bestFit="1" customWidth="1"/>
    <col min="2304" max="2304" width="7.140625" customWidth="1"/>
    <col min="2305" max="2305" width="3.42578125" customWidth="1"/>
    <col min="2306" max="2306" width="27.7109375" customWidth="1"/>
    <col min="2307" max="2307" width="2.28515625" customWidth="1"/>
    <col min="2308" max="2308" width="29.7109375" customWidth="1"/>
    <col min="2309" max="2309" width="17.140625" customWidth="1"/>
    <col min="2310" max="2310" width="5.85546875" customWidth="1"/>
    <col min="2311" max="2311" width="15.85546875" customWidth="1"/>
    <col min="2312" max="2312" width="17.140625" customWidth="1"/>
    <col min="2313" max="2313" width="8.28515625" customWidth="1"/>
    <col min="2314" max="2315" width="8.7109375" customWidth="1"/>
    <col min="2547" max="2547" width="7.140625" customWidth="1"/>
    <col min="2548" max="2548" width="3.42578125" customWidth="1"/>
    <col min="2549" max="2549" width="27.7109375" customWidth="1"/>
    <col min="2550" max="2550" width="2.28515625" customWidth="1"/>
    <col min="2551" max="2551" width="29.7109375" customWidth="1"/>
    <col min="2552" max="2552" width="17.140625" customWidth="1"/>
    <col min="2553" max="2553" width="5.85546875" customWidth="1"/>
    <col min="2554" max="2554" width="15.85546875" customWidth="1"/>
    <col min="2555" max="2555" width="17.140625" customWidth="1"/>
    <col min="2556" max="2556" width="8.28515625" customWidth="1"/>
    <col min="2557" max="2558" width="8.7109375" customWidth="1"/>
    <col min="2559" max="2559" width="13.42578125" bestFit="1" customWidth="1"/>
    <col min="2560" max="2560" width="7.140625" customWidth="1"/>
    <col min="2561" max="2561" width="3.42578125" customWidth="1"/>
    <col min="2562" max="2562" width="27.7109375" customWidth="1"/>
    <col min="2563" max="2563" width="2.28515625" customWidth="1"/>
    <col min="2564" max="2564" width="29.7109375" customWidth="1"/>
    <col min="2565" max="2565" width="17.140625" customWidth="1"/>
    <col min="2566" max="2566" width="5.85546875" customWidth="1"/>
    <col min="2567" max="2567" width="15.85546875" customWidth="1"/>
    <col min="2568" max="2568" width="17.140625" customWidth="1"/>
    <col min="2569" max="2569" width="8.28515625" customWidth="1"/>
    <col min="2570" max="2571" width="8.7109375" customWidth="1"/>
    <col min="2803" max="2803" width="7.140625" customWidth="1"/>
    <col min="2804" max="2804" width="3.42578125" customWidth="1"/>
    <col min="2805" max="2805" width="27.7109375" customWidth="1"/>
    <col min="2806" max="2806" width="2.28515625" customWidth="1"/>
    <col min="2807" max="2807" width="29.7109375" customWidth="1"/>
    <col min="2808" max="2808" width="17.140625" customWidth="1"/>
    <col min="2809" max="2809" width="5.85546875" customWidth="1"/>
    <col min="2810" max="2810" width="15.85546875" customWidth="1"/>
    <col min="2811" max="2811" width="17.140625" customWidth="1"/>
    <col min="2812" max="2812" width="8.28515625" customWidth="1"/>
    <col min="2813" max="2814" width="8.7109375" customWidth="1"/>
    <col min="2815" max="2815" width="13.42578125" bestFit="1" customWidth="1"/>
    <col min="2816" max="2816" width="7.140625" customWidth="1"/>
    <col min="2817" max="2817" width="3.42578125" customWidth="1"/>
    <col min="2818" max="2818" width="27.7109375" customWidth="1"/>
    <col min="2819" max="2819" width="2.28515625" customWidth="1"/>
    <col min="2820" max="2820" width="29.7109375" customWidth="1"/>
    <col min="2821" max="2821" width="17.140625" customWidth="1"/>
    <col min="2822" max="2822" width="5.85546875" customWidth="1"/>
    <col min="2823" max="2823" width="15.85546875" customWidth="1"/>
    <col min="2824" max="2824" width="17.140625" customWidth="1"/>
    <col min="2825" max="2825" width="8.28515625" customWidth="1"/>
    <col min="2826" max="2827" width="8.7109375" customWidth="1"/>
    <col min="3059" max="3059" width="7.140625" customWidth="1"/>
    <col min="3060" max="3060" width="3.42578125" customWidth="1"/>
    <col min="3061" max="3061" width="27.7109375" customWidth="1"/>
    <col min="3062" max="3062" width="2.28515625" customWidth="1"/>
    <col min="3063" max="3063" width="29.7109375" customWidth="1"/>
    <col min="3064" max="3064" width="17.140625" customWidth="1"/>
    <col min="3065" max="3065" width="5.85546875" customWidth="1"/>
    <col min="3066" max="3066" width="15.85546875" customWidth="1"/>
    <col min="3067" max="3067" width="17.140625" customWidth="1"/>
    <col min="3068" max="3068" width="8.28515625" customWidth="1"/>
    <col min="3069" max="3070" width="8.7109375" customWidth="1"/>
    <col min="3071" max="3071" width="13.42578125" bestFit="1" customWidth="1"/>
    <col min="3072" max="3072" width="7.140625" customWidth="1"/>
    <col min="3073" max="3073" width="3.42578125" customWidth="1"/>
    <col min="3074" max="3074" width="27.7109375" customWidth="1"/>
    <col min="3075" max="3075" width="2.28515625" customWidth="1"/>
    <col min="3076" max="3076" width="29.7109375" customWidth="1"/>
    <col min="3077" max="3077" width="17.140625" customWidth="1"/>
    <col min="3078" max="3078" width="5.85546875" customWidth="1"/>
    <col min="3079" max="3079" width="15.85546875" customWidth="1"/>
    <col min="3080" max="3080" width="17.140625" customWidth="1"/>
    <col min="3081" max="3081" width="8.28515625" customWidth="1"/>
    <col min="3082" max="3083" width="8.7109375" customWidth="1"/>
    <col min="3315" max="3315" width="7.140625" customWidth="1"/>
    <col min="3316" max="3316" width="3.42578125" customWidth="1"/>
    <col min="3317" max="3317" width="27.7109375" customWidth="1"/>
    <col min="3318" max="3318" width="2.28515625" customWidth="1"/>
    <col min="3319" max="3319" width="29.7109375" customWidth="1"/>
    <col min="3320" max="3320" width="17.140625" customWidth="1"/>
    <col min="3321" max="3321" width="5.85546875" customWidth="1"/>
    <col min="3322" max="3322" width="15.85546875" customWidth="1"/>
    <col min="3323" max="3323" width="17.140625" customWidth="1"/>
    <col min="3324" max="3324" width="8.28515625" customWidth="1"/>
    <col min="3325" max="3326" width="8.7109375" customWidth="1"/>
    <col min="3327" max="3327" width="13.42578125" bestFit="1" customWidth="1"/>
    <col min="3328" max="3328" width="7.140625" customWidth="1"/>
    <col min="3329" max="3329" width="3.42578125" customWidth="1"/>
    <col min="3330" max="3330" width="27.7109375" customWidth="1"/>
    <col min="3331" max="3331" width="2.28515625" customWidth="1"/>
    <col min="3332" max="3332" width="29.7109375" customWidth="1"/>
    <col min="3333" max="3333" width="17.140625" customWidth="1"/>
    <col min="3334" max="3334" width="5.85546875" customWidth="1"/>
    <col min="3335" max="3335" width="15.85546875" customWidth="1"/>
    <col min="3336" max="3336" width="17.140625" customWidth="1"/>
    <col min="3337" max="3337" width="8.28515625" customWidth="1"/>
    <col min="3338" max="3339" width="8.7109375" customWidth="1"/>
    <col min="3571" max="3571" width="7.140625" customWidth="1"/>
    <col min="3572" max="3572" width="3.42578125" customWidth="1"/>
    <col min="3573" max="3573" width="27.7109375" customWidth="1"/>
    <col min="3574" max="3574" width="2.28515625" customWidth="1"/>
    <col min="3575" max="3575" width="29.7109375" customWidth="1"/>
    <col min="3576" max="3576" width="17.140625" customWidth="1"/>
    <col min="3577" max="3577" width="5.85546875" customWidth="1"/>
    <col min="3578" max="3578" width="15.85546875" customWidth="1"/>
    <col min="3579" max="3579" width="17.140625" customWidth="1"/>
    <col min="3580" max="3580" width="8.28515625" customWidth="1"/>
    <col min="3581" max="3582" width="8.7109375" customWidth="1"/>
    <col min="3583" max="3583" width="13.42578125" bestFit="1" customWidth="1"/>
    <col min="3584" max="3584" width="7.140625" customWidth="1"/>
    <col min="3585" max="3585" width="3.42578125" customWidth="1"/>
    <col min="3586" max="3586" width="27.7109375" customWidth="1"/>
    <col min="3587" max="3587" width="2.28515625" customWidth="1"/>
    <col min="3588" max="3588" width="29.7109375" customWidth="1"/>
    <col min="3589" max="3589" width="17.140625" customWidth="1"/>
    <col min="3590" max="3590" width="5.85546875" customWidth="1"/>
    <col min="3591" max="3591" width="15.85546875" customWidth="1"/>
    <col min="3592" max="3592" width="17.140625" customWidth="1"/>
    <col min="3593" max="3593" width="8.28515625" customWidth="1"/>
    <col min="3594" max="3595" width="8.7109375" customWidth="1"/>
    <col min="3827" max="3827" width="7.140625" customWidth="1"/>
    <col min="3828" max="3828" width="3.42578125" customWidth="1"/>
    <col min="3829" max="3829" width="27.7109375" customWidth="1"/>
    <col min="3830" max="3830" width="2.28515625" customWidth="1"/>
    <col min="3831" max="3831" width="29.7109375" customWidth="1"/>
    <col min="3832" max="3832" width="17.140625" customWidth="1"/>
    <col min="3833" max="3833" width="5.85546875" customWidth="1"/>
    <col min="3834" max="3834" width="15.85546875" customWidth="1"/>
    <col min="3835" max="3835" width="17.140625" customWidth="1"/>
    <col min="3836" max="3836" width="8.28515625" customWidth="1"/>
    <col min="3837" max="3838" width="8.7109375" customWidth="1"/>
    <col min="3839" max="3839" width="13.42578125" bestFit="1" customWidth="1"/>
    <col min="3840" max="3840" width="7.140625" customWidth="1"/>
    <col min="3841" max="3841" width="3.42578125" customWidth="1"/>
    <col min="3842" max="3842" width="27.7109375" customWidth="1"/>
    <col min="3843" max="3843" width="2.28515625" customWidth="1"/>
    <col min="3844" max="3844" width="29.7109375" customWidth="1"/>
    <col min="3845" max="3845" width="17.140625" customWidth="1"/>
    <col min="3846" max="3846" width="5.85546875" customWidth="1"/>
    <col min="3847" max="3847" width="15.85546875" customWidth="1"/>
    <col min="3848" max="3848" width="17.140625" customWidth="1"/>
    <col min="3849" max="3849" width="8.28515625" customWidth="1"/>
    <col min="3850" max="3851" width="8.7109375" customWidth="1"/>
    <col min="4083" max="4083" width="7.140625" customWidth="1"/>
    <col min="4084" max="4084" width="3.42578125" customWidth="1"/>
    <col min="4085" max="4085" width="27.7109375" customWidth="1"/>
    <col min="4086" max="4086" width="2.28515625" customWidth="1"/>
    <col min="4087" max="4087" width="29.7109375" customWidth="1"/>
    <col min="4088" max="4088" width="17.140625" customWidth="1"/>
    <col min="4089" max="4089" width="5.85546875" customWidth="1"/>
    <col min="4090" max="4090" width="15.85546875" customWidth="1"/>
    <col min="4091" max="4091" width="17.140625" customWidth="1"/>
    <col min="4092" max="4092" width="8.28515625" customWidth="1"/>
    <col min="4093" max="4094" width="8.7109375" customWidth="1"/>
    <col min="4095" max="4095" width="13.42578125" bestFit="1" customWidth="1"/>
    <col min="4096" max="4096" width="7.140625" customWidth="1"/>
    <col min="4097" max="4097" width="3.42578125" customWidth="1"/>
    <col min="4098" max="4098" width="27.7109375" customWidth="1"/>
    <col min="4099" max="4099" width="2.28515625" customWidth="1"/>
    <col min="4100" max="4100" width="29.7109375" customWidth="1"/>
    <col min="4101" max="4101" width="17.140625" customWidth="1"/>
    <col min="4102" max="4102" width="5.85546875" customWidth="1"/>
    <col min="4103" max="4103" width="15.85546875" customWidth="1"/>
    <col min="4104" max="4104" width="17.140625" customWidth="1"/>
    <col min="4105" max="4105" width="8.28515625" customWidth="1"/>
    <col min="4106" max="4107" width="8.7109375" customWidth="1"/>
    <col min="4339" max="4339" width="7.140625" customWidth="1"/>
    <col min="4340" max="4340" width="3.42578125" customWidth="1"/>
    <col min="4341" max="4341" width="27.7109375" customWidth="1"/>
    <col min="4342" max="4342" width="2.28515625" customWidth="1"/>
    <col min="4343" max="4343" width="29.7109375" customWidth="1"/>
    <col min="4344" max="4344" width="17.140625" customWidth="1"/>
    <col min="4345" max="4345" width="5.85546875" customWidth="1"/>
    <col min="4346" max="4346" width="15.85546875" customWidth="1"/>
    <col min="4347" max="4347" width="17.140625" customWidth="1"/>
    <col min="4348" max="4348" width="8.28515625" customWidth="1"/>
    <col min="4349" max="4350" width="8.7109375" customWidth="1"/>
    <col min="4351" max="4351" width="13.42578125" bestFit="1" customWidth="1"/>
    <col min="4352" max="4352" width="7.140625" customWidth="1"/>
    <col min="4353" max="4353" width="3.42578125" customWidth="1"/>
    <col min="4354" max="4354" width="27.7109375" customWidth="1"/>
    <col min="4355" max="4355" width="2.28515625" customWidth="1"/>
    <col min="4356" max="4356" width="29.7109375" customWidth="1"/>
    <col min="4357" max="4357" width="17.140625" customWidth="1"/>
    <col min="4358" max="4358" width="5.85546875" customWidth="1"/>
    <col min="4359" max="4359" width="15.85546875" customWidth="1"/>
    <col min="4360" max="4360" width="17.140625" customWidth="1"/>
    <col min="4361" max="4361" width="8.28515625" customWidth="1"/>
    <col min="4362" max="4363" width="8.7109375" customWidth="1"/>
    <col min="4595" max="4595" width="7.140625" customWidth="1"/>
    <col min="4596" max="4596" width="3.42578125" customWidth="1"/>
    <col min="4597" max="4597" width="27.7109375" customWidth="1"/>
    <col min="4598" max="4598" width="2.28515625" customWidth="1"/>
    <col min="4599" max="4599" width="29.7109375" customWidth="1"/>
    <col min="4600" max="4600" width="17.140625" customWidth="1"/>
    <col min="4601" max="4601" width="5.85546875" customWidth="1"/>
    <col min="4602" max="4602" width="15.85546875" customWidth="1"/>
    <col min="4603" max="4603" width="17.140625" customWidth="1"/>
    <col min="4604" max="4604" width="8.28515625" customWidth="1"/>
    <col min="4605" max="4606" width="8.7109375" customWidth="1"/>
    <col min="4607" max="4607" width="13.42578125" bestFit="1" customWidth="1"/>
    <col min="4608" max="4608" width="7.140625" customWidth="1"/>
    <col min="4609" max="4609" width="3.42578125" customWidth="1"/>
    <col min="4610" max="4610" width="27.7109375" customWidth="1"/>
    <col min="4611" max="4611" width="2.28515625" customWidth="1"/>
    <col min="4612" max="4612" width="29.7109375" customWidth="1"/>
    <col min="4613" max="4613" width="17.140625" customWidth="1"/>
    <col min="4614" max="4614" width="5.85546875" customWidth="1"/>
    <col min="4615" max="4615" width="15.85546875" customWidth="1"/>
    <col min="4616" max="4616" width="17.140625" customWidth="1"/>
    <col min="4617" max="4617" width="8.28515625" customWidth="1"/>
    <col min="4618" max="4619" width="8.7109375" customWidth="1"/>
    <col min="4851" max="4851" width="7.140625" customWidth="1"/>
    <col min="4852" max="4852" width="3.42578125" customWidth="1"/>
    <col min="4853" max="4853" width="27.7109375" customWidth="1"/>
    <col min="4854" max="4854" width="2.28515625" customWidth="1"/>
    <col min="4855" max="4855" width="29.7109375" customWidth="1"/>
    <col min="4856" max="4856" width="17.140625" customWidth="1"/>
    <col min="4857" max="4857" width="5.85546875" customWidth="1"/>
    <col min="4858" max="4858" width="15.85546875" customWidth="1"/>
    <col min="4859" max="4859" width="17.140625" customWidth="1"/>
    <col min="4860" max="4860" width="8.28515625" customWidth="1"/>
    <col min="4861" max="4862" width="8.7109375" customWidth="1"/>
    <col min="4863" max="4863" width="13.42578125" bestFit="1" customWidth="1"/>
    <col min="4864" max="4864" width="7.140625" customWidth="1"/>
    <col min="4865" max="4865" width="3.42578125" customWidth="1"/>
    <col min="4866" max="4866" width="27.7109375" customWidth="1"/>
    <col min="4867" max="4867" width="2.28515625" customWidth="1"/>
    <col min="4868" max="4868" width="29.7109375" customWidth="1"/>
    <col min="4869" max="4869" width="17.140625" customWidth="1"/>
    <col min="4870" max="4870" width="5.85546875" customWidth="1"/>
    <col min="4871" max="4871" width="15.85546875" customWidth="1"/>
    <col min="4872" max="4872" width="17.140625" customWidth="1"/>
    <col min="4873" max="4873" width="8.28515625" customWidth="1"/>
    <col min="4874" max="4875" width="8.7109375" customWidth="1"/>
    <col min="5107" max="5107" width="7.140625" customWidth="1"/>
    <col min="5108" max="5108" width="3.42578125" customWidth="1"/>
    <col min="5109" max="5109" width="27.7109375" customWidth="1"/>
    <col min="5110" max="5110" width="2.28515625" customWidth="1"/>
    <col min="5111" max="5111" width="29.7109375" customWidth="1"/>
    <col min="5112" max="5112" width="17.140625" customWidth="1"/>
    <col min="5113" max="5113" width="5.85546875" customWidth="1"/>
    <col min="5114" max="5114" width="15.85546875" customWidth="1"/>
    <col min="5115" max="5115" width="17.140625" customWidth="1"/>
    <col min="5116" max="5116" width="8.28515625" customWidth="1"/>
    <col min="5117" max="5118" width="8.7109375" customWidth="1"/>
    <col min="5119" max="5119" width="13.42578125" bestFit="1" customWidth="1"/>
    <col min="5120" max="5120" width="7.140625" customWidth="1"/>
    <col min="5121" max="5121" width="3.42578125" customWidth="1"/>
    <col min="5122" max="5122" width="27.7109375" customWidth="1"/>
    <col min="5123" max="5123" width="2.28515625" customWidth="1"/>
    <col min="5124" max="5124" width="29.7109375" customWidth="1"/>
    <col min="5125" max="5125" width="17.140625" customWidth="1"/>
    <col min="5126" max="5126" width="5.85546875" customWidth="1"/>
    <col min="5127" max="5127" width="15.85546875" customWidth="1"/>
    <col min="5128" max="5128" width="17.140625" customWidth="1"/>
    <col min="5129" max="5129" width="8.28515625" customWidth="1"/>
    <col min="5130" max="5131" width="8.7109375" customWidth="1"/>
    <col min="5363" max="5363" width="7.140625" customWidth="1"/>
    <col min="5364" max="5364" width="3.42578125" customWidth="1"/>
    <col min="5365" max="5365" width="27.7109375" customWidth="1"/>
    <col min="5366" max="5366" width="2.28515625" customWidth="1"/>
    <col min="5367" max="5367" width="29.7109375" customWidth="1"/>
    <col min="5368" max="5368" width="17.140625" customWidth="1"/>
    <col min="5369" max="5369" width="5.85546875" customWidth="1"/>
    <col min="5370" max="5370" width="15.85546875" customWidth="1"/>
    <col min="5371" max="5371" width="17.140625" customWidth="1"/>
    <col min="5372" max="5372" width="8.28515625" customWidth="1"/>
    <col min="5373" max="5374" width="8.7109375" customWidth="1"/>
    <col min="5375" max="5375" width="13.42578125" bestFit="1" customWidth="1"/>
    <col min="5376" max="5376" width="7.140625" customWidth="1"/>
    <col min="5377" max="5377" width="3.42578125" customWidth="1"/>
    <col min="5378" max="5378" width="27.7109375" customWidth="1"/>
    <col min="5379" max="5379" width="2.28515625" customWidth="1"/>
    <col min="5380" max="5380" width="29.7109375" customWidth="1"/>
    <col min="5381" max="5381" width="17.140625" customWidth="1"/>
    <col min="5382" max="5382" width="5.85546875" customWidth="1"/>
    <col min="5383" max="5383" width="15.85546875" customWidth="1"/>
    <col min="5384" max="5384" width="17.140625" customWidth="1"/>
    <col min="5385" max="5385" width="8.28515625" customWidth="1"/>
    <col min="5386" max="5387" width="8.7109375" customWidth="1"/>
    <col min="5619" max="5619" width="7.140625" customWidth="1"/>
    <col min="5620" max="5620" width="3.42578125" customWidth="1"/>
    <col min="5621" max="5621" width="27.7109375" customWidth="1"/>
    <col min="5622" max="5622" width="2.28515625" customWidth="1"/>
    <col min="5623" max="5623" width="29.7109375" customWidth="1"/>
    <col min="5624" max="5624" width="17.140625" customWidth="1"/>
    <col min="5625" max="5625" width="5.85546875" customWidth="1"/>
    <col min="5626" max="5626" width="15.85546875" customWidth="1"/>
    <col min="5627" max="5627" width="17.140625" customWidth="1"/>
    <col min="5628" max="5628" width="8.28515625" customWidth="1"/>
    <col min="5629" max="5630" width="8.7109375" customWidth="1"/>
    <col min="5631" max="5631" width="13.42578125" bestFit="1" customWidth="1"/>
    <col min="5632" max="5632" width="7.140625" customWidth="1"/>
    <col min="5633" max="5633" width="3.42578125" customWidth="1"/>
    <col min="5634" max="5634" width="27.7109375" customWidth="1"/>
    <col min="5635" max="5635" width="2.28515625" customWidth="1"/>
    <col min="5636" max="5636" width="29.7109375" customWidth="1"/>
    <col min="5637" max="5637" width="17.140625" customWidth="1"/>
    <col min="5638" max="5638" width="5.85546875" customWidth="1"/>
    <col min="5639" max="5639" width="15.85546875" customWidth="1"/>
    <col min="5640" max="5640" width="17.140625" customWidth="1"/>
    <col min="5641" max="5641" width="8.28515625" customWidth="1"/>
    <col min="5642" max="5643" width="8.7109375" customWidth="1"/>
    <col min="5875" max="5875" width="7.140625" customWidth="1"/>
    <col min="5876" max="5876" width="3.42578125" customWidth="1"/>
    <col min="5877" max="5877" width="27.7109375" customWidth="1"/>
    <col min="5878" max="5878" width="2.28515625" customWidth="1"/>
    <col min="5879" max="5879" width="29.7109375" customWidth="1"/>
    <col min="5880" max="5880" width="17.140625" customWidth="1"/>
    <col min="5881" max="5881" width="5.85546875" customWidth="1"/>
    <col min="5882" max="5882" width="15.85546875" customWidth="1"/>
    <col min="5883" max="5883" width="17.140625" customWidth="1"/>
    <col min="5884" max="5884" width="8.28515625" customWidth="1"/>
    <col min="5885" max="5886" width="8.7109375" customWidth="1"/>
    <col min="5887" max="5887" width="13.42578125" bestFit="1" customWidth="1"/>
    <col min="5888" max="5888" width="7.140625" customWidth="1"/>
    <col min="5889" max="5889" width="3.42578125" customWidth="1"/>
    <col min="5890" max="5890" width="27.7109375" customWidth="1"/>
    <col min="5891" max="5891" width="2.28515625" customWidth="1"/>
    <col min="5892" max="5892" width="29.7109375" customWidth="1"/>
    <col min="5893" max="5893" width="17.140625" customWidth="1"/>
    <col min="5894" max="5894" width="5.85546875" customWidth="1"/>
    <col min="5895" max="5895" width="15.85546875" customWidth="1"/>
    <col min="5896" max="5896" width="17.140625" customWidth="1"/>
    <col min="5897" max="5897" width="8.28515625" customWidth="1"/>
    <col min="5898" max="5899" width="8.7109375" customWidth="1"/>
    <col min="6131" max="6131" width="7.140625" customWidth="1"/>
    <col min="6132" max="6132" width="3.42578125" customWidth="1"/>
    <col min="6133" max="6133" width="27.7109375" customWidth="1"/>
    <col min="6134" max="6134" width="2.28515625" customWidth="1"/>
    <col min="6135" max="6135" width="29.7109375" customWidth="1"/>
    <col min="6136" max="6136" width="17.140625" customWidth="1"/>
    <col min="6137" max="6137" width="5.85546875" customWidth="1"/>
    <col min="6138" max="6138" width="15.85546875" customWidth="1"/>
    <col min="6139" max="6139" width="17.140625" customWidth="1"/>
    <col min="6140" max="6140" width="8.28515625" customWidth="1"/>
    <col min="6141" max="6142" width="8.7109375" customWidth="1"/>
    <col min="6143" max="6143" width="13.42578125" bestFit="1" customWidth="1"/>
    <col min="6144" max="6144" width="7.140625" customWidth="1"/>
    <col min="6145" max="6145" width="3.42578125" customWidth="1"/>
    <col min="6146" max="6146" width="27.7109375" customWidth="1"/>
    <col min="6147" max="6147" width="2.28515625" customWidth="1"/>
    <col min="6148" max="6148" width="29.7109375" customWidth="1"/>
    <col min="6149" max="6149" width="17.140625" customWidth="1"/>
    <col min="6150" max="6150" width="5.85546875" customWidth="1"/>
    <col min="6151" max="6151" width="15.85546875" customWidth="1"/>
    <col min="6152" max="6152" width="17.140625" customWidth="1"/>
    <col min="6153" max="6153" width="8.28515625" customWidth="1"/>
    <col min="6154" max="6155" width="8.7109375" customWidth="1"/>
    <col min="6387" max="6387" width="7.140625" customWidth="1"/>
    <col min="6388" max="6388" width="3.42578125" customWidth="1"/>
    <col min="6389" max="6389" width="27.7109375" customWidth="1"/>
    <col min="6390" max="6390" width="2.28515625" customWidth="1"/>
    <col min="6391" max="6391" width="29.7109375" customWidth="1"/>
    <col min="6392" max="6392" width="17.140625" customWidth="1"/>
    <col min="6393" max="6393" width="5.85546875" customWidth="1"/>
    <col min="6394" max="6394" width="15.85546875" customWidth="1"/>
    <col min="6395" max="6395" width="17.140625" customWidth="1"/>
    <col min="6396" max="6396" width="8.28515625" customWidth="1"/>
    <col min="6397" max="6398" width="8.7109375" customWidth="1"/>
    <col min="6399" max="6399" width="13.42578125" bestFit="1" customWidth="1"/>
    <col min="6400" max="6400" width="7.140625" customWidth="1"/>
    <col min="6401" max="6401" width="3.42578125" customWidth="1"/>
    <col min="6402" max="6402" width="27.7109375" customWidth="1"/>
    <col min="6403" max="6403" width="2.28515625" customWidth="1"/>
    <col min="6404" max="6404" width="29.7109375" customWidth="1"/>
    <col min="6405" max="6405" width="17.140625" customWidth="1"/>
    <col min="6406" max="6406" width="5.85546875" customWidth="1"/>
    <col min="6407" max="6407" width="15.85546875" customWidth="1"/>
    <col min="6408" max="6408" width="17.140625" customWidth="1"/>
    <col min="6409" max="6409" width="8.28515625" customWidth="1"/>
    <col min="6410" max="6411" width="8.7109375" customWidth="1"/>
    <col min="6643" max="6643" width="7.140625" customWidth="1"/>
    <col min="6644" max="6644" width="3.42578125" customWidth="1"/>
    <col min="6645" max="6645" width="27.7109375" customWidth="1"/>
    <col min="6646" max="6646" width="2.28515625" customWidth="1"/>
    <col min="6647" max="6647" width="29.7109375" customWidth="1"/>
    <col min="6648" max="6648" width="17.140625" customWidth="1"/>
    <col min="6649" max="6649" width="5.85546875" customWidth="1"/>
    <col min="6650" max="6650" width="15.85546875" customWidth="1"/>
    <col min="6651" max="6651" width="17.140625" customWidth="1"/>
    <col min="6652" max="6652" width="8.28515625" customWidth="1"/>
    <col min="6653" max="6654" width="8.7109375" customWidth="1"/>
    <col min="6655" max="6655" width="13.42578125" bestFit="1" customWidth="1"/>
    <col min="6656" max="6656" width="7.140625" customWidth="1"/>
    <col min="6657" max="6657" width="3.42578125" customWidth="1"/>
    <col min="6658" max="6658" width="27.7109375" customWidth="1"/>
    <col min="6659" max="6659" width="2.28515625" customWidth="1"/>
    <col min="6660" max="6660" width="29.7109375" customWidth="1"/>
    <col min="6661" max="6661" width="17.140625" customWidth="1"/>
    <col min="6662" max="6662" width="5.85546875" customWidth="1"/>
    <col min="6663" max="6663" width="15.85546875" customWidth="1"/>
    <col min="6664" max="6664" width="17.140625" customWidth="1"/>
    <col min="6665" max="6665" width="8.28515625" customWidth="1"/>
    <col min="6666" max="6667" width="8.7109375" customWidth="1"/>
    <col min="6899" max="6899" width="7.140625" customWidth="1"/>
    <col min="6900" max="6900" width="3.42578125" customWidth="1"/>
    <col min="6901" max="6901" width="27.7109375" customWidth="1"/>
    <col min="6902" max="6902" width="2.28515625" customWidth="1"/>
    <col min="6903" max="6903" width="29.7109375" customWidth="1"/>
    <col min="6904" max="6904" width="17.140625" customWidth="1"/>
    <col min="6905" max="6905" width="5.85546875" customWidth="1"/>
    <col min="6906" max="6906" width="15.85546875" customWidth="1"/>
    <col min="6907" max="6907" width="17.140625" customWidth="1"/>
    <col min="6908" max="6908" width="8.28515625" customWidth="1"/>
    <col min="6909" max="6910" width="8.7109375" customWidth="1"/>
    <col min="6911" max="6911" width="13.42578125" bestFit="1" customWidth="1"/>
    <col min="6912" max="6912" width="7.140625" customWidth="1"/>
    <col min="6913" max="6913" width="3.42578125" customWidth="1"/>
    <col min="6914" max="6914" width="27.7109375" customWidth="1"/>
    <col min="6915" max="6915" width="2.28515625" customWidth="1"/>
    <col min="6916" max="6916" width="29.7109375" customWidth="1"/>
    <col min="6917" max="6917" width="17.140625" customWidth="1"/>
    <col min="6918" max="6918" width="5.85546875" customWidth="1"/>
    <col min="6919" max="6919" width="15.85546875" customWidth="1"/>
    <col min="6920" max="6920" width="17.140625" customWidth="1"/>
    <col min="6921" max="6921" width="8.28515625" customWidth="1"/>
    <col min="6922" max="6923" width="8.7109375" customWidth="1"/>
    <col min="7155" max="7155" width="7.140625" customWidth="1"/>
    <col min="7156" max="7156" width="3.42578125" customWidth="1"/>
    <col min="7157" max="7157" width="27.7109375" customWidth="1"/>
    <col min="7158" max="7158" width="2.28515625" customWidth="1"/>
    <col min="7159" max="7159" width="29.7109375" customWidth="1"/>
    <col min="7160" max="7160" width="17.140625" customWidth="1"/>
    <col min="7161" max="7161" width="5.85546875" customWidth="1"/>
    <col min="7162" max="7162" width="15.85546875" customWidth="1"/>
    <col min="7163" max="7163" width="17.140625" customWidth="1"/>
    <col min="7164" max="7164" width="8.28515625" customWidth="1"/>
    <col min="7165" max="7166" width="8.7109375" customWidth="1"/>
    <col min="7167" max="7167" width="13.42578125" bestFit="1" customWidth="1"/>
    <col min="7168" max="7168" width="7.140625" customWidth="1"/>
    <col min="7169" max="7169" width="3.42578125" customWidth="1"/>
    <col min="7170" max="7170" width="27.7109375" customWidth="1"/>
    <col min="7171" max="7171" width="2.28515625" customWidth="1"/>
    <col min="7172" max="7172" width="29.7109375" customWidth="1"/>
    <col min="7173" max="7173" width="17.140625" customWidth="1"/>
    <col min="7174" max="7174" width="5.85546875" customWidth="1"/>
    <col min="7175" max="7175" width="15.85546875" customWidth="1"/>
    <col min="7176" max="7176" width="17.140625" customWidth="1"/>
    <col min="7177" max="7177" width="8.28515625" customWidth="1"/>
    <col min="7178" max="7179" width="8.7109375" customWidth="1"/>
    <col min="7411" max="7411" width="7.140625" customWidth="1"/>
    <col min="7412" max="7412" width="3.42578125" customWidth="1"/>
    <col min="7413" max="7413" width="27.7109375" customWidth="1"/>
    <col min="7414" max="7414" width="2.28515625" customWidth="1"/>
    <col min="7415" max="7415" width="29.7109375" customWidth="1"/>
    <col min="7416" max="7416" width="17.140625" customWidth="1"/>
    <col min="7417" max="7417" width="5.85546875" customWidth="1"/>
    <col min="7418" max="7418" width="15.85546875" customWidth="1"/>
    <col min="7419" max="7419" width="17.140625" customWidth="1"/>
    <col min="7420" max="7420" width="8.28515625" customWidth="1"/>
    <col min="7421" max="7422" width="8.7109375" customWidth="1"/>
    <col min="7423" max="7423" width="13.42578125" bestFit="1" customWidth="1"/>
    <col min="7424" max="7424" width="7.140625" customWidth="1"/>
    <col min="7425" max="7425" width="3.42578125" customWidth="1"/>
    <col min="7426" max="7426" width="27.7109375" customWidth="1"/>
    <col min="7427" max="7427" width="2.28515625" customWidth="1"/>
    <col min="7428" max="7428" width="29.7109375" customWidth="1"/>
    <col min="7429" max="7429" width="17.140625" customWidth="1"/>
    <col min="7430" max="7430" width="5.85546875" customWidth="1"/>
    <col min="7431" max="7431" width="15.85546875" customWidth="1"/>
    <col min="7432" max="7432" width="17.140625" customWidth="1"/>
    <col min="7433" max="7433" width="8.28515625" customWidth="1"/>
    <col min="7434" max="7435" width="8.7109375" customWidth="1"/>
    <col min="7667" max="7667" width="7.140625" customWidth="1"/>
    <col min="7668" max="7668" width="3.42578125" customWidth="1"/>
    <col min="7669" max="7669" width="27.7109375" customWidth="1"/>
    <col min="7670" max="7670" width="2.28515625" customWidth="1"/>
    <col min="7671" max="7671" width="29.7109375" customWidth="1"/>
    <col min="7672" max="7672" width="17.140625" customWidth="1"/>
    <col min="7673" max="7673" width="5.85546875" customWidth="1"/>
    <col min="7674" max="7674" width="15.85546875" customWidth="1"/>
    <col min="7675" max="7675" width="17.140625" customWidth="1"/>
    <col min="7676" max="7676" width="8.28515625" customWidth="1"/>
    <col min="7677" max="7678" width="8.7109375" customWidth="1"/>
    <col min="7679" max="7679" width="13.42578125" bestFit="1" customWidth="1"/>
    <col min="7680" max="7680" width="7.140625" customWidth="1"/>
    <col min="7681" max="7681" width="3.42578125" customWidth="1"/>
    <col min="7682" max="7682" width="27.7109375" customWidth="1"/>
    <col min="7683" max="7683" width="2.28515625" customWidth="1"/>
    <col min="7684" max="7684" width="29.7109375" customWidth="1"/>
    <col min="7685" max="7685" width="17.140625" customWidth="1"/>
    <col min="7686" max="7686" width="5.85546875" customWidth="1"/>
    <col min="7687" max="7687" width="15.85546875" customWidth="1"/>
    <col min="7688" max="7688" width="17.140625" customWidth="1"/>
    <col min="7689" max="7689" width="8.28515625" customWidth="1"/>
    <col min="7690" max="7691" width="8.7109375" customWidth="1"/>
    <col min="7923" max="7923" width="7.140625" customWidth="1"/>
    <col min="7924" max="7924" width="3.42578125" customWidth="1"/>
    <col min="7925" max="7925" width="27.7109375" customWidth="1"/>
    <col min="7926" max="7926" width="2.28515625" customWidth="1"/>
    <col min="7927" max="7927" width="29.7109375" customWidth="1"/>
    <col min="7928" max="7928" width="17.140625" customWidth="1"/>
    <col min="7929" max="7929" width="5.85546875" customWidth="1"/>
    <col min="7930" max="7930" width="15.85546875" customWidth="1"/>
    <col min="7931" max="7931" width="17.140625" customWidth="1"/>
    <col min="7932" max="7932" width="8.28515625" customWidth="1"/>
    <col min="7933" max="7934" width="8.7109375" customWidth="1"/>
    <col min="7935" max="7935" width="13.42578125" bestFit="1" customWidth="1"/>
    <col min="7936" max="7936" width="7.140625" customWidth="1"/>
    <col min="7937" max="7937" width="3.42578125" customWidth="1"/>
    <col min="7938" max="7938" width="27.7109375" customWidth="1"/>
    <col min="7939" max="7939" width="2.28515625" customWidth="1"/>
    <col min="7940" max="7940" width="29.7109375" customWidth="1"/>
    <col min="7941" max="7941" width="17.140625" customWidth="1"/>
    <col min="7942" max="7942" width="5.85546875" customWidth="1"/>
    <col min="7943" max="7943" width="15.85546875" customWidth="1"/>
    <col min="7944" max="7944" width="17.140625" customWidth="1"/>
    <col min="7945" max="7945" width="8.28515625" customWidth="1"/>
    <col min="7946" max="7947" width="8.7109375" customWidth="1"/>
    <col min="8179" max="8179" width="7.140625" customWidth="1"/>
    <col min="8180" max="8180" width="3.42578125" customWidth="1"/>
    <col min="8181" max="8181" width="27.7109375" customWidth="1"/>
    <col min="8182" max="8182" width="2.28515625" customWidth="1"/>
    <col min="8183" max="8183" width="29.7109375" customWidth="1"/>
    <col min="8184" max="8184" width="17.140625" customWidth="1"/>
    <col min="8185" max="8185" width="5.85546875" customWidth="1"/>
    <col min="8186" max="8186" width="15.85546875" customWidth="1"/>
    <col min="8187" max="8187" width="17.140625" customWidth="1"/>
    <col min="8188" max="8188" width="8.28515625" customWidth="1"/>
    <col min="8189" max="8190" width="8.7109375" customWidth="1"/>
    <col min="8191" max="8191" width="13.42578125" bestFit="1" customWidth="1"/>
    <col min="8192" max="8192" width="7.140625" customWidth="1"/>
    <col min="8193" max="8193" width="3.42578125" customWidth="1"/>
    <col min="8194" max="8194" width="27.7109375" customWidth="1"/>
    <col min="8195" max="8195" width="2.28515625" customWidth="1"/>
    <col min="8196" max="8196" width="29.7109375" customWidth="1"/>
    <col min="8197" max="8197" width="17.140625" customWidth="1"/>
    <col min="8198" max="8198" width="5.85546875" customWidth="1"/>
    <col min="8199" max="8199" width="15.85546875" customWidth="1"/>
    <col min="8200" max="8200" width="17.140625" customWidth="1"/>
    <col min="8201" max="8201" width="8.28515625" customWidth="1"/>
    <col min="8202" max="8203" width="8.7109375" customWidth="1"/>
    <col min="8435" max="8435" width="7.140625" customWidth="1"/>
    <col min="8436" max="8436" width="3.42578125" customWidth="1"/>
    <col min="8437" max="8437" width="27.7109375" customWidth="1"/>
    <col min="8438" max="8438" width="2.28515625" customWidth="1"/>
    <col min="8439" max="8439" width="29.7109375" customWidth="1"/>
    <col min="8440" max="8440" width="17.140625" customWidth="1"/>
    <col min="8441" max="8441" width="5.85546875" customWidth="1"/>
    <col min="8442" max="8442" width="15.85546875" customWidth="1"/>
    <col min="8443" max="8443" width="17.140625" customWidth="1"/>
    <col min="8444" max="8444" width="8.28515625" customWidth="1"/>
    <col min="8445" max="8446" width="8.7109375" customWidth="1"/>
    <col min="8447" max="8447" width="13.42578125" bestFit="1" customWidth="1"/>
    <col min="8448" max="8448" width="7.140625" customWidth="1"/>
    <col min="8449" max="8449" width="3.42578125" customWidth="1"/>
    <col min="8450" max="8450" width="27.7109375" customWidth="1"/>
    <col min="8451" max="8451" width="2.28515625" customWidth="1"/>
    <col min="8452" max="8452" width="29.7109375" customWidth="1"/>
    <col min="8453" max="8453" width="17.140625" customWidth="1"/>
    <col min="8454" max="8454" width="5.85546875" customWidth="1"/>
    <col min="8455" max="8455" width="15.85546875" customWidth="1"/>
    <col min="8456" max="8456" width="17.140625" customWidth="1"/>
    <col min="8457" max="8457" width="8.28515625" customWidth="1"/>
    <col min="8458" max="8459" width="8.7109375" customWidth="1"/>
    <col min="8691" max="8691" width="7.140625" customWidth="1"/>
    <col min="8692" max="8692" width="3.42578125" customWidth="1"/>
    <col min="8693" max="8693" width="27.7109375" customWidth="1"/>
    <col min="8694" max="8694" width="2.28515625" customWidth="1"/>
    <col min="8695" max="8695" width="29.7109375" customWidth="1"/>
    <col min="8696" max="8696" width="17.140625" customWidth="1"/>
    <col min="8697" max="8697" width="5.85546875" customWidth="1"/>
    <col min="8698" max="8698" width="15.85546875" customWidth="1"/>
    <col min="8699" max="8699" width="17.140625" customWidth="1"/>
    <col min="8700" max="8700" width="8.28515625" customWidth="1"/>
    <col min="8701" max="8702" width="8.7109375" customWidth="1"/>
    <col min="8703" max="8703" width="13.42578125" bestFit="1" customWidth="1"/>
    <col min="8704" max="8704" width="7.140625" customWidth="1"/>
    <col min="8705" max="8705" width="3.42578125" customWidth="1"/>
    <col min="8706" max="8706" width="27.7109375" customWidth="1"/>
    <col min="8707" max="8707" width="2.28515625" customWidth="1"/>
    <col min="8708" max="8708" width="29.7109375" customWidth="1"/>
    <col min="8709" max="8709" width="17.140625" customWidth="1"/>
    <col min="8710" max="8710" width="5.85546875" customWidth="1"/>
    <col min="8711" max="8711" width="15.85546875" customWidth="1"/>
    <col min="8712" max="8712" width="17.140625" customWidth="1"/>
    <col min="8713" max="8713" width="8.28515625" customWidth="1"/>
    <col min="8714" max="8715" width="8.7109375" customWidth="1"/>
    <col min="8947" max="8947" width="7.140625" customWidth="1"/>
    <col min="8948" max="8948" width="3.42578125" customWidth="1"/>
    <col min="8949" max="8949" width="27.7109375" customWidth="1"/>
    <col min="8950" max="8950" width="2.28515625" customWidth="1"/>
    <col min="8951" max="8951" width="29.7109375" customWidth="1"/>
    <col min="8952" max="8952" width="17.140625" customWidth="1"/>
    <col min="8953" max="8953" width="5.85546875" customWidth="1"/>
    <col min="8954" max="8954" width="15.85546875" customWidth="1"/>
    <col min="8955" max="8955" width="17.140625" customWidth="1"/>
    <col min="8956" max="8956" width="8.28515625" customWidth="1"/>
    <col min="8957" max="8958" width="8.7109375" customWidth="1"/>
    <col min="8959" max="8959" width="13.42578125" bestFit="1" customWidth="1"/>
    <col min="8960" max="8960" width="7.140625" customWidth="1"/>
    <col min="8961" max="8961" width="3.42578125" customWidth="1"/>
    <col min="8962" max="8962" width="27.7109375" customWidth="1"/>
    <col min="8963" max="8963" width="2.28515625" customWidth="1"/>
    <col min="8964" max="8964" width="29.7109375" customWidth="1"/>
    <col min="8965" max="8965" width="17.140625" customWidth="1"/>
    <col min="8966" max="8966" width="5.85546875" customWidth="1"/>
    <col min="8967" max="8967" width="15.85546875" customWidth="1"/>
    <col min="8968" max="8968" width="17.140625" customWidth="1"/>
    <col min="8969" max="8969" width="8.28515625" customWidth="1"/>
    <col min="8970" max="8971" width="8.7109375" customWidth="1"/>
    <col min="9203" max="9203" width="7.140625" customWidth="1"/>
    <col min="9204" max="9204" width="3.42578125" customWidth="1"/>
    <col min="9205" max="9205" width="27.7109375" customWidth="1"/>
    <col min="9206" max="9206" width="2.28515625" customWidth="1"/>
    <col min="9207" max="9207" width="29.7109375" customWidth="1"/>
    <col min="9208" max="9208" width="17.140625" customWidth="1"/>
    <col min="9209" max="9209" width="5.85546875" customWidth="1"/>
    <col min="9210" max="9210" width="15.85546875" customWidth="1"/>
    <col min="9211" max="9211" width="17.140625" customWidth="1"/>
    <col min="9212" max="9212" width="8.28515625" customWidth="1"/>
    <col min="9213" max="9214" width="8.7109375" customWidth="1"/>
    <col min="9215" max="9215" width="13.42578125" bestFit="1" customWidth="1"/>
    <col min="9216" max="9216" width="7.140625" customWidth="1"/>
    <col min="9217" max="9217" width="3.42578125" customWidth="1"/>
    <col min="9218" max="9218" width="27.7109375" customWidth="1"/>
    <col min="9219" max="9219" width="2.28515625" customWidth="1"/>
    <col min="9220" max="9220" width="29.7109375" customWidth="1"/>
    <col min="9221" max="9221" width="17.140625" customWidth="1"/>
    <col min="9222" max="9222" width="5.85546875" customWidth="1"/>
    <col min="9223" max="9223" width="15.85546875" customWidth="1"/>
    <col min="9224" max="9224" width="17.140625" customWidth="1"/>
    <col min="9225" max="9225" width="8.28515625" customWidth="1"/>
    <col min="9226" max="9227" width="8.7109375" customWidth="1"/>
    <col min="9459" max="9459" width="7.140625" customWidth="1"/>
    <col min="9460" max="9460" width="3.42578125" customWidth="1"/>
    <col min="9461" max="9461" width="27.7109375" customWidth="1"/>
    <col min="9462" max="9462" width="2.28515625" customWidth="1"/>
    <col min="9463" max="9463" width="29.7109375" customWidth="1"/>
    <col min="9464" max="9464" width="17.140625" customWidth="1"/>
    <col min="9465" max="9465" width="5.85546875" customWidth="1"/>
    <col min="9466" max="9466" width="15.85546875" customWidth="1"/>
    <col min="9467" max="9467" width="17.140625" customWidth="1"/>
    <col min="9468" max="9468" width="8.28515625" customWidth="1"/>
    <col min="9469" max="9470" width="8.7109375" customWidth="1"/>
    <col min="9471" max="9471" width="13.42578125" bestFit="1" customWidth="1"/>
    <col min="9472" max="9472" width="7.140625" customWidth="1"/>
    <col min="9473" max="9473" width="3.42578125" customWidth="1"/>
    <col min="9474" max="9474" width="27.7109375" customWidth="1"/>
    <col min="9475" max="9475" width="2.28515625" customWidth="1"/>
    <col min="9476" max="9476" width="29.7109375" customWidth="1"/>
    <col min="9477" max="9477" width="17.140625" customWidth="1"/>
    <col min="9478" max="9478" width="5.85546875" customWidth="1"/>
    <col min="9479" max="9479" width="15.85546875" customWidth="1"/>
    <col min="9480" max="9480" width="17.140625" customWidth="1"/>
    <col min="9481" max="9481" width="8.28515625" customWidth="1"/>
    <col min="9482" max="9483" width="8.7109375" customWidth="1"/>
    <col min="9715" max="9715" width="7.140625" customWidth="1"/>
    <col min="9716" max="9716" width="3.42578125" customWidth="1"/>
    <col min="9717" max="9717" width="27.7109375" customWidth="1"/>
    <col min="9718" max="9718" width="2.28515625" customWidth="1"/>
    <col min="9719" max="9719" width="29.7109375" customWidth="1"/>
    <col min="9720" max="9720" width="17.140625" customWidth="1"/>
    <col min="9721" max="9721" width="5.85546875" customWidth="1"/>
    <col min="9722" max="9722" width="15.85546875" customWidth="1"/>
    <col min="9723" max="9723" width="17.140625" customWidth="1"/>
    <col min="9724" max="9724" width="8.28515625" customWidth="1"/>
    <col min="9725" max="9726" width="8.7109375" customWidth="1"/>
    <col min="9727" max="9727" width="13.42578125" bestFit="1" customWidth="1"/>
    <col min="9728" max="9728" width="7.140625" customWidth="1"/>
    <col min="9729" max="9729" width="3.42578125" customWidth="1"/>
    <col min="9730" max="9730" width="27.7109375" customWidth="1"/>
    <col min="9731" max="9731" width="2.28515625" customWidth="1"/>
    <col min="9732" max="9732" width="29.7109375" customWidth="1"/>
    <col min="9733" max="9733" width="17.140625" customWidth="1"/>
    <col min="9734" max="9734" width="5.85546875" customWidth="1"/>
    <col min="9735" max="9735" width="15.85546875" customWidth="1"/>
    <col min="9736" max="9736" width="17.140625" customWidth="1"/>
    <col min="9737" max="9737" width="8.28515625" customWidth="1"/>
    <col min="9738" max="9739" width="8.7109375" customWidth="1"/>
    <col min="9971" max="9971" width="7.140625" customWidth="1"/>
    <col min="9972" max="9972" width="3.42578125" customWidth="1"/>
    <col min="9973" max="9973" width="27.7109375" customWidth="1"/>
    <col min="9974" max="9974" width="2.28515625" customWidth="1"/>
    <col min="9975" max="9975" width="29.7109375" customWidth="1"/>
    <col min="9976" max="9976" width="17.140625" customWidth="1"/>
    <col min="9977" max="9977" width="5.85546875" customWidth="1"/>
    <col min="9978" max="9978" width="15.85546875" customWidth="1"/>
    <col min="9979" max="9979" width="17.140625" customWidth="1"/>
    <col min="9980" max="9980" width="8.28515625" customWidth="1"/>
    <col min="9981" max="9982" width="8.7109375" customWidth="1"/>
    <col min="9983" max="9983" width="13.42578125" bestFit="1" customWidth="1"/>
    <col min="9984" max="9984" width="7.140625" customWidth="1"/>
    <col min="9985" max="9985" width="3.42578125" customWidth="1"/>
    <col min="9986" max="9986" width="27.7109375" customWidth="1"/>
    <col min="9987" max="9987" width="2.28515625" customWidth="1"/>
    <col min="9988" max="9988" width="29.7109375" customWidth="1"/>
    <col min="9989" max="9989" width="17.140625" customWidth="1"/>
    <col min="9990" max="9990" width="5.85546875" customWidth="1"/>
    <col min="9991" max="9991" width="15.85546875" customWidth="1"/>
    <col min="9992" max="9992" width="17.140625" customWidth="1"/>
    <col min="9993" max="9993" width="8.28515625" customWidth="1"/>
    <col min="9994" max="9995" width="8.7109375" customWidth="1"/>
    <col min="10227" max="10227" width="7.140625" customWidth="1"/>
    <col min="10228" max="10228" width="3.42578125" customWidth="1"/>
    <col min="10229" max="10229" width="27.7109375" customWidth="1"/>
    <col min="10230" max="10230" width="2.28515625" customWidth="1"/>
    <col min="10231" max="10231" width="29.7109375" customWidth="1"/>
    <col min="10232" max="10232" width="17.140625" customWidth="1"/>
    <col min="10233" max="10233" width="5.85546875" customWidth="1"/>
    <col min="10234" max="10234" width="15.85546875" customWidth="1"/>
    <col min="10235" max="10235" width="17.140625" customWidth="1"/>
    <col min="10236" max="10236" width="8.28515625" customWidth="1"/>
    <col min="10237" max="10238" width="8.7109375" customWidth="1"/>
    <col min="10239" max="10239" width="13.42578125" bestFit="1" customWidth="1"/>
    <col min="10240" max="10240" width="7.140625" customWidth="1"/>
    <col min="10241" max="10241" width="3.42578125" customWidth="1"/>
    <col min="10242" max="10242" width="27.7109375" customWidth="1"/>
    <col min="10243" max="10243" width="2.28515625" customWidth="1"/>
    <col min="10244" max="10244" width="29.7109375" customWidth="1"/>
    <col min="10245" max="10245" width="17.140625" customWidth="1"/>
    <col min="10246" max="10246" width="5.85546875" customWidth="1"/>
    <col min="10247" max="10247" width="15.85546875" customWidth="1"/>
    <col min="10248" max="10248" width="17.140625" customWidth="1"/>
    <col min="10249" max="10249" width="8.28515625" customWidth="1"/>
    <col min="10250" max="10251" width="8.7109375" customWidth="1"/>
    <col min="10483" max="10483" width="7.140625" customWidth="1"/>
    <col min="10484" max="10484" width="3.42578125" customWidth="1"/>
    <col min="10485" max="10485" width="27.7109375" customWidth="1"/>
    <col min="10486" max="10486" width="2.28515625" customWidth="1"/>
    <col min="10487" max="10487" width="29.7109375" customWidth="1"/>
    <col min="10488" max="10488" width="17.140625" customWidth="1"/>
    <col min="10489" max="10489" width="5.85546875" customWidth="1"/>
    <col min="10490" max="10490" width="15.85546875" customWidth="1"/>
    <col min="10491" max="10491" width="17.140625" customWidth="1"/>
    <col min="10492" max="10492" width="8.28515625" customWidth="1"/>
    <col min="10493" max="10494" width="8.7109375" customWidth="1"/>
    <col min="10495" max="10495" width="13.42578125" bestFit="1" customWidth="1"/>
    <col min="10496" max="10496" width="7.140625" customWidth="1"/>
    <col min="10497" max="10497" width="3.42578125" customWidth="1"/>
    <col min="10498" max="10498" width="27.7109375" customWidth="1"/>
    <col min="10499" max="10499" width="2.28515625" customWidth="1"/>
    <col min="10500" max="10500" width="29.7109375" customWidth="1"/>
    <col min="10501" max="10501" width="17.140625" customWidth="1"/>
    <col min="10502" max="10502" width="5.85546875" customWidth="1"/>
    <col min="10503" max="10503" width="15.85546875" customWidth="1"/>
    <col min="10504" max="10504" width="17.140625" customWidth="1"/>
    <col min="10505" max="10505" width="8.28515625" customWidth="1"/>
    <col min="10506" max="10507" width="8.7109375" customWidth="1"/>
    <col min="10739" max="10739" width="7.140625" customWidth="1"/>
    <col min="10740" max="10740" width="3.42578125" customWidth="1"/>
    <col min="10741" max="10741" width="27.7109375" customWidth="1"/>
    <col min="10742" max="10742" width="2.28515625" customWidth="1"/>
    <col min="10743" max="10743" width="29.7109375" customWidth="1"/>
    <col min="10744" max="10744" width="17.140625" customWidth="1"/>
    <col min="10745" max="10745" width="5.85546875" customWidth="1"/>
    <col min="10746" max="10746" width="15.85546875" customWidth="1"/>
    <col min="10747" max="10747" width="17.140625" customWidth="1"/>
    <col min="10748" max="10748" width="8.28515625" customWidth="1"/>
    <col min="10749" max="10750" width="8.7109375" customWidth="1"/>
    <col min="10751" max="10751" width="13.42578125" bestFit="1" customWidth="1"/>
    <col min="10752" max="10752" width="7.140625" customWidth="1"/>
    <col min="10753" max="10753" width="3.42578125" customWidth="1"/>
    <col min="10754" max="10754" width="27.7109375" customWidth="1"/>
    <col min="10755" max="10755" width="2.28515625" customWidth="1"/>
    <col min="10756" max="10756" width="29.7109375" customWidth="1"/>
    <col min="10757" max="10757" width="17.140625" customWidth="1"/>
    <col min="10758" max="10758" width="5.85546875" customWidth="1"/>
    <col min="10759" max="10759" width="15.85546875" customWidth="1"/>
    <col min="10760" max="10760" width="17.140625" customWidth="1"/>
    <col min="10761" max="10761" width="8.28515625" customWidth="1"/>
    <col min="10762" max="10763" width="8.7109375" customWidth="1"/>
    <col min="10995" max="10995" width="7.140625" customWidth="1"/>
    <col min="10996" max="10996" width="3.42578125" customWidth="1"/>
    <col min="10997" max="10997" width="27.7109375" customWidth="1"/>
    <col min="10998" max="10998" width="2.28515625" customWidth="1"/>
    <col min="10999" max="10999" width="29.7109375" customWidth="1"/>
    <col min="11000" max="11000" width="17.140625" customWidth="1"/>
    <col min="11001" max="11001" width="5.85546875" customWidth="1"/>
    <col min="11002" max="11002" width="15.85546875" customWidth="1"/>
    <col min="11003" max="11003" width="17.140625" customWidth="1"/>
    <col min="11004" max="11004" width="8.28515625" customWidth="1"/>
    <col min="11005" max="11006" width="8.7109375" customWidth="1"/>
    <col min="11007" max="11007" width="13.42578125" bestFit="1" customWidth="1"/>
    <col min="11008" max="11008" width="7.140625" customWidth="1"/>
    <col min="11009" max="11009" width="3.42578125" customWidth="1"/>
    <col min="11010" max="11010" width="27.7109375" customWidth="1"/>
    <col min="11011" max="11011" width="2.28515625" customWidth="1"/>
    <col min="11012" max="11012" width="29.7109375" customWidth="1"/>
    <col min="11013" max="11013" width="17.140625" customWidth="1"/>
    <col min="11014" max="11014" width="5.85546875" customWidth="1"/>
    <col min="11015" max="11015" width="15.85546875" customWidth="1"/>
    <col min="11016" max="11016" width="17.140625" customWidth="1"/>
    <col min="11017" max="11017" width="8.28515625" customWidth="1"/>
    <col min="11018" max="11019" width="8.7109375" customWidth="1"/>
    <col min="11251" max="11251" width="7.140625" customWidth="1"/>
    <col min="11252" max="11252" width="3.42578125" customWidth="1"/>
    <col min="11253" max="11253" width="27.7109375" customWidth="1"/>
    <col min="11254" max="11254" width="2.28515625" customWidth="1"/>
    <col min="11255" max="11255" width="29.7109375" customWidth="1"/>
    <col min="11256" max="11256" width="17.140625" customWidth="1"/>
    <col min="11257" max="11257" width="5.85546875" customWidth="1"/>
    <col min="11258" max="11258" width="15.85546875" customWidth="1"/>
    <col min="11259" max="11259" width="17.140625" customWidth="1"/>
    <col min="11260" max="11260" width="8.28515625" customWidth="1"/>
    <col min="11261" max="11262" width="8.7109375" customWidth="1"/>
    <col min="11263" max="11263" width="13.42578125" bestFit="1" customWidth="1"/>
    <col min="11264" max="11264" width="7.140625" customWidth="1"/>
    <col min="11265" max="11265" width="3.42578125" customWidth="1"/>
    <col min="11266" max="11266" width="27.7109375" customWidth="1"/>
    <col min="11267" max="11267" width="2.28515625" customWidth="1"/>
    <col min="11268" max="11268" width="29.7109375" customWidth="1"/>
    <col min="11269" max="11269" width="17.140625" customWidth="1"/>
    <col min="11270" max="11270" width="5.85546875" customWidth="1"/>
    <col min="11271" max="11271" width="15.85546875" customWidth="1"/>
    <col min="11272" max="11272" width="17.140625" customWidth="1"/>
    <col min="11273" max="11273" width="8.28515625" customWidth="1"/>
    <col min="11274" max="11275" width="8.7109375" customWidth="1"/>
    <col min="11507" max="11507" width="7.140625" customWidth="1"/>
    <col min="11508" max="11508" width="3.42578125" customWidth="1"/>
    <col min="11509" max="11509" width="27.7109375" customWidth="1"/>
    <col min="11510" max="11510" width="2.28515625" customWidth="1"/>
    <col min="11511" max="11511" width="29.7109375" customWidth="1"/>
    <col min="11512" max="11512" width="17.140625" customWidth="1"/>
    <col min="11513" max="11513" width="5.85546875" customWidth="1"/>
    <col min="11514" max="11514" width="15.85546875" customWidth="1"/>
    <col min="11515" max="11515" width="17.140625" customWidth="1"/>
    <col min="11516" max="11516" width="8.28515625" customWidth="1"/>
    <col min="11517" max="11518" width="8.7109375" customWidth="1"/>
    <col min="11519" max="11519" width="13.42578125" bestFit="1" customWidth="1"/>
    <col min="11520" max="11520" width="7.140625" customWidth="1"/>
    <col min="11521" max="11521" width="3.42578125" customWidth="1"/>
    <col min="11522" max="11522" width="27.7109375" customWidth="1"/>
    <col min="11523" max="11523" width="2.28515625" customWidth="1"/>
    <col min="11524" max="11524" width="29.7109375" customWidth="1"/>
    <col min="11525" max="11525" width="17.140625" customWidth="1"/>
    <col min="11526" max="11526" width="5.85546875" customWidth="1"/>
    <col min="11527" max="11527" width="15.85546875" customWidth="1"/>
    <col min="11528" max="11528" width="17.140625" customWidth="1"/>
    <col min="11529" max="11529" width="8.28515625" customWidth="1"/>
    <col min="11530" max="11531" width="8.7109375" customWidth="1"/>
    <col min="11763" max="11763" width="7.140625" customWidth="1"/>
    <col min="11764" max="11764" width="3.42578125" customWidth="1"/>
    <col min="11765" max="11765" width="27.7109375" customWidth="1"/>
    <col min="11766" max="11766" width="2.28515625" customWidth="1"/>
    <col min="11767" max="11767" width="29.7109375" customWidth="1"/>
    <col min="11768" max="11768" width="17.140625" customWidth="1"/>
    <col min="11769" max="11769" width="5.85546875" customWidth="1"/>
    <col min="11770" max="11770" width="15.85546875" customWidth="1"/>
    <col min="11771" max="11771" width="17.140625" customWidth="1"/>
    <col min="11772" max="11772" width="8.28515625" customWidth="1"/>
    <col min="11773" max="11774" width="8.7109375" customWidth="1"/>
    <col min="11775" max="11775" width="13.42578125" bestFit="1" customWidth="1"/>
    <col min="11776" max="11776" width="7.140625" customWidth="1"/>
    <col min="11777" max="11777" width="3.42578125" customWidth="1"/>
    <col min="11778" max="11778" width="27.7109375" customWidth="1"/>
    <col min="11779" max="11779" width="2.28515625" customWidth="1"/>
    <col min="11780" max="11780" width="29.7109375" customWidth="1"/>
    <col min="11781" max="11781" width="17.140625" customWidth="1"/>
    <col min="11782" max="11782" width="5.85546875" customWidth="1"/>
    <col min="11783" max="11783" width="15.85546875" customWidth="1"/>
    <col min="11784" max="11784" width="17.140625" customWidth="1"/>
    <col min="11785" max="11785" width="8.28515625" customWidth="1"/>
    <col min="11786" max="11787" width="8.7109375" customWidth="1"/>
    <col min="12019" max="12019" width="7.140625" customWidth="1"/>
    <col min="12020" max="12020" width="3.42578125" customWidth="1"/>
    <col min="12021" max="12021" width="27.7109375" customWidth="1"/>
    <col min="12022" max="12022" width="2.28515625" customWidth="1"/>
    <col min="12023" max="12023" width="29.7109375" customWidth="1"/>
    <col min="12024" max="12024" width="17.140625" customWidth="1"/>
    <col min="12025" max="12025" width="5.85546875" customWidth="1"/>
    <col min="12026" max="12026" width="15.85546875" customWidth="1"/>
    <col min="12027" max="12027" width="17.140625" customWidth="1"/>
    <col min="12028" max="12028" width="8.28515625" customWidth="1"/>
    <col min="12029" max="12030" width="8.7109375" customWidth="1"/>
    <col min="12031" max="12031" width="13.42578125" bestFit="1" customWidth="1"/>
    <col min="12032" max="12032" width="7.140625" customWidth="1"/>
    <col min="12033" max="12033" width="3.42578125" customWidth="1"/>
    <col min="12034" max="12034" width="27.7109375" customWidth="1"/>
    <col min="12035" max="12035" width="2.28515625" customWidth="1"/>
    <col min="12036" max="12036" width="29.7109375" customWidth="1"/>
    <col min="12037" max="12037" width="17.140625" customWidth="1"/>
    <col min="12038" max="12038" width="5.85546875" customWidth="1"/>
    <col min="12039" max="12039" width="15.85546875" customWidth="1"/>
    <col min="12040" max="12040" width="17.140625" customWidth="1"/>
    <col min="12041" max="12041" width="8.28515625" customWidth="1"/>
    <col min="12042" max="12043" width="8.7109375" customWidth="1"/>
    <col min="12275" max="12275" width="7.140625" customWidth="1"/>
    <col min="12276" max="12276" width="3.42578125" customWidth="1"/>
    <col min="12277" max="12277" width="27.7109375" customWidth="1"/>
    <col min="12278" max="12278" width="2.28515625" customWidth="1"/>
    <col min="12279" max="12279" width="29.7109375" customWidth="1"/>
    <col min="12280" max="12280" width="17.140625" customWidth="1"/>
    <col min="12281" max="12281" width="5.85546875" customWidth="1"/>
    <col min="12282" max="12282" width="15.85546875" customWidth="1"/>
    <col min="12283" max="12283" width="17.140625" customWidth="1"/>
    <col min="12284" max="12284" width="8.28515625" customWidth="1"/>
    <col min="12285" max="12286" width="8.7109375" customWidth="1"/>
    <col min="12287" max="12287" width="13.42578125" bestFit="1" customWidth="1"/>
    <col min="12288" max="12288" width="7.140625" customWidth="1"/>
    <col min="12289" max="12289" width="3.42578125" customWidth="1"/>
    <col min="12290" max="12290" width="27.7109375" customWidth="1"/>
    <col min="12291" max="12291" width="2.28515625" customWidth="1"/>
    <col min="12292" max="12292" width="29.7109375" customWidth="1"/>
    <col min="12293" max="12293" width="17.140625" customWidth="1"/>
    <col min="12294" max="12294" width="5.85546875" customWidth="1"/>
    <col min="12295" max="12295" width="15.85546875" customWidth="1"/>
    <col min="12296" max="12296" width="17.140625" customWidth="1"/>
    <col min="12297" max="12297" width="8.28515625" customWidth="1"/>
    <col min="12298" max="12299" width="8.7109375" customWidth="1"/>
    <col min="12531" max="12531" width="7.140625" customWidth="1"/>
    <col min="12532" max="12532" width="3.42578125" customWidth="1"/>
    <col min="12533" max="12533" width="27.7109375" customWidth="1"/>
    <col min="12534" max="12534" width="2.28515625" customWidth="1"/>
    <col min="12535" max="12535" width="29.7109375" customWidth="1"/>
    <col min="12536" max="12536" width="17.140625" customWidth="1"/>
    <col min="12537" max="12537" width="5.85546875" customWidth="1"/>
    <col min="12538" max="12538" width="15.85546875" customWidth="1"/>
    <col min="12539" max="12539" width="17.140625" customWidth="1"/>
    <col min="12540" max="12540" width="8.28515625" customWidth="1"/>
    <col min="12541" max="12542" width="8.7109375" customWidth="1"/>
    <col min="12543" max="12543" width="13.42578125" bestFit="1" customWidth="1"/>
    <col min="12544" max="12544" width="7.140625" customWidth="1"/>
    <col min="12545" max="12545" width="3.42578125" customWidth="1"/>
    <col min="12546" max="12546" width="27.7109375" customWidth="1"/>
    <col min="12547" max="12547" width="2.28515625" customWidth="1"/>
    <col min="12548" max="12548" width="29.7109375" customWidth="1"/>
    <col min="12549" max="12549" width="17.140625" customWidth="1"/>
    <col min="12550" max="12550" width="5.85546875" customWidth="1"/>
    <col min="12551" max="12551" width="15.85546875" customWidth="1"/>
    <col min="12552" max="12552" width="17.140625" customWidth="1"/>
    <col min="12553" max="12553" width="8.28515625" customWidth="1"/>
    <col min="12554" max="12555" width="8.7109375" customWidth="1"/>
    <col min="12787" max="12787" width="7.140625" customWidth="1"/>
    <col min="12788" max="12788" width="3.42578125" customWidth="1"/>
    <col min="12789" max="12789" width="27.7109375" customWidth="1"/>
    <col min="12790" max="12790" width="2.28515625" customWidth="1"/>
    <col min="12791" max="12791" width="29.7109375" customWidth="1"/>
    <col min="12792" max="12792" width="17.140625" customWidth="1"/>
    <col min="12793" max="12793" width="5.85546875" customWidth="1"/>
    <col min="12794" max="12794" width="15.85546875" customWidth="1"/>
    <col min="12795" max="12795" width="17.140625" customWidth="1"/>
    <col min="12796" max="12796" width="8.28515625" customWidth="1"/>
    <col min="12797" max="12798" width="8.7109375" customWidth="1"/>
    <col min="12799" max="12799" width="13.42578125" bestFit="1" customWidth="1"/>
    <col min="12800" max="12800" width="7.140625" customWidth="1"/>
    <col min="12801" max="12801" width="3.42578125" customWidth="1"/>
    <col min="12802" max="12802" width="27.7109375" customWidth="1"/>
    <col min="12803" max="12803" width="2.28515625" customWidth="1"/>
    <col min="12804" max="12804" width="29.7109375" customWidth="1"/>
    <col min="12805" max="12805" width="17.140625" customWidth="1"/>
    <col min="12806" max="12806" width="5.85546875" customWidth="1"/>
    <col min="12807" max="12807" width="15.85546875" customWidth="1"/>
    <col min="12808" max="12808" width="17.140625" customWidth="1"/>
    <col min="12809" max="12809" width="8.28515625" customWidth="1"/>
    <col min="12810" max="12811" width="8.7109375" customWidth="1"/>
    <col min="13043" max="13043" width="7.140625" customWidth="1"/>
    <col min="13044" max="13044" width="3.42578125" customWidth="1"/>
    <col min="13045" max="13045" width="27.7109375" customWidth="1"/>
    <col min="13046" max="13046" width="2.28515625" customWidth="1"/>
    <col min="13047" max="13047" width="29.7109375" customWidth="1"/>
    <col min="13048" max="13048" width="17.140625" customWidth="1"/>
    <col min="13049" max="13049" width="5.85546875" customWidth="1"/>
    <col min="13050" max="13050" width="15.85546875" customWidth="1"/>
    <col min="13051" max="13051" width="17.140625" customWidth="1"/>
    <col min="13052" max="13052" width="8.28515625" customWidth="1"/>
    <col min="13053" max="13054" width="8.7109375" customWidth="1"/>
    <col min="13055" max="13055" width="13.42578125" bestFit="1" customWidth="1"/>
    <col min="13056" max="13056" width="7.140625" customWidth="1"/>
    <col min="13057" max="13057" width="3.42578125" customWidth="1"/>
    <col min="13058" max="13058" width="27.7109375" customWidth="1"/>
    <col min="13059" max="13059" width="2.28515625" customWidth="1"/>
    <col min="13060" max="13060" width="29.7109375" customWidth="1"/>
    <col min="13061" max="13061" width="17.140625" customWidth="1"/>
    <col min="13062" max="13062" width="5.85546875" customWidth="1"/>
    <col min="13063" max="13063" width="15.85546875" customWidth="1"/>
    <col min="13064" max="13064" width="17.140625" customWidth="1"/>
    <col min="13065" max="13065" width="8.28515625" customWidth="1"/>
    <col min="13066" max="13067" width="8.7109375" customWidth="1"/>
    <col min="13299" max="13299" width="7.140625" customWidth="1"/>
    <col min="13300" max="13300" width="3.42578125" customWidth="1"/>
    <col min="13301" max="13301" width="27.7109375" customWidth="1"/>
    <col min="13302" max="13302" width="2.28515625" customWidth="1"/>
    <col min="13303" max="13303" width="29.7109375" customWidth="1"/>
    <col min="13304" max="13304" width="17.140625" customWidth="1"/>
    <col min="13305" max="13305" width="5.85546875" customWidth="1"/>
    <col min="13306" max="13306" width="15.85546875" customWidth="1"/>
    <col min="13307" max="13307" width="17.140625" customWidth="1"/>
    <col min="13308" max="13308" width="8.28515625" customWidth="1"/>
    <col min="13309" max="13310" width="8.7109375" customWidth="1"/>
    <col min="13311" max="13311" width="13.42578125" bestFit="1" customWidth="1"/>
    <col min="13312" max="13312" width="7.140625" customWidth="1"/>
    <col min="13313" max="13313" width="3.42578125" customWidth="1"/>
    <col min="13314" max="13314" width="27.7109375" customWidth="1"/>
    <col min="13315" max="13315" width="2.28515625" customWidth="1"/>
    <col min="13316" max="13316" width="29.7109375" customWidth="1"/>
    <col min="13317" max="13317" width="17.140625" customWidth="1"/>
    <col min="13318" max="13318" width="5.85546875" customWidth="1"/>
    <col min="13319" max="13319" width="15.85546875" customWidth="1"/>
    <col min="13320" max="13320" width="17.140625" customWidth="1"/>
    <col min="13321" max="13321" width="8.28515625" customWidth="1"/>
    <col min="13322" max="13323" width="8.7109375" customWidth="1"/>
    <col min="13555" max="13555" width="7.140625" customWidth="1"/>
    <col min="13556" max="13556" width="3.42578125" customWidth="1"/>
    <col min="13557" max="13557" width="27.7109375" customWidth="1"/>
    <col min="13558" max="13558" width="2.28515625" customWidth="1"/>
    <col min="13559" max="13559" width="29.7109375" customWidth="1"/>
    <col min="13560" max="13560" width="17.140625" customWidth="1"/>
    <col min="13561" max="13561" width="5.85546875" customWidth="1"/>
    <col min="13562" max="13562" width="15.85546875" customWidth="1"/>
    <col min="13563" max="13563" width="17.140625" customWidth="1"/>
    <col min="13564" max="13564" width="8.28515625" customWidth="1"/>
    <col min="13565" max="13566" width="8.7109375" customWidth="1"/>
    <col min="13567" max="13567" width="13.42578125" bestFit="1" customWidth="1"/>
    <col min="13568" max="13568" width="7.140625" customWidth="1"/>
    <col min="13569" max="13569" width="3.42578125" customWidth="1"/>
    <col min="13570" max="13570" width="27.7109375" customWidth="1"/>
    <col min="13571" max="13571" width="2.28515625" customWidth="1"/>
    <col min="13572" max="13572" width="29.7109375" customWidth="1"/>
    <col min="13573" max="13573" width="17.140625" customWidth="1"/>
    <col min="13574" max="13574" width="5.85546875" customWidth="1"/>
    <col min="13575" max="13575" width="15.85546875" customWidth="1"/>
    <col min="13576" max="13576" width="17.140625" customWidth="1"/>
    <col min="13577" max="13577" width="8.28515625" customWidth="1"/>
    <col min="13578" max="13579" width="8.7109375" customWidth="1"/>
    <col min="13811" max="13811" width="7.140625" customWidth="1"/>
    <col min="13812" max="13812" width="3.42578125" customWidth="1"/>
    <col min="13813" max="13813" width="27.7109375" customWidth="1"/>
    <col min="13814" max="13814" width="2.28515625" customWidth="1"/>
    <col min="13815" max="13815" width="29.7109375" customWidth="1"/>
    <col min="13816" max="13816" width="17.140625" customWidth="1"/>
    <col min="13817" max="13817" width="5.85546875" customWidth="1"/>
    <col min="13818" max="13818" width="15.85546875" customWidth="1"/>
    <col min="13819" max="13819" width="17.140625" customWidth="1"/>
    <col min="13820" max="13820" width="8.28515625" customWidth="1"/>
    <col min="13821" max="13822" width="8.7109375" customWidth="1"/>
    <col min="13823" max="13823" width="13.42578125" bestFit="1" customWidth="1"/>
    <col min="13824" max="13824" width="7.140625" customWidth="1"/>
    <col min="13825" max="13825" width="3.42578125" customWidth="1"/>
    <col min="13826" max="13826" width="27.7109375" customWidth="1"/>
    <col min="13827" max="13827" width="2.28515625" customWidth="1"/>
    <col min="13828" max="13828" width="29.7109375" customWidth="1"/>
    <col min="13829" max="13829" width="17.140625" customWidth="1"/>
    <col min="13830" max="13830" width="5.85546875" customWidth="1"/>
    <col min="13831" max="13831" width="15.85546875" customWidth="1"/>
    <col min="13832" max="13832" width="17.140625" customWidth="1"/>
    <col min="13833" max="13833" width="8.28515625" customWidth="1"/>
    <col min="13834" max="13835" width="8.7109375" customWidth="1"/>
    <col min="14067" max="14067" width="7.140625" customWidth="1"/>
    <col min="14068" max="14068" width="3.42578125" customWidth="1"/>
    <col min="14069" max="14069" width="27.7109375" customWidth="1"/>
    <col min="14070" max="14070" width="2.28515625" customWidth="1"/>
    <col min="14071" max="14071" width="29.7109375" customWidth="1"/>
    <col min="14072" max="14072" width="17.140625" customWidth="1"/>
    <col min="14073" max="14073" width="5.85546875" customWidth="1"/>
    <col min="14074" max="14074" width="15.85546875" customWidth="1"/>
    <col min="14075" max="14075" width="17.140625" customWidth="1"/>
    <col min="14076" max="14076" width="8.28515625" customWidth="1"/>
    <col min="14077" max="14078" width="8.7109375" customWidth="1"/>
    <col min="14079" max="14079" width="13.42578125" bestFit="1" customWidth="1"/>
    <col min="14080" max="14080" width="7.140625" customWidth="1"/>
    <col min="14081" max="14081" width="3.42578125" customWidth="1"/>
    <col min="14082" max="14082" width="27.7109375" customWidth="1"/>
    <col min="14083" max="14083" width="2.28515625" customWidth="1"/>
    <col min="14084" max="14084" width="29.7109375" customWidth="1"/>
    <col min="14085" max="14085" width="17.140625" customWidth="1"/>
    <col min="14086" max="14086" width="5.85546875" customWidth="1"/>
    <col min="14087" max="14087" width="15.85546875" customWidth="1"/>
    <col min="14088" max="14088" width="17.140625" customWidth="1"/>
    <col min="14089" max="14089" width="8.28515625" customWidth="1"/>
    <col min="14090" max="14091" width="8.7109375" customWidth="1"/>
    <col min="14323" max="14323" width="7.140625" customWidth="1"/>
    <col min="14324" max="14324" width="3.42578125" customWidth="1"/>
    <col min="14325" max="14325" width="27.7109375" customWidth="1"/>
    <col min="14326" max="14326" width="2.28515625" customWidth="1"/>
    <col min="14327" max="14327" width="29.7109375" customWidth="1"/>
    <col min="14328" max="14328" width="17.140625" customWidth="1"/>
    <col min="14329" max="14329" width="5.85546875" customWidth="1"/>
    <col min="14330" max="14330" width="15.85546875" customWidth="1"/>
    <col min="14331" max="14331" width="17.140625" customWidth="1"/>
    <col min="14332" max="14332" width="8.28515625" customWidth="1"/>
    <col min="14333" max="14334" width="8.7109375" customWidth="1"/>
    <col min="14335" max="14335" width="13.42578125" bestFit="1" customWidth="1"/>
    <col min="14336" max="14336" width="7.140625" customWidth="1"/>
    <col min="14337" max="14337" width="3.42578125" customWidth="1"/>
    <col min="14338" max="14338" width="27.7109375" customWidth="1"/>
    <col min="14339" max="14339" width="2.28515625" customWidth="1"/>
    <col min="14340" max="14340" width="29.7109375" customWidth="1"/>
    <col min="14341" max="14341" width="17.140625" customWidth="1"/>
    <col min="14342" max="14342" width="5.85546875" customWidth="1"/>
    <col min="14343" max="14343" width="15.85546875" customWidth="1"/>
    <col min="14344" max="14344" width="17.140625" customWidth="1"/>
    <col min="14345" max="14345" width="8.28515625" customWidth="1"/>
    <col min="14346" max="14347" width="8.7109375" customWidth="1"/>
    <col min="14579" max="14579" width="7.140625" customWidth="1"/>
    <col min="14580" max="14580" width="3.42578125" customWidth="1"/>
    <col min="14581" max="14581" width="27.7109375" customWidth="1"/>
    <col min="14582" max="14582" width="2.28515625" customWidth="1"/>
    <col min="14583" max="14583" width="29.7109375" customWidth="1"/>
    <col min="14584" max="14584" width="17.140625" customWidth="1"/>
    <col min="14585" max="14585" width="5.85546875" customWidth="1"/>
    <col min="14586" max="14586" width="15.85546875" customWidth="1"/>
    <col min="14587" max="14587" width="17.140625" customWidth="1"/>
    <col min="14588" max="14588" width="8.28515625" customWidth="1"/>
    <col min="14589" max="14590" width="8.7109375" customWidth="1"/>
    <col min="14591" max="14591" width="13.42578125" bestFit="1" customWidth="1"/>
    <col min="14592" max="14592" width="7.140625" customWidth="1"/>
    <col min="14593" max="14593" width="3.42578125" customWidth="1"/>
    <col min="14594" max="14594" width="27.7109375" customWidth="1"/>
    <col min="14595" max="14595" width="2.28515625" customWidth="1"/>
    <col min="14596" max="14596" width="29.7109375" customWidth="1"/>
    <col min="14597" max="14597" width="17.140625" customWidth="1"/>
    <col min="14598" max="14598" width="5.85546875" customWidth="1"/>
    <col min="14599" max="14599" width="15.85546875" customWidth="1"/>
    <col min="14600" max="14600" width="17.140625" customWidth="1"/>
    <col min="14601" max="14601" width="8.28515625" customWidth="1"/>
    <col min="14602" max="14603" width="8.7109375" customWidth="1"/>
    <col min="14835" max="14835" width="7.140625" customWidth="1"/>
    <col min="14836" max="14836" width="3.42578125" customWidth="1"/>
    <col min="14837" max="14837" width="27.7109375" customWidth="1"/>
    <col min="14838" max="14838" width="2.28515625" customWidth="1"/>
    <col min="14839" max="14839" width="29.7109375" customWidth="1"/>
    <col min="14840" max="14840" width="17.140625" customWidth="1"/>
    <col min="14841" max="14841" width="5.85546875" customWidth="1"/>
    <col min="14842" max="14842" width="15.85546875" customWidth="1"/>
    <col min="14843" max="14843" width="17.140625" customWidth="1"/>
    <col min="14844" max="14844" width="8.28515625" customWidth="1"/>
    <col min="14845" max="14846" width="8.7109375" customWidth="1"/>
    <col min="14847" max="14847" width="13.42578125" bestFit="1" customWidth="1"/>
    <col min="14848" max="14848" width="7.140625" customWidth="1"/>
    <col min="14849" max="14849" width="3.42578125" customWidth="1"/>
    <col min="14850" max="14850" width="27.7109375" customWidth="1"/>
    <col min="14851" max="14851" width="2.28515625" customWidth="1"/>
    <col min="14852" max="14852" width="29.7109375" customWidth="1"/>
    <col min="14853" max="14853" width="17.140625" customWidth="1"/>
    <col min="14854" max="14854" width="5.85546875" customWidth="1"/>
    <col min="14855" max="14855" width="15.85546875" customWidth="1"/>
    <col min="14856" max="14856" width="17.140625" customWidth="1"/>
    <col min="14857" max="14857" width="8.28515625" customWidth="1"/>
    <col min="14858" max="14859" width="8.7109375" customWidth="1"/>
    <col min="15091" max="15091" width="7.140625" customWidth="1"/>
    <col min="15092" max="15092" width="3.42578125" customWidth="1"/>
    <col min="15093" max="15093" width="27.7109375" customWidth="1"/>
    <col min="15094" max="15094" width="2.28515625" customWidth="1"/>
    <col min="15095" max="15095" width="29.7109375" customWidth="1"/>
    <col min="15096" max="15096" width="17.140625" customWidth="1"/>
    <col min="15097" max="15097" width="5.85546875" customWidth="1"/>
    <col min="15098" max="15098" width="15.85546875" customWidth="1"/>
    <col min="15099" max="15099" width="17.140625" customWidth="1"/>
    <col min="15100" max="15100" width="8.28515625" customWidth="1"/>
    <col min="15101" max="15102" width="8.7109375" customWidth="1"/>
    <col min="15103" max="15103" width="13.42578125" bestFit="1" customWidth="1"/>
    <col min="15104" max="15104" width="7.140625" customWidth="1"/>
    <col min="15105" max="15105" width="3.42578125" customWidth="1"/>
    <col min="15106" max="15106" width="27.7109375" customWidth="1"/>
    <col min="15107" max="15107" width="2.28515625" customWidth="1"/>
    <col min="15108" max="15108" width="29.7109375" customWidth="1"/>
    <col min="15109" max="15109" width="17.140625" customWidth="1"/>
    <col min="15110" max="15110" width="5.85546875" customWidth="1"/>
    <col min="15111" max="15111" width="15.85546875" customWidth="1"/>
    <col min="15112" max="15112" width="17.140625" customWidth="1"/>
    <col min="15113" max="15113" width="8.28515625" customWidth="1"/>
    <col min="15114" max="15115" width="8.7109375" customWidth="1"/>
    <col min="15347" max="15347" width="7.140625" customWidth="1"/>
    <col min="15348" max="15348" width="3.42578125" customWidth="1"/>
    <col min="15349" max="15349" width="27.7109375" customWidth="1"/>
    <col min="15350" max="15350" width="2.28515625" customWidth="1"/>
    <col min="15351" max="15351" width="29.7109375" customWidth="1"/>
    <col min="15352" max="15352" width="17.140625" customWidth="1"/>
    <col min="15353" max="15353" width="5.85546875" customWidth="1"/>
    <col min="15354" max="15354" width="15.85546875" customWidth="1"/>
    <col min="15355" max="15355" width="17.140625" customWidth="1"/>
    <col min="15356" max="15356" width="8.28515625" customWidth="1"/>
    <col min="15357" max="15358" width="8.7109375" customWidth="1"/>
    <col min="15359" max="15359" width="13.42578125" bestFit="1" customWidth="1"/>
    <col min="15360" max="15360" width="7.140625" customWidth="1"/>
    <col min="15361" max="15361" width="3.42578125" customWidth="1"/>
    <col min="15362" max="15362" width="27.7109375" customWidth="1"/>
    <col min="15363" max="15363" width="2.28515625" customWidth="1"/>
    <col min="15364" max="15364" width="29.7109375" customWidth="1"/>
    <col min="15365" max="15365" width="17.140625" customWidth="1"/>
    <col min="15366" max="15366" width="5.85546875" customWidth="1"/>
    <col min="15367" max="15367" width="15.85546875" customWidth="1"/>
    <col min="15368" max="15368" width="17.140625" customWidth="1"/>
    <col min="15369" max="15369" width="8.28515625" customWidth="1"/>
    <col min="15370" max="15371" width="8.7109375" customWidth="1"/>
    <col min="15603" max="15603" width="7.140625" customWidth="1"/>
    <col min="15604" max="15604" width="3.42578125" customWidth="1"/>
    <col min="15605" max="15605" width="27.7109375" customWidth="1"/>
    <col min="15606" max="15606" width="2.28515625" customWidth="1"/>
    <col min="15607" max="15607" width="29.7109375" customWidth="1"/>
    <col min="15608" max="15608" width="17.140625" customWidth="1"/>
    <col min="15609" max="15609" width="5.85546875" customWidth="1"/>
    <col min="15610" max="15610" width="15.85546875" customWidth="1"/>
    <col min="15611" max="15611" width="17.140625" customWidth="1"/>
    <col min="15612" max="15612" width="8.28515625" customWidth="1"/>
    <col min="15613" max="15614" width="8.7109375" customWidth="1"/>
    <col min="15615" max="15615" width="13.42578125" bestFit="1" customWidth="1"/>
    <col min="15616" max="15616" width="7.140625" customWidth="1"/>
    <col min="15617" max="15617" width="3.42578125" customWidth="1"/>
    <col min="15618" max="15618" width="27.7109375" customWidth="1"/>
    <col min="15619" max="15619" width="2.28515625" customWidth="1"/>
    <col min="15620" max="15620" width="29.7109375" customWidth="1"/>
    <col min="15621" max="15621" width="17.140625" customWidth="1"/>
    <col min="15622" max="15622" width="5.85546875" customWidth="1"/>
    <col min="15623" max="15623" width="15.85546875" customWidth="1"/>
    <col min="15624" max="15624" width="17.140625" customWidth="1"/>
    <col min="15625" max="15625" width="8.28515625" customWidth="1"/>
    <col min="15626" max="15627" width="8.7109375" customWidth="1"/>
    <col min="15859" max="15859" width="7.140625" customWidth="1"/>
    <col min="15860" max="15860" width="3.42578125" customWidth="1"/>
    <col min="15861" max="15861" width="27.7109375" customWidth="1"/>
    <col min="15862" max="15862" width="2.28515625" customWidth="1"/>
    <col min="15863" max="15863" width="29.7109375" customWidth="1"/>
    <col min="15864" max="15864" width="17.140625" customWidth="1"/>
    <col min="15865" max="15865" width="5.85546875" customWidth="1"/>
    <col min="15866" max="15866" width="15.85546875" customWidth="1"/>
    <col min="15867" max="15867" width="17.140625" customWidth="1"/>
    <col min="15868" max="15868" width="8.28515625" customWidth="1"/>
    <col min="15869" max="15870" width="8.7109375" customWidth="1"/>
    <col min="15871" max="15871" width="13.42578125" bestFit="1" customWidth="1"/>
    <col min="15872" max="15872" width="7.140625" customWidth="1"/>
    <col min="15873" max="15873" width="3.42578125" customWidth="1"/>
    <col min="15874" max="15874" width="27.7109375" customWidth="1"/>
    <col min="15875" max="15875" width="2.28515625" customWidth="1"/>
    <col min="15876" max="15876" width="29.7109375" customWidth="1"/>
    <col min="15877" max="15877" width="17.140625" customWidth="1"/>
    <col min="15878" max="15878" width="5.85546875" customWidth="1"/>
    <col min="15879" max="15879" width="15.85546875" customWidth="1"/>
    <col min="15880" max="15880" width="17.140625" customWidth="1"/>
    <col min="15881" max="15881" width="8.28515625" customWidth="1"/>
    <col min="15882" max="15883" width="8.7109375" customWidth="1"/>
    <col min="16115" max="16115" width="7.140625" customWidth="1"/>
    <col min="16116" max="16116" width="3.42578125" customWidth="1"/>
    <col min="16117" max="16117" width="27.7109375" customWidth="1"/>
    <col min="16118" max="16118" width="2.28515625" customWidth="1"/>
    <col min="16119" max="16119" width="29.7109375" customWidth="1"/>
    <col min="16120" max="16120" width="17.140625" customWidth="1"/>
    <col min="16121" max="16121" width="5.85546875" customWidth="1"/>
    <col min="16122" max="16122" width="15.85546875" customWidth="1"/>
    <col min="16123" max="16123" width="17.140625" customWidth="1"/>
    <col min="16124" max="16124" width="8.28515625" customWidth="1"/>
    <col min="16125" max="16126" width="8.7109375" customWidth="1"/>
    <col min="16127" max="16127" width="13.42578125" bestFit="1" customWidth="1"/>
    <col min="16128" max="16128" width="7.140625" customWidth="1"/>
    <col min="16129" max="16129" width="3.42578125" customWidth="1"/>
    <col min="16130" max="16130" width="27.7109375" customWidth="1"/>
    <col min="16131" max="16131" width="2.28515625" customWidth="1"/>
    <col min="16132" max="16132" width="29.7109375" customWidth="1"/>
    <col min="16133" max="16133" width="17.140625" customWidth="1"/>
    <col min="16134" max="16134" width="5.85546875" customWidth="1"/>
    <col min="16135" max="16135" width="15.85546875" customWidth="1"/>
    <col min="16136" max="16136" width="17.140625" customWidth="1"/>
    <col min="16137" max="16137" width="8.28515625" customWidth="1"/>
    <col min="16138" max="16139" width="8.7109375" customWidth="1"/>
  </cols>
  <sheetData>
    <row r="1" spans="1:12" ht="14.25" customHeight="1">
      <c r="A1" s="763" t="s">
        <v>1230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</row>
    <row r="2" spans="1:12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</row>
    <row r="3" spans="1:12" ht="14.25" customHeight="1">
      <c r="A3" s="25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12" ht="14.25" customHeight="1" thickBot="1">
      <c r="A4" s="429"/>
      <c r="B4" s="444"/>
      <c r="C4" s="517" t="s">
        <v>62</v>
      </c>
      <c r="D4" s="430"/>
      <c r="E4" s="517" t="s">
        <v>6</v>
      </c>
      <c r="F4" s="445" t="s">
        <v>7</v>
      </c>
      <c r="G4" s="445" t="s">
        <v>4</v>
      </c>
      <c r="H4" s="517" t="s">
        <v>32</v>
      </c>
      <c r="I4" s="445" t="s">
        <v>1</v>
      </c>
      <c r="J4" s="794" t="s">
        <v>2</v>
      </c>
      <c r="K4" s="794"/>
      <c r="L4" s="587"/>
    </row>
    <row r="5" spans="1:12" ht="14.25" customHeight="1">
      <c r="A5" s="254"/>
      <c r="B5" s="35"/>
      <c r="C5" s="36"/>
      <c r="D5" s="37"/>
      <c r="E5" s="11"/>
      <c r="F5" s="12"/>
      <c r="G5" s="13"/>
      <c r="H5" s="14"/>
      <c r="I5" s="38"/>
      <c r="J5" s="14"/>
      <c r="K5" s="14"/>
      <c r="L5" s="16"/>
    </row>
    <row r="6" spans="1:12" ht="14.25" customHeight="1">
      <c r="A6" s="255" t="s">
        <v>180</v>
      </c>
      <c r="B6" s="8"/>
      <c r="C6" s="9" t="s">
        <v>3326</v>
      </c>
      <c r="D6" s="10"/>
      <c r="F6" s="3"/>
      <c r="G6" s="17"/>
      <c r="H6" s="18"/>
      <c r="I6" s="32"/>
      <c r="J6" s="18"/>
      <c r="K6" s="18"/>
      <c r="L6" s="19"/>
    </row>
    <row r="7" spans="1:12" ht="14.25" customHeight="1">
      <c r="A7" s="256"/>
      <c r="B7" s="20"/>
      <c r="C7" s="21"/>
      <c r="D7" s="22"/>
      <c r="E7" s="2"/>
      <c r="F7" s="4"/>
      <c r="G7" s="23"/>
      <c r="H7" s="24"/>
      <c r="I7" s="15"/>
      <c r="J7" s="24"/>
      <c r="K7" s="24"/>
      <c r="L7" s="25"/>
    </row>
    <row r="8" spans="1:12" ht="14.25" customHeight="1">
      <c r="A8" s="257"/>
      <c r="B8" s="26"/>
      <c r="C8" s="27"/>
      <c r="D8" s="28"/>
      <c r="E8" s="29"/>
      <c r="F8" s="5"/>
      <c r="G8" s="30"/>
      <c r="H8" s="7"/>
      <c r="I8" s="6"/>
      <c r="J8" s="7"/>
      <c r="K8" s="7"/>
      <c r="L8" s="31"/>
    </row>
    <row r="9" spans="1:12" ht="14.25" customHeight="1">
      <c r="A9" s="261"/>
      <c r="B9" s="8"/>
      <c r="C9" s="9"/>
      <c r="D9" s="10"/>
      <c r="F9" s="83"/>
      <c r="G9" s="17"/>
      <c r="H9" s="24"/>
      <c r="I9" s="15"/>
      <c r="J9" s="117"/>
      <c r="K9" s="24"/>
      <c r="L9" s="25"/>
    </row>
    <row r="10" spans="1:12" ht="14.25" customHeight="1">
      <c r="A10" s="260" t="s">
        <v>2163</v>
      </c>
      <c r="B10" s="26"/>
      <c r="C10" s="27" t="s">
        <v>2341</v>
      </c>
      <c r="D10" s="28"/>
      <c r="E10" s="29"/>
      <c r="F10" s="79"/>
      <c r="G10" s="30"/>
      <c r="H10" s="7"/>
      <c r="I10" s="6"/>
      <c r="J10" s="69"/>
      <c r="K10" s="7"/>
      <c r="L10" s="31"/>
    </row>
    <row r="11" spans="1:12" ht="14.25" customHeight="1">
      <c r="A11" s="261"/>
      <c r="B11" s="8"/>
      <c r="D11" s="10"/>
      <c r="F11" s="83"/>
      <c r="G11" s="17"/>
      <c r="H11" s="24"/>
      <c r="I11" s="15"/>
      <c r="J11" s="127"/>
      <c r="K11" s="18"/>
      <c r="L11" s="19"/>
    </row>
    <row r="12" spans="1:12" ht="14.25" customHeight="1">
      <c r="A12" s="260" t="s">
        <v>2326</v>
      </c>
      <c r="B12" s="8"/>
      <c r="C12" s="27" t="s">
        <v>2342</v>
      </c>
      <c r="D12" s="10"/>
      <c r="F12" s="77"/>
      <c r="G12" s="17"/>
      <c r="H12" s="7"/>
      <c r="I12" s="6"/>
      <c r="J12" s="69"/>
      <c r="K12" s="7"/>
      <c r="L12" s="19"/>
    </row>
    <row r="13" spans="1:12" ht="14.25" customHeight="1">
      <c r="A13" s="261"/>
      <c r="B13" s="20"/>
      <c r="C13" s="2"/>
      <c r="D13" s="22"/>
      <c r="E13" s="2"/>
      <c r="F13" s="82"/>
      <c r="G13" s="23"/>
      <c r="H13" s="24"/>
      <c r="I13" s="15"/>
      <c r="J13" s="117"/>
      <c r="K13" s="24"/>
      <c r="L13" s="25"/>
    </row>
    <row r="14" spans="1:12" ht="14.25" customHeight="1">
      <c r="A14" s="260" t="s">
        <v>2339</v>
      </c>
      <c r="B14" s="26"/>
      <c r="C14" s="27" t="s">
        <v>2343</v>
      </c>
      <c r="D14" s="28"/>
      <c r="E14" s="29"/>
      <c r="F14" s="79"/>
      <c r="G14" s="30"/>
      <c r="H14" s="7"/>
      <c r="I14" s="6"/>
      <c r="J14" s="69"/>
      <c r="K14" s="7"/>
      <c r="L14" s="19"/>
    </row>
    <row r="15" spans="1:12" ht="14.25" customHeight="1">
      <c r="A15" s="261"/>
      <c r="B15" s="20"/>
      <c r="C15" s="21"/>
      <c r="D15" s="22"/>
      <c r="E15" s="2"/>
      <c r="F15" s="82"/>
      <c r="G15" s="23"/>
      <c r="H15" s="24"/>
      <c r="I15" s="15"/>
      <c r="J15" s="117"/>
      <c r="K15" s="24"/>
      <c r="L15" s="25"/>
    </row>
    <row r="16" spans="1:12" ht="14.25" customHeight="1">
      <c r="A16" s="260" t="s">
        <v>2344</v>
      </c>
      <c r="B16" s="26"/>
      <c r="C16" s="27" t="s">
        <v>2345</v>
      </c>
      <c r="D16" s="28"/>
      <c r="E16" s="29"/>
      <c r="F16" s="79"/>
      <c r="G16" s="30"/>
      <c r="H16" s="7"/>
      <c r="I16" s="6"/>
      <c r="J16" s="69"/>
      <c r="K16" s="7"/>
      <c r="L16" s="31"/>
    </row>
    <row r="17" spans="1:12" ht="14.25" customHeight="1">
      <c r="A17" s="261"/>
      <c r="B17" s="20"/>
      <c r="C17" s="21"/>
      <c r="D17" s="22"/>
      <c r="E17" s="2"/>
      <c r="F17" s="83"/>
      <c r="G17" s="17"/>
      <c r="H17" s="24"/>
      <c r="I17" s="72"/>
      <c r="J17" s="117"/>
      <c r="K17" s="24"/>
      <c r="L17" s="25"/>
    </row>
    <row r="18" spans="1:12" ht="14.25" customHeight="1">
      <c r="A18" s="260" t="s">
        <v>2346</v>
      </c>
      <c r="B18" s="26"/>
      <c r="C18" s="27" t="s">
        <v>2347</v>
      </c>
      <c r="D18" s="28"/>
      <c r="E18" s="29"/>
      <c r="F18" s="79"/>
      <c r="G18" s="30"/>
      <c r="H18" s="7"/>
      <c r="I18" s="6"/>
      <c r="J18" s="69"/>
      <c r="K18" s="7"/>
      <c r="L18" s="19"/>
    </row>
    <row r="19" spans="1:12" ht="14.25" customHeight="1">
      <c r="A19" s="261"/>
      <c r="B19" s="20"/>
      <c r="D19" s="22"/>
      <c r="E19" s="2"/>
      <c r="F19" s="83"/>
      <c r="G19" s="17"/>
      <c r="H19" s="24"/>
      <c r="I19" s="72"/>
      <c r="J19" s="117"/>
      <c r="K19" s="24"/>
      <c r="L19" s="25"/>
    </row>
    <row r="20" spans="1:12" ht="14.25" customHeight="1">
      <c r="A20" s="260" t="s">
        <v>2348</v>
      </c>
      <c r="B20" s="26"/>
      <c r="C20" s="27" t="s">
        <v>2349</v>
      </c>
      <c r="D20" s="28"/>
      <c r="E20" s="29"/>
      <c r="F20" s="79"/>
      <c r="G20" s="30"/>
      <c r="H20" s="7"/>
      <c r="I20" s="6"/>
      <c r="J20" s="69"/>
      <c r="K20" s="7"/>
      <c r="L20" s="19"/>
    </row>
    <row r="21" spans="1:12" ht="14.25" customHeight="1">
      <c r="A21" s="261"/>
      <c r="B21" s="8"/>
      <c r="C21" s="2"/>
      <c r="D21" s="10"/>
      <c r="F21" s="83"/>
      <c r="G21" s="17"/>
      <c r="H21" s="24"/>
      <c r="I21" s="15"/>
      <c r="J21" s="117"/>
      <c r="K21" s="24"/>
      <c r="L21" s="25"/>
    </row>
    <row r="22" spans="1:12" ht="14.25" customHeight="1">
      <c r="A22" s="260" t="s">
        <v>2350</v>
      </c>
      <c r="B22" s="8"/>
      <c r="C22" s="9" t="s">
        <v>2351</v>
      </c>
      <c r="D22" s="10"/>
      <c r="F22" s="77"/>
      <c r="G22" s="17"/>
      <c r="H22" s="18"/>
      <c r="I22" s="32"/>
      <c r="J22" s="69"/>
      <c r="K22" s="7"/>
      <c r="L22" s="19"/>
    </row>
    <row r="23" spans="1:12" ht="14.25" customHeight="1">
      <c r="A23" s="261"/>
      <c r="B23" s="20"/>
      <c r="C23" s="21"/>
      <c r="D23" s="22"/>
      <c r="E23" s="2"/>
      <c r="F23" s="82"/>
      <c r="G23" s="23"/>
      <c r="H23" s="24"/>
      <c r="I23" s="15"/>
      <c r="J23" s="117"/>
      <c r="K23" s="24"/>
      <c r="L23" s="25"/>
    </row>
    <row r="24" spans="1:12" ht="14.25" customHeight="1">
      <c r="A24" s="260" t="s">
        <v>2352</v>
      </c>
      <c r="B24" s="26"/>
      <c r="C24" s="27" t="s">
        <v>2353</v>
      </c>
      <c r="D24" s="28"/>
      <c r="E24" s="29"/>
      <c r="F24" s="79"/>
      <c r="G24" s="30"/>
      <c r="H24" s="7"/>
      <c r="I24" s="6"/>
      <c r="J24" s="69"/>
      <c r="K24" s="7"/>
      <c r="L24" s="19"/>
    </row>
    <row r="25" spans="1:12" ht="14.25" customHeight="1">
      <c r="A25" s="261"/>
      <c r="B25" s="20"/>
      <c r="C25" s="21"/>
      <c r="D25" s="22"/>
      <c r="E25" s="2"/>
      <c r="F25" s="82"/>
      <c r="G25" s="23"/>
      <c r="H25" s="24"/>
      <c r="I25" s="15"/>
      <c r="J25" s="117"/>
      <c r="K25" s="24"/>
      <c r="L25" s="25"/>
    </row>
    <row r="26" spans="1:12" ht="14.25" customHeight="1">
      <c r="A26" s="260"/>
      <c r="B26" s="26"/>
      <c r="C26" s="27"/>
      <c r="D26" s="28"/>
      <c r="E26" s="29"/>
      <c r="F26" s="79"/>
      <c r="G26" s="30"/>
      <c r="H26" s="7"/>
      <c r="I26" s="6"/>
      <c r="J26" s="69"/>
      <c r="K26" s="7"/>
      <c r="L26" s="19"/>
    </row>
    <row r="27" spans="1:12" ht="14.25" customHeight="1">
      <c r="A27" s="261"/>
      <c r="B27" s="20"/>
      <c r="C27" s="21"/>
      <c r="D27" s="22"/>
      <c r="E27" s="2"/>
      <c r="F27" s="82"/>
      <c r="G27" s="23"/>
      <c r="H27" s="24"/>
      <c r="I27" s="15"/>
      <c r="J27" s="117"/>
      <c r="K27" s="24"/>
      <c r="L27" s="262"/>
    </row>
    <row r="28" spans="1:12" ht="14.25" customHeight="1">
      <c r="A28" s="260"/>
      <c r="B28" s="26"/>
      <c r="C28" s="27"/>
      <c r="D28" s="28"/>
      <c r="E28" s="29"/>
      <c r="F28" s="79"/>
      <c r="G28" s="30"/>
      <c r="H28" s="7"/>
      <c r="I28" s="6"/>
      <c r="J28" s="69"/>
      <c r="K28" s="7"/>
      <c r="L28" s="264"/>
    </row>
    <row r="29" spans="1:12" ht="14.25" customHeight="1">
      <c r="A29" s="261"/>
      <c r="B29" s="8"/>
      <c r="C29" s="21"/>
      <c r="D29" s="10"/>
      <c r="F29" s="83"/>
      <c r="G29" s="17"/>
      <c r="H29" s="24"/>
      <c r="I29" s="72"/>
      <c r="J29" s="117"/>
      <c r="K29" s="24"/>
      <c r="L29" s="262"/>
    </row>
    <row r="30" spans="1:12" ht="14.25" customHeight="1">
      <c r="A30" s="260"/>
      <c r="B30" s="26"/>
      <c r="C30" s="27"/>
      <c r="D30" s="28"/>
      <c r="E30" s="29"/>
      <c r="F30" s="79"/>
      <c r="G30" s="30"/>
      <c r="H30" s="7"/>
      <c r="I30" s="6"/>
      <c r="J30" s="69"/>
      <c r="K30" s="7"/>
      <c r="L30" s="268"/>
    </row>
    <row r="31" spans="1:12" ht="14.25" customHeight="1">
      <c r="A31" s="261"/>
      <c r="B31" s="8"/>
      <c r="D31" s="10"/>
      <c r="F31" s="83"/>
      <c r="G31" s="17"/>
      <c r="H31" s="24"/>
      <c r="I31" s="72"/>
      <c r="J31" s="117"/>
      <c r="K31" s="24"/>
      <c r="L31" s="25"/>
    </row>
    <row r="32" spans="1:12" ht="14.25" customHeight="1">
      <c r="A32" s="260"/>
      <c r="B32" s="8"/>
      <c r="C32" s="27"/>
      <c r="D32" s="10"/>
      <c r="F32" s="79"/>
      <c r="G32" s="30"/>
      <c r="H32" s="7"/>
      <c r="I32" s="6"/>
      <c r="J32" s="69"/>
      <c r="K32" s="7"/>
      <c r="L32" s="19"/>
    </row>
    <row r="33" spans="1:12" ht="14.25" customHeight="1">
      <c r="A33" s="259"/>
      <c r="B33" s="20"/>
      <c r="C33" s="21"/>
      <c r="D33" s="22"/>
      <c r="E33" s="2"/>
      <c r="F33" s="83"/>
      <c r="G33" s="17"/>
      <c r="H33" s="24"/>
      <c r="I33" s="72"/>
      <c r="J33" s="117"/>
      <c r="K33" s="24"/>
      <c r="L33" s="25"/>
    </row>
    <row r="34" spans="1:12" ht="14.25" customHeight="1">
      <c r="A34" s="260"/>
      <c r="B34" s="26"/>
      <c r="C34" s="27"/>
      <c r="D34" s="28"/>
      <c r="E34" s="29"/>
      <c r="F34" s="79"/>
      <c r="G34" s="30"/>
      <c r="H34" s="7"/>
      <c r="I34" s="6"/>
      <c r="J34" s="69"/>
      <c r="K34" s="7"/>
      <c r="L34" s="19"/>
    </row>
    <row r="35" spans="1:12" ht="14.25" customHeight="1">
      <c r="A35" s="255"/>
      <c r="B35" s="20"/>
      <c r="D35" s="22"/>
      <c r="E35" s="2"/>
      <c r="F35" s="83"/>
      <c r="G35" s="17"/>
      <c r="H35" s="24"/>
      <c r="I35" s="72"/>
      <c r="J35" s="117"/>
      <c r="K35" s="24"/>
      <c r="L35" s="262"/>
    </row>
    <row r="36" spans="1:12" ht="14.25" customHeight="1">
      <c r="A36" s="255"/>
      <c r="B36" s="8"/>
      <c r="C36" s="9"/>
      <c r="D36" s="10"/>
      <c r="F36" s="77"/>
      <c r="G36" s="17"/>
      <c r="H36" s="18"/>
      <c r="I36" s="32"/>
      <c r="J36" s="127"/>
      <c r="K36" s="18"/>
      <c r="L36" s="264"/>
    </row>
    <row r="37" spans="1:12" ht="14.25" customHeight="1">
      <c r="A37" s="58"/>
      <c r="B37" s="20"/>
      <c r="C37" s="2"/>
      <c r="D37" s="22"/>
      <c r="E37" s="2"/>
      <c r="F37" s="78"/>
      <c r="G37" s="23"/>
      <c r="H37" s="24"/>
      <c r="I37" s="15"/>
      <c r="J37" s="24"/>
      <c r="K37" s="24"/>
      <c r="L37" s="25"/>
    </row>
    <row r="38" spans="1:12" ht="14.25" customHeight="1" thickBot="1">
      <c r="A38" s="402"/>
      <c r="B38" s="446"/>
      <c r="C38" s="398" t="s">
        <v>721</v>
      </c>
      <c r="D38" s="399"/>
      <c r="E38" s="400"/>
      <c r="F38" s="447"/>
      <c r="G38" s="448"/>
      <c r="H38" s="401"/>
      <c r="I38" s="450"/>
      <c r="J38" s="401"/>
      <c r="K38" s="401"/>
      <c r="L38" s="119"/>
    </row>
    <row r="40" spans="1:12" ht="14.25" customHeight="1">
      <c r="J40" s="56" t="s">
        <v>3</v>
      </c>
      <c r="K40" s="798">
        <v>1</v>
      </c>
      <c r="L40" s="798"/>
    </row>
    <row r="41" spans="1:12" ht="14.25" customHeight="1">
      <c r="A41" s="313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12" ht="14.25" customHeight="1" thickBot="1">
      <c r="A42" s="313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12" ht="14.25" customHeight="1">
      <c r="A43" s="254"/>
      <c r="B43" s="35"/>
      <c r="C43" s="11"/>
      <c r="D43" s="37"/>
      <c r="E43" s="11"/>
      <c r="F43" s="44"/>
      <c r="G43" s="44"/>
      <c r="H43" s="11"/>
      <c r="I43" s="44"/>
      <c r="J43" s="11"/>
      <c r="K43" s="11"/>
      <c r="L43" s="45"/>
    </row>
    <row r="44" spans="1:12" ht="14.25" customHeight="1" thickBot="1">
      <c r="A44" s="429"/>
      <c r="B44" s="444"/>
      <c r="C44" s="517" t="s">
        <v>62</v>
      </c>
      <c r="D44" s="430"/>
      <c r="E44" s="517" t="s">
        <v>6</v>
      </c>
      <c r="F44" s="445" t="s">
        <v>7</v>
      </c>
      <c r="G44" s="445" t="s">
        <v>4</v>
      </c>
      <c r="H44" s="517" t="s">
        <v>32</v>
      </c>
      <c r="I44" s="445" t="s">
        <v>1</v>
      </c>
      <c r="J44" s="794" t="s">
        <v>2</v>
      </c>
      <c r="K44" s="794"/>
      <c r="L44" s="587"/>
    </row>
    <row r="45" spans="1:12" ht="14.25" customHeight="1">
      <c r="A45" s="315"/>
      <c r="B45" s="35"/>
      <c r="C45" s="36"/>
      <c r="D45" s="37"/>
      <c r="E45" s="11"/>
      <c r="F45" s="12"/>
      <c r="G45" s="13"/>
      <c r="H45" s="14"/>
      <c r="I45" s="38"/>
      <c r="J45" s="14"/>
      <c r="K45" s="14"/>
      <c r="L45" s="16"/>
    </row>
    <row r="46" spans="1:12" ht="14.25" customHeight="1">
      <c r="A46" s="255" t="s">
        <v>2163</v>
      </c>
      <c r="B46" s="8"/>
      <c r="C46" s="9" t="str">
        <f>C10</f>
        <v>衛生器具設備工事</v>
      </c>
      <c r="D46" s="10"/>
      <c r="F46" s="79"/>
      <c r="G46" s="30"/>
      <c r="H46" s="18"/>
      <c r="I46" s="32"/>
      <c r="J46" s="18"/>
      <c r="K46" s="18"/>
      <c r="L46" s="19"/>
    </row>
    <row r="47" spans="1:12" ht="14.25" customHeight="1">
      <c r="A47" s="256"/>
      <c r="B47" s="20"/>
      <c r="C47" s="21"/>
      <c r="D47" s="22"/>
      <c r="E47" s="2"/>
      <c r="F47" s="4"/>
      <c r="G47" s="23"/>
      <c r="H47" s="24"/>
      <c r="I47" s="15"/>
      <c r="J47" s="24"/>
      <c r="K47" s="24"/>
      <c r="L47" s="25"/>
    </row>
    <row r="48" spans="1:12" ht="14.25" customHeight="1">
      <c r="A48" s="257"/>
      <c r="B48" s="26"/>
      <c r="C48" s="27" t="s">
        <v>2354</v>
      </c>
      <c r="D48" s="28"/>
      <c r="E48" s="57" t="s">
        <v>3327</v>
      </c>
      <c r="F48" s="79">
        <v>5</v>
      </c>
      <c r="G48" s="30" t="s">
        <v>1379</v>
      </c>
      <c r="H48" s="6"/>
      <c r="I48" s="6"/>
      <c r="J48" s="69"/>
      <c r="K48" s="258"/>
      <c r="L48" s="31"/>
    </row>
    <row r="49" spans="1:12" ht="14.25" customHeight="1">
      <c r="A49" s="261"/>
      <c r="B49" s="20"/>
      <c r="C49" s="21"/>
      <c r="D49" s="22"/>
      <c r="E49" s="2"/>
      <c r="F49" s="4"/>
      <c r="G49" s="23"/>
      <c r="H49" s="24"/>
      <c r="I49" s="15"/>
      <c r="J49" s="24"/>
      <c r="K49" s="24"/>
      <c r="L49" s="25"/>
    </row>
    <row r="50" spans="1:12" ht="14.25" customHeight="1">
      <c r="A50" s="261"/>
      <c r="B50" s="26"/>
      <c r="C50" s="27" t="s">
        <v>2355</v>
      </c>
      <c r="D50" s="28"/>
      <c r="E50" s="347" t="s">
        <v>3328</v>
      </c>
      <c r="F50" s="79">
        <v>3</v>
      </c>
      <c r="G50" s="30" t="s">
        <v>1379</v>
      </c>
      <c r="H50" s="6"/>
      <c r="I50" s="6"/>
      <c r="J50" s="69"/>
      <c r="K50" s="258"/>
      <c r="L50" s="19"/>
    </row>
    <row r="51" spans="1:12" ht="14.25" customHeight="1">
      <c r="A51" s="256"/>
      <c r="B51" s="20"/>
      <c r="C51" s="21"/>
      <c r="D51" s="22"/>
      <c r="E51" s="2"/>
      <c r="F51" s="4"/>
      <c r="G51" s="23"/>
      <c r="H51" s="24"/>
      <c r="I51" s="15"/>
      <c r="J51" s="24"/>
      <c r="K51" s="24"/>
      <c r="L51" s="25"/>
    </row>
    <row r="52" spans="1:12" ht="14.25" customHeight="1">
      <c r="A52" s="263"/>
      <c r="B52" s="26"/>
      <c r="C52" s="27" t="s">
        <v>2356</v>
      </c>
      <c r="D52" s="28"/>
      <c r="E52" s="29" t="s">
        <v>3329</v>
      </c>
      <c r="F52" s="79">
        <v>3</v>
      </c>
      <c r="G52" s="30" t="s">
        <v>1377</v>
      </c>
      <c r="H52" s="6"/>
      <c r="I52" s="6"/>
      <c r="J52" s="69"/>
      <c r="K52" s="258"/>
      <c r="L52" s="19"/>
    </row>
    <row r="53" spans="1:12" ht="14.25" customHeight="1">
      <c r="A53" s="261"/>
      <c r="B53" s="8"/>
      <c r="C53" s="21"/>
      <c r="D53" s="10"/>
      <c r="E53" t="s">
        <v>3330</v>
      </c>
      <c r="F53" s="3"/>
      <c r="G53" s="17"/>
      <c r="H53" s="24"/>
      <c r="I53" s="15"/>
      <c r="J53" s="24"/>
      <c r="K53" s="24"/>
      <c r="L53" s="25"/>
    </row>
    <row r="54" spans="1:12" ht="14.25" customHeight="1">
      <c r="A54" s="261"/>
      <c r="B54" s="8"/>
      <c r="C54" s="27" t="s">
        <v>2357</v>
      </c>
      <c r="D54" s="10"/>
      <c r="E54" s="29" t="s">
        <v>3331</v>
      </c>
      <c r="F54" s="77">
        <v>1</v>
      </c>
      <c r="G54" s="17" t="s">
        <v>1379</v>
      </c>
      <c r="H54" s="6"/>
      <c r="I54" s="6"/>
      <c r="J54" s="69"/>
      <c r="K54" s="258"/>
      <c r="L54" s="19"/>
    </row>
    <row r="55" spans="1:12" ht="14.25" customHeight="1">
      <c r="A55" s="256"/>
      <c r="B55" s="20"/>
      <c r="C55" s="21"/>
      <c r="D55" s="22"/>
      <c r="E55" s="2"/>
      <c r="F55" s="4"/>
      <c r="G55" s="23"/>
      <c r="H55" s="24"/>
      <c r="I55" s="15"/>
      <c r="J55" s="24"/>
      <c r="K55" s="24"/>
      <c r="L55" s="25"/>
    </row>
    <row r="56" spans="1:12" ht="14.25" customHeight="1">
      <c r="A56" s="263"/>
      <c r="B56" s="26"/>
      <c r="C56" s="27" t="s">
        <v>3332</v>
      </c>
      <c r="D56" s="28"/>
      <c r="E56" s="29" t="s">
        <v>3333</v>
      </c>
      <c r="F56" s="79">
        <v>1</v>
      </c>
      <c r="G56" s="30" t="s">
        <v>1379</v>
      </c>
      <c r="H56" s="6"/>
      <c r="I56" s="6"/>
      <c r="J56" s="69"/>
      <c r="K56" s="258"/>
      <c r="L56" s="19"/>
    </row>
    <row r="57" spans="1:12" ht="14.25" customHeight="1">
      <c r="A57" s="256"/>
      <c r="B57" s="20"/>
      <c r="C57" s="21"/>
      <c r="D57" s="22"/>
      <c r="E57" s="304"/>
      <c r="F57" s="4"/>
      <c r="G57" s="23"/>
      <c r="H57" s="24"/>
      <c r="I57" s="15"/>
      <c r="J57" s="24"/>
      <c r="K57" s="24"/>
      <c r="L57" s="25"/>
    </row>
    <row r="58" spans="1:12" ht="14.25" customHeight="1">
      <c r="A58" s="263"/>
      <c r="B58" s="26"/>
      <c r="C58" s="27" t="s">
        <v>3334</v>
      </c>
      <c r="D58" s="28"/>
      <c r="E58" s="29" t="s">
        <v>3335</v>
      </c>
      <c r="F58" s="79">
        <v>1</v>
      </c>
      <c r="G58" s="30" t="s">
        <v>1377</v>
      </c>
      <c r="H58" s="7"/>
      <c r="I58" s="6"/>
      <c r="J58" s="69"/>
      <c r="K58" s="258"/>
      <c r="L58" s="19"/>
    </row>
    <row r="59" spans="1:12" ht="14.25" customHeight="1">
      <c r="A59" s="256"/>
      <c r="B59" s="20"/>
      <c r="C59" s="453"/>
      <c r="D59" s="22"/>
      <c r="F59" s="3"/>
      <c r="G59" s="23"/>
      <c r="H59" s="24"/>
      <c r="I59" s="15"/>
      <c r="J59" s="24"/>
      <c r="K59" s="24"/>
      <c r="L59" s="25"/>
    </row>
    <row r="60" spans="1:12" ht="14.25" customHeight="1">
      <c r="A60" s="265"/>
      <c r="B60" s="8"/>
      <c r="C60" s="454" t="s">
        <v>3336</v>
      </c>
      <c r="D60" s="10"/>
      <c r="E60" s="280" t="s">
        <v>3337</v>
      </c>
      <c r="F60" s="77">
        <v>1</v>
      </c>
      <c r="G60" s="17" t="s">
        <v>1377</v>
      </c>
      <c r="H60" s="18"/>
      <c r="I60" s="32"/>
      <c r="J60" s="127"/>
      <c r="K60" s="364"/>
      <c r="L60" s="19"/>
    </row>
    <row r="61" spans="1:12" ht="14.25" customHeight="1">
      <c r="A61" s="455"/>
      <c r="B61" s="456"/>
      <c r="C61" s="453"/>
      <c r="D61" s="457"/>
      <c r="E61" s="458"/>
      <c r="F61" s="459"/>
      <c r="G61" s="460"/>
      <c r="H61" s="461"/>
      <c r="I61" s="462"/>
      <c r="J61" s="461"/>
      <c r="K61" s="461"/>
      <c r="L61" s="463"/>
    </row>
    <row r="62" spans="1:12" ht="14.25" customHeight="1">
      <c r="A62" s="464"/>
      <c r="B62" s="465"/>
      <c r="C62" s="466" t="s">
        <v>3338</v>
      </c>
      <c r="D62" s="498"/>
      <c r="E62" s="499" t="s">
        <v>3339</v>
      </c>
      <c r="F62" s="467">
        <v>6</v>
      </c>
      <c r="G62" s="468" t="s">
        <v>1377</v>
      </c>
      <c r="H62" s="500"/>
      <c r="I62" s="501"/>
      <c r="J62" s="469"/>
      <c r="K62" s="470"/>
      <c r="L62" s="471"/>
    </row>
    <row r="63" spans="1:12" ht="14.25" customHeight="1">
      <c r="A63" s="256"/>
      <c r="B63" s="20"/>
      <c r="C63" s="453"/>
      <c r="D63" s="490"/>
      <c r="E63" s="502"/>
      <c r="F63" s="459"/>
      <c r="G63" s="460"/>
      <c r="H63" s="472"/>
      <c r="I63" s="480"/>
      <c r="J63" s="472"/>
      <c r="K63" s="24"/>
      <c r="L63" s="25"/>
    </row>
    <row r="64" spans="1:12" ht="14.25" customHeight="1">
      <c r="A64" s="261"/>
      <c r="B64" s="8"/>
      <c r="C64" s="466" t="s">
        <v>3340</v>
      </c>
      <c r="D64" s="498"/>
      <c r="E64" s="503" t="s">
        <v>3341</v>
      </c>
      <c r="F64" s="467">
        <v>1</v>
      </c>
      <c r="G64" s="468" t="s">
        <v>1377</v>
      </c>
      <c r="H64" s="483"/>
      <c r="I64" s="484"/>
      <c r="J64" s="469"/>
      <c r="K64" s="258"/>
      <c r="L64" s="31"/>
    </row>
    <row r="65" spans="1:12" ht="14.25" customHeight="1">
      <c r="A65" s="455"/>
      <c r="B65" s="456"/>
      <c r="C65" s="453"/>
      <c r="D65" s="490"/>
      <c r="E65" s="478"/>
      <c r="F65" s="459"/>
      <c r="G65" s="460"/>
      <c r="H65" s="472"/>
      <c r="I65" s="480"/>
      <c r="J65" s="472"/>
      <c r="K65" s="461"/>
      <c r="L65" s="463"/>
    </row>
    <row r="66" spans="1:12" ht="14.25" customHeight="1">
      <c r="A66" s="473"/>
      <c r="B66" s="474"/>
      <c r="C66" s="466" t="s">
        <v>3342</v>
      </c>
      <c r="D66" s="493"/>
      <c r="E66" s="503" t="s">
        <v>3343</v>
      </c>
      <c r="F66" s="475">
        <v>2</v>
      </c>
      <c r="G66" s="468" t="s">
        <v>1377</v>
      </c>
      <c r="H66" s="483"/>
      <c r="I66" s="484"/>
      <c r="J66" s="469"/>
      <c r="K66" s="470"/>
      <c r="L66" s="476"/>
    </row>
    <row r="67" spans="1:12" ht="14.25" customHeight="1">
      <c r="A67" s="261"/>
      <c r="B67" s="20"/>
      <c r="C67" s="453"/>
      <c r="D67" s="490"/>
      <c r="E67" s="502"/>
      <c r="F67" s="459"/>
      <c r="G67" s="460"/>
      <c r="H67" s="472"/>
      <c r="I67" s="480"/>
      <c r="J67" s="472"/>
      <c r="K67" s="461"/>
      <c r="L67" s="463"/>
    </row>
    <row r="68" spans="1:12" ht="14.25" customHeight="1">
      <c r="A68" s="261"/>
      <c r="B68" s="26"/>
      <c r="C68" s="466" t="s">
        <v>2989</v>
      </c>
      <c r="D68" s="493"/>
      <c r="E68" s="503" t="s">
        <v>3344</v>
      </c>
      <c r="F68" s="475">
        <v>2</v>
      </c>
      <c r="G68" s="468" t="s">
        <v>1379</v>
      </c>
      <c r="H68" s="483"/>
      <c r="I68" s="484"/>
      <c r="J68" s="469"/>
      <c r="K68" s="470"/>
      <c r="L68" s="471"/>
    </row>
    <row r="69" spans="1:12" ht="14.25" customHeight="1">
      <c r="A69" s="256"/>
      <c r="B69" s="20"/>
      <c r="C69" s="453"/>
      <c r="D69" s="490"/>
      <c r="E69" s="502" t="s">
        <v>3345</v>
      </c>
      <c r="F69" s="504"/>
      <c r="G69" s="460"/>
      <c r="H69" s="472"/>
      <c r="I69" s="480"/>
      <c r="J69" s="472"/>
      <c r="K69" s="24"/>
      <c r="L69" s="25"/>
    </row>
    <row r="70" spans="1:12" ht="14.25" customHeight="1">
      <c r="A70" s="263"/>
      <c r="B70" s="26"/>
      <c r="C70" s="466" t="s">
        <v>3346</v>
      </c>
      <c r="D70" s="493"/>
      <c r="E70" s="503" t="s">
        <v>3347</v>
      </c>
      <c r="F70" s="475">
        <v>4</v>
      </c>
      <c r="G70" s="468" t="s">
        <v>1379</v>
      </c>
      <c r="H70" s="483"/>
      <c r="I70" s="484"/>
      <c r="J70" s="469"/>
      <c r="K70" s="258"/>
      <c r="L70" s="19"/>
    </row>
    <row r="71" spans="1:12" ht="14.25" customHeight="1">
      <c r="A71" s="477"/>
      <c r="B71" s="465"/>
      <c r="C71" s="454"/>
      <c r="D71" s="498"/>
      <c r="E71" s="478" t="s">
        <v>3348</v>
      </c>
      <c r="F71" s="479"/>
      <c r="G71" s="460"/>
      <c r="H71" s="472"/>
      <c r="I71" s="480"/>
      <c r="J71" s="481"/>
      <c r="K71" s="472"/>
      <c r="L71" s="482"/>
    </row>
    <row r="72" spans="1:12" ht="14.25" customHeight="1">
      <c r="A72" s="477"/>
      <c r="B72" s="465"/>
      <c r="C72" s="454" t="s">
        <v>3349</v>
      </c>
      <c r="D72" s="498"/>
      <c r="E72" s="478" t="s">
        <v>3350</v>
      </c>
      <c r="F72" s="475">
        <v>2</v>
      </c>
      <c r="G72" s="468" t="s">
        <v>1379</v>
      </c>
      <c r="H72" s="483"/>
      <c r="I72" s="484"/>
      <c r="J72" s="469"/>
      <c r="K72" s="485"/>
      <c r="L72" s="486"/>
    </row>
    <row r="73" spans="1:12" ht="14.25" customHeight="1">
      <c r="A73" s="256"/>
      <c r="B73" s="20"/>
      <c r="C73" s="21"/>
      <c r="D73" s="22"/>
      <c r="E73" s="22"/>
      <c r="F73" s="83"/>
      <c r="G73" s="17"/>
      <c r="H73" s="24"/>
      <c r="I73" s="15"/>
      <c r="J73" s="117"/>
      <c r="K73" s="24"/>
      <c r="L73" s="25"/>
    </row>
    <row r="74" spans="1:12" ht="14.25" customHeight="1">
      <c r="A74" s="263"/>
      <c r="B74" s="26"/>
      <c r="C74" s="27" t="s">
        <v>3351</v>
      </c>
      <c r="D74" s="28"/>
      <c r="E74" s="28" t="s">
        <v>3352</v>
      </c>
      <c r="F74" s="77">
        <v>1</v>
      </c>
      <c r="G74" s="17" t="s">
        <v>1377</v>
      </c>
      <c r="H74" s="7"/>
      <c r="I74" s="6"/>
      <c r="J74" s="69"/>
      <c r="K74" s="258"/>
      <c r="L74" s="19"/>
    </row>
    <row r="75" spans="1:12" ht="14.25" customHeight="1">
      <c r="A75" s="256"/>
      <c r="B75" s="8"/>
      <c r="C75" s="9"/>
      <c r="D75" s="10"/>
      <c r="F75" s="78"/>
      <c r="G75" s="23"/>
      <c r="H75" s="24"/>
      <c r="I75" s="15"/>
      <c r="J75" s="117"/>
      <c r="K75" s="24"/>
      <c r="L75" s="25"/>
    </row>
    <row r="76" spans="1:12" ht="14.25" customHeight="1">
      <c r="A76" s="263"/>
      <c r="B76" s="8"/>
      <c r="C76" s="9" t="s">
        <v>3353</v>
      </c>
      <c r="D76" s="10"/>
      <c r="E76" t="s">
        <v>3354</v>
      </c>
      <c r="F76" s="79">
        <v>2</v>
      </c>
      <c r="G76" s="30" t="s">
        <v>1377</v>
      </c>
      <c r="H76" s="7"/>
      <c r="I76" s="6"/>
      <c r="J76" s="69"/>
      <c r="K76" s="258"/>
      <c r="L76" s="31"/>
    </row>
    <row r="77" spans="1:12" ht="14.25" customHeight="1">
      <c r="A77" s="255"/>
      <c r="B77" s="20"/>
      <c r="C77" s="21"/>
      <c r="D77" s="22"/>
      <c r="E77" s="22"/>
      <c r="F77" s="77"/>
      <c r="G77" s="17"/>
      <c r="H77" s="18"/>
      <c r="I77" s="32"/>
      <c r="J77" s="18"/>
      <c r="K77" s="18"/>
      <c r="L77" s="19"/>
    </row>
    <row r="78" spans="1:12" ht="14.25" customHeight="1" thickBot="1">
      <c r="A78" s="431"/>
      <c r="B78" s="446"/>
      <c r="C78" s="398" t="s">
        <v>3355</v>
      </c>
      <c r="D78" s="399"/>
      <c r="E78" s="399" t="s">
        <v>3356</v>
      </c>
      <c r="F78" s="447">
        <v>2</v>
      </c>
      <c r="G78" s="448" t="s">
        <v>1377</v>
      </c>
      <c r="H78" s="401"/>
      <c r="I78" s="449"/>
      <c r="J78" s="390"/>
      <c r="K78" s="432"/>
      <c r="L78" s="119"/>
    </row>
    <row r="80" spans="1:12" ht="14.25" customHeight="1">
      <c r="J80" s="56" t="s">
        <v>3147</v>
      </c>
      <c r="K80" s="798">
        <f>K40+1</f>
        <v>2</v>
      </c>
      <c r="L80" s="798"/>
    </row>
    <row r="81" spans="1:12" ht="14.25" customHeight="1">
      <c r="A81" s="313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</row>
    <row r="82" spans="1:12" ht="14.25" customHeight="1" thickBot="1">
      <c r="A82" s="313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</row>
    <row r="83" spans="1:12" ht="14.25" customHeight="1">
      <c r="A83" s="254"/>
      <c r="B83" s="35"/>
      <c r="C83" s="11"/>
      <c r="D83" s="37"/>
      <c r="E83" s="11"/>
      <c r="F83" s="44"/>
      <c r="G83" s="44"/>
      <c r="H83" s="11"/>
      <c r="I83" s="44"/>
      <c r="J83" s="11"/>
      <c r="K83" s="11"/>
      <c r="L83" s="45"/>
    </row>
    <row r="84" spans="1:12" ht="14.25" customHeight="1" thickBot="1">
      <c r="A84" s="429"/>
      <c r="B84" s="444"/>
      <c r="C84" s="517" t="s">
        <v>3122</v>
      </c>
      <c r="D84" s="430"/>
      <c r="E84" s="517" t="s">
        <v>3192</v>
      </c>
      <c r="F84" s="445" t="s">
        <v>3193</v>
      </c>
      <c r="G84" s="445" t="s">
        <v>3148</v>
      </c>
      <c r="H84" s="517" t="s">
        <v>3186</v>
      </c>
      <c r="I84" s="445" t="s">
        <v>3187</v>
      </c>
      <c r="J84" s="794" t="s">
        <v>3156</v>
      </c>
      <c r="K84" s="794"/>
      <c r="L84" s="587"/>
    </row>
    <row r="85" spans="1:12" ht="14.25" customHeight="1">
      <c r="A85" s="315"/>
      <c r="B85" s="35"/>
      <c r="C85" s="36"/>
      <c r="D85" s="37"/>
      <c r="E85" s="11"/>
      <c r="F85" s="12"/>
      <c r="G85" s="13"/>
      <c r="H85" s="14"/>
      <c r="I85" s="38"/>
      <c r="J85" s="14"/>
      <c r="K85" s="14"/>
      <c r="L85" s="16"/>
    </row>
    <row r="86" spans="1:12" ht="14.25" customHeight="1">
      <c r="A86" s="255"/>
      <c r="B86" s="8"/>
      <c r="C86" s="9" t="s">
        <v>3357</v>
      </c>
      <c r="D86" s="10"/>
      <c r="E86" t="s">
        <v>3358</v>
      </c>
      <c r="F86" s="79">
        <v>2</v>
      </c>
      <c r="G86" s="30" t="s">
        <v>1349</v>
      </c>
      <c r="H86" s="18"/>
      <c r="I86" s="32"/>
      <c r="J86" s="18"/>
      <c r="K86" s="18"/>
      <c r="L86" s="19"/>
    </row>
    <row r="87" spans="1:12" ht="14.25" customHeight="1">
      <c r="A87" s="256"/>
      <c r="B87" s="20"/>
      <c r="C87" s="21"/>
      <c r="D87" s="22"/>
      <c r="E87" s="2"/>
      <c r="F87" s="4"/>
      <c r="G87" s="23"/>
      <c r="H87" s="24"/>
      <c r="I87" s="15"/>
      <c r="J87" s="24"/>
      <c r="K87" s="24"/>
      <c r="L87" s="25"/>
    </row>
    <row r="88" spans="1:12" ht="14.25" customHeight="1">
      <c r="A88" s="257"/>
      <c r="B88" s="26"/>
      <c r="C88" s="27" t="s">
        <v>3359</v>
      </c>
      <c r="D88" s="28"/>
      <c r="E88" s="57" t="s">
        <v>3360</v>
      </c>
      <c r="F88" s="79">
        <v>1</v>
      </c>
      <c r="G88" s="30" t="s">
        <v>1349</v>
      </c>
      <c r="H88" s="6"/>
      <c r="I88" s="6"/>
      <c r="J88" s="69"/>
      <c r="K88" s="258"/>
      <c r="L88" s="31"/>
    </row>
    <row r="89" spans="1:12" ht="14.25" customHeight="1">
      <c r="A89" s="261"/>
      <c r="B89" s="20"/>
      <c r="C89" s="21"/>
      <c r="D89" s="22"/>
      <c r="E89" s="2"/>
      <c r="F89" s="4"/>
      <c r="G89" s="23"/>
      <c r="H89" s="24"/>
      <c r="I89" s="15"/>
      <c r="J89" s="24"/>
      <c r="K89" s="24"/>
      <c r="L89" s="25"/>
    </row>
    <row r="90" spans="1:12" ht="14.25" customHeight="1">
      <c r="A90" s="261"/>
      <c r="B90" s="26"/>
      <c r="C90" s="27" t="s">
        <v>2358</v>
      </c>
      <c r="D90" s="28"/>
      <c r="E90" s="347" t="s">
        <v>3361</v>
      </c>
      <c r="F90" s="475">
        <v>8</v>
      </c>
      <c r="G90" s="30" t="s">
        <v>1377</v>
      </c>
      <c r="H90" s="6"/>
      <c r="I90" s="6"/>
      <c r="J90" s="69"/>
      <c r="K90" s="258"/>
      <c r="L90" s="19"/>
    </row>
    <row r="91" spans="1:12" ht="14.25" customHeight="1">
      <c r="A91" s="256"/>
      <c r="B91" s="20"/>
      <c r="C91" s="21"/>
      <c r="D91" s="22"/>
      <c r="E91" s="2"/>
      <c r="F91" s="4"/>
      <c r="G91" s="23"/>
      <c r="H91" s="24"/>
      <c r="I91" s="15"/>
      <c r="J91" s="24"/>
      <c r="K91" s="24"/>
      <c r="L91" s="25"/>
    </row>
    <row r="92" spans="1:12" ht="14.25" customHeight="1">
      <c r="A92" s="263"/>
      <c r="B92" s="26"/>
      <c r="C92" s="27" t="s">
        <v>2359</v>
      </c>
      <c r="D92" s="28"/>
      <c r="E92" s="29" t="s">
        <v>3362</v>
      </c>
      <c r="F92" s="79">
        <v>1</v>
      </c>
      <c r="G92" s="30" t="s">
        <v>1349</v>
      </c>
      <c r="H92" s="6"/>
      <c r="I92" s="6"/>
      <c r="J92" s="69"/>
      <c r="K92" s="258"/>
      <c r="L92" s="19"/>
    </row>
    <row r="93" spans="1:12" ht="14.25" customHeight="1">
      <c r="A93" s="261"/>
      <c r="B93" s="8"/>
      <c r="C93" s="21"/>
      <c r="D93" s="10"/>
      <c r="E93" t="s">
        <v>3363</v>
      </c>
      <c r="F93" s="3"/>
      <c r="G93" s="17"/>
      <c r="H93" s="24"/>
      <c r="I93" s="15"/>
      <c r="J93" s="24"/>
      <c r="K93" s="24"/>
      <c r="L93" s="25"/>
    </row>
    <row r="94" spans="1:12" ht="14.25" customHeight="1">
      <c r="A94" s="261"/>
      <c r="B94" s="8"/>
      <c r="C94" s="27" t="s">
        <v>2359</v>
      </c>
      <c r="D94" s="10"/>
      <c r="E94" s="29" t="s">
        <v>3364</v>
      </c>
      <c r="F94" s="77">
        <v>1</v>
      </c>
      <c r="G94" s="17" t="s">
        <v>1349</v>
      </c>
      <c r="H94" s="6"/>
      <c r="I94" s="6"/>
      <c r="J94" s="69"/>
      <c r="K94" s="258"/>
      <c r="L94" s="19"/>
    </row>
    <row r="95" spans="1:12" ht="14.25" customHeight="1">
      <c r="A95" s="256"/>
      <c r="B95" s="20"/>
      <c r="C95" s="21"/>
      <c r="D95" s="22"/>
      <c r="E95" s="458"/>
      <c r="F95" s="487"/>
      <c r="G95" s="488"/>
      <c r="H95" s="461"/>
      <c r="I95" s="462"/>
      <c r="J95" s="24"/>
      <c r="K95" s="461"/>
      <c r="L95" s="463"/>
    </row>
    <row r="96" spans="1:12" ht="14.25" customHeight="1">
      <c r="A96" s="263"/>
      <c r="B96" s="26"/>
      <c r="C96" s="27" t="s">
        <v>3365</v>
      </c>
      <c r="D96" s="28"/>
      <c r="E96" s="503" t="s">
        <v>3366</v>
      </c>
      <c r="F96" s="475">
        <v>1</v>
      </c>
      <c r="G96" s="468" t="s">
        <v>1377</v>
      </c>
      <c r="H96" s="484"/>
      <c r="I96" s="484"/>
      <c r="J96" s="69"/>
      <c r="K96" s="470"/>
      <c r="L96" s="471"/>
    </row>
    <row r="97" spans="1:12" ht="14.25" customHeight="1">
      <c r="A97" s="256"/>
      <c r="B97" s="20"/>
      <c r="C97" s="21"/>
      <c r="D97" s="22"/>
      <c r="E97" s="502"/>
      <c r="F97" s="459"/>
      <c r="G97" s="460"/>
      <c r="H97" s="472"/>
      <c r="I97" s="480"/>
      <c r="J97" s="24"/>
      <c r="K97" s="461"/>
      <c r="L97" s="463"/>
    </row>
    <row r="98" spans="1:12" ht="14.25" customHeight="1">
      <c r="A98" s="263"/>
      <c r="B98" s="26"/>
      <c r="C98" s="27" t="s">
        <v>3367</v>
      </c>
      <c r="D98" s="28"/>
      <c r="E98" s="503" t="s">
        <v>3368</v>
      </c>
      <c r="F98" s="475">
        <v>1</v>
      </c>
      <c r="G98" s="468" t="s">
        <v>1377</v>
      </c>
      <c r="H98" s="484"/>
      <c r="I98" s="484"/>
      <c r="J98" s="69"/>
      <c r="K98" s="470"/>
      <c r="L98" s="471"/>
    </row>
    <row r="99" spans="1:12" ht="14.25" customHeight="1">
      <c r="A99" s="455"/>
      <c r="B99" s="489"/>
      <c r="C99" s="453"/>
      <c r="D99" s="490"/>
      <c r="E99" s="491"/>
      <c r="F99" s="459"/>
      <c r="G99" s="460"/>
      <c r="H99" s="472"/>
      <c r="I99" s="480"/>
      <c r="J99" s="472"/>
      <c r="K99" s="472"/>
      <c r="L99" s="482"/>
    </row>
    <row r="100" spans="1:12" ht="14.25" customHeight="1">
      <c r="A100" s="473"/>
      <c r="B100" s="492"/>
      <c r="C100" s="466" t="s">
        <v>3369</v>
      </c>
      <c r="D100" s="493"/>
      <c r="E100" s="503" t="s">
        <v>3370</v>
      </c>
      <c r="F100" s="475">
        <v>5</v>
      </c>
      <c r="G100" s="468" t="s">
        <v>1377</v>
      </c>
      <c r="H100" s="483"/>
      <c r="I100" s="484"/>
      <c r="J100" s="469"/>
      <c r="K100" s="485"/>
      <c r="L100" s="486"/>
    </row>
    <row r="101" spans="1:12" ht="14.25" customHeight="1">
      <c r="A101" s="256"/>
      <c r="B101" s="20"/>
      <c r="C101" s="21"/>
      <c r="D101" s="22"/>
      <c r="F101" s="3"/>
      <c r="G101" s="23"/>
      <c r="H101" s="24"/>
      <c r="I101" s="15"/>
      <c r="J101" s="24"/>
      <c r="K101" s="24"/>
      <c r="L101" s="25"/>
    </row>
    <row r="102" spans="1:12" ht="14.25" customHeight="1">
      <c r="A102" s="265"/>
      <c r="B102" s="8"/>
      <c r="C102" s="9" t="s">
        <v>3369</v>
      </c>
      <c r="D102" s="10"/>
      <c r="E102" s="280" t="s">
        <v>3371</v>
      </c>
      <c r="F102" s="77">
        <v>1</v>
      </c>
      <c r="G102" s="30" t="s">
        <v>1377</v>
      </c>
      <c r="H102" s="18"/>
      <c r="I102" s="32"/>
      <c r="J102" s="127"/>
      <c r="K102" s="364"/>
      <c r="L102" s="19"/>
    </row>
    <row r="103" spans="1:12" ht="14.25" customHeight="1">
      <c r="A103" s="256"/>
      <c r="B103" s="20"/>
      <c r="C103" s="21"/>
      <c r="D103" s="22"/>
      <c r="E103" s="2"/>
      <c r="F103" s="4"/>
      <c r="G103" s="23"/>
      <c r="H103" s="24"/>
      <c r="I103" s="15"/>
      <c r="J103" s="24"/>
      <c r="K103" s="24"/>
      <c r="L103" s="25"/>
    </row>
    <row r="104" spans="1:12" ht="14.25" customHeight="1">
      <c r="A104" s="265"/>
      <c r="B104" s="8"/>
      <c r="C104" s="27" t="s">
        <v>3372</v>
      </c>
      <c r="D104" s="10"/>
      <c r="E104" s="280" t="s">
        <v>3373</v>
      </c>
      <c r="F104" s="77">
        <v>11</v>
      </c>
      <c r="G104" s="30" t="s">
        <v>1377</v>
      </c>
      <c r="H104" s="18"/>
      <c r="I104" s="32"/>
      <c r="J104" s="69"/>
      <c r="K104" s="258"/>
      <c r="L104" s="19"/>
    </row>
    <row r="105" spans="1:12" ht="14.25" customHeight="1">
      <c r="A105" s="256"/>
      <c r="B105" s="20"/>
      <c r="C105" s="21"/>
      <c r="D105" s="22"/>
      <c r="E105" s="2"/>
      <c r="F105" s="4"/>
      <c r="G105" s="23"/>
      <c r="H105" s="24"/>
      <c r="I105" s="15"/>
      <c r="J105" s="24"/>
      <c r="K105" s="24"/>
      <c r="L105" s="25"/>
    </row>
    <row r="106" spans="1:12" ht="14.25" customHeight="1">
      <c r="A106" s="261"/>
      <c r="B106" s="8"/>
      <c r="C106" s="27" t="s">
        <v>3374</v>
      </c>
      <c r="D106" s="10"/>
      <c r="E106" s="29" t="s">
        <v>3375</v>
      </c>
      <c r="F106" s="77">
        <v>1</v>
      </c>
      <c r="G106" s="30" t="s">
        <v>1377</v>
      </c>
      <c r="H106" s="7"/>
      <c r="I106" s="6"/>
      <c r="J106" s="69"/>
      <c r="K106" s="258"/>
      <c r="L106" s="31"/>
    </row>
    <row r="107" spans="1:12" ht="14.25" customHeight="1">
      <c r="A107" s="256"/>
      <c r="B107" s="20"/>
      <c r="C107" s="21"/>
      <c r="D107" s="22"/>
      <c r="F107" s="4"/>
      <c r="G107" s="23"/>
      <c r="H107" s="24"/>
      <c r="I107" s="15"/>
      <c r="J107" s="24"/>
      <c r="K107" s="24"/>
      <c r="L107" s="25"/>
    </row>
    <row r="108" spans="1:12" ht="14.25" customHeight="1">
      <c r="A108" s="263"/>
      <c r="B108" s="26"/>
      <c r="C108" s="27" t="s">
        <v>2360</v>
      </c>
      <c r="D108" s="28"/>
      <c r="E108" s="29" t="s">
        <v>2361</v>
      </c>
      <c r="F108" s="79">
        <v>1</v>
      </c>
      <c r="G108" s="30" t="s">
        <v>1377</v>
      </c>
      <c r="H108" s="7"/>
      <c r="I108" s="6"/>
      <c r="J108" s="69"/>
      <c r="K108" s="258"/>
      <c r="L108" s="31"/>
    </row>
    <row r="109" spans="1:12" ht="14.25" customHeight="1">
      <c r="A109" s="256"/>
      <c r="B109" s="20"/>
      <c r="C109" s="21"/>
      <c r="D109" s="22"/>
      <c r="F109" s="4"/>
      <c r="G109" s="23"/>
      <c r="H109" s="24"/>
      <c r="I109" s="15"/>
      <c r="J109" s="24"/>
      <c r="K109" s="24"/>
      <c r="L109" s="25"/>
    </row>
    <row r="110" spans="1:12" ht="14.25" customHeight="1">
      <c r="A110" s="263"/>
      <c r="B110" s="26"/>
      <c r="C110" s="27" t="s">
        <v>3367</v>
      </c>
      <c r="D110" s="28"/>
      <c r="E110" s="29" t="s">
        <v>3376</v>
      </c>
      <c r="F110" s="439">
        <v>2</v>
      </c>
      <c r="G110" s="30" t="s">
        <v>1377</v>
      </c>
      <c r="H110" s="7"/>
      <c r="I110" s="6"/>
      <c r="J110" s="69"/>
      <c r="K110" s="258"/>
      <c r="L110" s="31"/>
    </row>
    <row r="111" spans="1:12" ht="14.25" customHeight="1">
      <c r="A111" s="256"/>
      <c r="B111" s="8"/>
      <c r="C111" s="9"/>
      <c r="D111" s="10"/>
      <c r="F111" s="3"/>
      <c r="G111" s="23"/>
      <c r="H111" s="24"/>
      <c r="I111" s="15"/>
      <c r="J111" s="117"/>
      <c r="K111" s="24"/>
      <c r="L111" s="25"/>
    </row>
    <row r="112" spans="1:12" ht="14.25" customHeight="1">
      <c r="A112" s="263"/>
      <c r="B112" s="8"/>
      <c r="C112" s="9" t="s">
        <v>2362</v>
      </c>
      <c r="D112" s="10"/>
      <c r="F112" s="79">
        <v>1</v>
      </c>
      <c r="G112" s="30" t="s">
        <v>0</v>
      </c>
      <c r="H112" s="7"/>
      <c r="I112" s="6"/>
      <c r="J112" s="69"/>
      <c r="K112" s="258"/>
      <c r="L112" s="19"/>
    </row>
    <row r="113" spans="1:12" ht="14.25" customHeight="1">
      <c r="A113" s="256"/>
      <c r="B113" s="20"/>
      <c r="C113" s="2"/>
      <c r="D113" s="22"/>
      <c r="E113" s="22"/>
      <c r="F113" s="83"/>
      <c r="G113" s="17"/>
      <c r="H113" s="24"/>
      <c r="I113" s="15"/>
      <c r="J113" s="117"/>
      <c r="K113" s="24"/>
      <c r="L113" s="262"/>
    </row>
    <row r="114" spans="1:12" ht="14.25" customHeight="1">
      <c r="A114" s="263"/>
      <c r="B114" s="26"/>
      <c r="C114" s="27"/>
      <c r="D114" s="28"/>
      <c r="E114" s="28"/>
      <c r="F114" s="77"/>
      <c r="G114" s="17"/>
      <c r="H114" s="7"/>
      <c r="I114" s="6"/>
      <c r="J114" s="69"/>
      <c r="K114" s="267"/>
      <c r="L114" s="264"/>
    </row>
    <row r="115" spans="1:12" ht="14.25" customHeight="1">
      <c r="A115" s="256"/>
      <c r="B115" s="20"/>
      <c r="C115" s="21"/>
      <c r="D115" s="22"/>
      <c r="E115" s="2"/>
      <c r="F115" s="78"/>
      <c r="G115" s="23"/>
      <c r="H115" s="24"/>
      <c r="I115" s="72"/>
      <c r="J115" s="117"/>
      <c r="K115" s="24"/>
      <c r="L115" s="262"/>
    </row>
    <row r="116" spans="1:12" ht="14.25" customHeight="1">
      <c r="A116" s="263"/>
      <c r="B116" s="26"/>
      <c r="C116" s="74" t="s">
        <v>3377</v>
      </c>
      <c r="D116" s="28"/>
      <c r="E116" s="29"/>
      <c r="F116" s="79"/>
      <c r="G116" s="30"/>
      <c r="H116" s="7"/>
      <c r="I116" s="6"/>
      <c r="J116" s="69"/>
      <c r="K116" s="7"/>
      <c r="L116" s="268"/>
    </row>
    <row r="117" spans="1:12" ht="14.25" customHeight="1">
      <c r="A117" s="255"/>
      <c r="B117" s="8"/>
      <c r="C117" s="21"/>
      <c r="D117" s="10"/>
      <c r="F117" s="77"/>
      <c r="G117" s="17"/>
      <c r="H117" s="18"/>
      <c r="I117" s="71"/>
      <c r="J117" s="18"/>
      <c r="K117" s="18"/>
      <c r="L117" s="19"/>
    </row>
    <row r="118" spans="1:12" ht="14.25" customHeight="1" thickBot="1">
      <c r="A118" s="431"/>
      <c r="B118" s="446"/>
      <c r="C118" s="494"/>
      <c r="D118" s="399"/>
      <c r="E118" s="400"/>
      <c r="F118" s="447"/>
      <c r="G118" s="448"/>
      <c r="H118" s="401"/>
      <c r="I118" s="449"/>
      <c r="J118" s="390"/>
      <c r="K118" s="799"/>
      <c r="L118" s="800"/>
    </row>
    <row r="120" spans="1:12" ht="14.25" customHeight="1">
      <c r="J120" s="56" t="s">
        <v>3102</v>
      </c>
      <c r="K120" s="798">
        <f>K80+1</f>
        <v>3</v>
      </c>
      <c r="L120" s="798"/>
    </row>
    <row r="121" spans="1:12" ht="14.25" customHeight="1">
      <c r="A121" s="313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</row>
    <row r="122" spans="1:12" ht="14.25" customHeight="1" thickBot="1">
      <c r="A122" s="313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</row>
    <row r="123" spans="1:12" ht="14.25" customHeight="1">
      <c r="A123" s="254"/>
      <c r="B123" s="35"/>
      <c r="C123" s="11"/>
      <c r="D123" s="37"/>
      <c r="E123" s="11"/>
      <c r="F123" s="44"/>
      <c r="G123" s="44"/>
      <c r="H123" s="11"/>
      <c r="I123" s="44"/>
      <c r="J123" s="11"/>
      <c r="K123" s="11"/>
      <c r="L123" s="45"/>
    </row>
    <row r="124" spans="1:12" ht="14.25" customHeight="1" thickBot="1">
      <c r="A124" s="429"/>
      <c r="B124" s="444"/>
      <c r="C124" s="517" t="s">
        <v>3083</v>
      </c>
      <c r="D124" s="430"/>
      <c r="E124" s="517" t="s">
        <v>3084</v>
      </c>
      <c r="F124" s="445" t="s">
        <v>3155</v>
      </c>
      <c r="G124" s="445" t="s">
        <v>3085</v>
      </c>
      <c r="H124" s="517" t="s">
        <v>3086</v>
      </c>
      <c r="I124" s="445" t="s">
        <v>3087</v>
      </c>
      <c r="J124" s="794" t="s">
        <v>3088</v>
      </c>
      <c r="K124" s="794"/>
      <c r="L124" s="587"/>
    </row>
    <row r="125" spans="1:12" ht="14.25" customHeight="1">
      <c r="A125" s="254"/>
      <c r="B125" s="35"/>
      <c r="C125" s="36"/>
      <c r="D125" s="37"/>
      <c r="E125" s="11"/>
      <c r="F125" s="12"/>
      <c r="G125" s="13"/>
      <c r="H125" s="14"/>
      <c r="I125" s="38"/>
      <c r="J125" s="14"/>
      <c r="K125" s="14"/>
      <c r="L125" s="16"/>
    </row>
    <row r="126" spans="1:12" ht="14.25" customHeight="1">
      <c r="A126" s="255" t="s">
        <v>3378</v>
      </c>
      <c r="B126" s="8"/>
      <c r="C126" s="9" t="str">
        <f>C12</f>
        <v>給水設備工事</v>
      </c>
      <c r="D126" s="10"/>
      <c r="F126" s="3"/>
      <c r="G126" s="17"/>
      <c r="H126" s="18"/>
      <c r="I126" s="32"/>
      <c r="J126" s="18"/>
      <c r="K126" s="18"/>
      <c r="L126" s="19"/>
    </row>
    <row r="127" spans="1:12" ht="14.25" customHeight="1">
      <c r="A127" s="256"/>
      <c r="B127" s="20"/>
      <c r="C127" s="21"/>
      <c r="D127" s="22"/>
      <c r="E127" s="2"/>
      <c r="F127" s="4"/>
      <c r="G127" s="23"/>
      <c r="H127" s="24"/>
      <c r="I127" s="15"/>
      <c r="J127" s="24"/>
      <c r="K127" s="24"/>
      <c r="L127" s="25"/>
    </row>
    <row r="128" spans="1:12" ht="14.25" customHeight="1">
      <c r="A128" s="257"/>
      <c r="B128" s="26"/>
      <c r="C128" s="27" t="s">
        <v>2363</v>
      </c>
      <c r="D128" s="28"/>
      <c r="E128" s="57" t="s">
        <v>3379</v>
      </c>
      <c r="F128" s="79">
        <v>4</v>
      </c>
      <c r="G128" s="30" t="s">
        <v>184</v>
      </c>
      <c r="H128" s="6"/>
      <c r="I128" s="6"/>
      <c r="J128" s="69"/>
      <c r="K128" s="258"/>
      <c r="L128" s="31"/>
    </row>
    <row r="129" spans="1:12" ht="14.25" customHeight="1">
      <c r="A129" s="256"/>
      <c r="B129" s="20"/>
      <c r="C129" s="21"/>
      <c r="D129" s="22"/>
      <c r="E129" s="2"/>
      <c r="F129" s="4"/>
      <c r="G129" s="23"/>
      <c r="H129" s="24"/>
      <c r="I129" s="15"/>
      <c r="J129" s="24"/>
      <c r="K129" s="24"/>
      <c r="L129" s="25"/>
    </row>
    <row r="130" spans="1:12" ht="14.25" customHeight="1">
      <c r="A130" s="257"/>
      <c r="B130" s="26"/>
      <c r="C130" s="27" t="s">
        <v>2363</v>
      </c>
      <c r="D130" s="28"/>
      <c r="E130" s="57" t="s">
        <v>2364</v>
      </c>
      <c r="F130" s="79">
        <v>63</v>
      </c>
      <c r="G130" s="30" t="s">
        <v>184</v>
      </c>
      <c r="H130" s="6"/>
      <c r="I130" s="6"/>
      <c r="J130" s="69"/>
      <c r="K130" s="258"/>
      <c r="L130" s="31"/>
    </row>
    <row r="131" spans="1:12" ht="14.25" customHeight="1">
      <c r="A131" s="256"/>
      <c r="B131" s="20"/>
      <c r="C131" s="21"/>
      <c r="D131" s="22"/>
      <c r="E131" s="2"/>
      <c r="F131" s="4"/>
      <c r="G131" s="23"/>
      <c r="H131" s="24"/>
      <c r="I131" s="15"/>
      <c r="J131" s="24"/>
      <c r="K131" s="24"/>
      <c r="L131" s="25"/>
    </row>
    <row r="132" spans="1:12" ht="14.25" customHeight="1">
      <c r="A132" s="257"/>
      <c r="B132" s="26"/>
      <c r="C132" s="27" t="s">
        <v>2363</v>
      </c>
      <c r="D132" s="28"/>
      <c r="E132" s="57" t="s">
        <v>2365</v>
      </c>
      <c r="F132" s="79">
        <v>34</v>
      </c>
      <c r="G132" s="30" t="s">
        <v>184</v>
      </c>
      <c r="H132" s="6"/>
      <c r="I132" s="6"/>
      <c r="J132" s="69"/>
      <c r="K132" s="258"/>
      <c r="L132" s="31"/>
    </row>
    <row r="133" spans="1:12" ht="14.25" customHeight="1">
      <c r="A133" s="256"/>
      <c r="B133" s="20"/>
      <c r="C133" s="2"/>
      <c r="D133" s="22"/>
      <c r="E133" s="2"/>
      <c r="F133" s="82"/>
      <c r="G133" s="23"/>
      <c r="H133" s="24"/>
      <c r="I133" s="15"/>
      <c r="J133" s="24"/>
      <c r="K133" s="24"/>
      <c r="L133" s="262"/>
    </row>
    <row r="134" spans="1:12" ht="14.25" customHeight="1">
      <c r="A134" s="263"/>
      <c r="B134" s="26"/>
      <c r="C134" s="27" t="s">
        <v>2366</v>
      </c>
      <c r="D134" s="28"/>
      <c r="E134" s="29"/>
      <c r="F134" s="79">
        <v>1</v>
      </c>
      <c r="G134" s="30" t="s">
        <v>0</v>
      </c>
      <c r="H134" s="6"/>
      <c r="I134" s="6"/>
      <c r="J134" s="69"/>
      <c r="K134" s="258"/>
      <c r="L134" s="268"/>
    </row>
    <row r="135" spans="1:12" ht="14.25" customHeight="1">
      <c r="A135" s="455"/>
      <c r="B135" s="456"/>
      <c r="C135" s="495"/>
      <c r="D135" s="457"/>
      <c r="E135" s="458"/>
      <c r="F135" s="487"/>
      <c r="G135" s="488"/>
      <c r="H135" s="461"/>
      <c r="I135" s="462"/>
      <c r="J135" s="461"/>
      <c r="K135" s="461"/>
      <c r="L135" s="463"/>
    </row>
    <row r="136" spans="1:12" ht="14.25" customHeight="1">
      <c r="A136" s="473"/>
      <c r="B136" s="474"/>
      <c r="C136" s="466" t="s">
        <v>2367</v>
      </c>
      <c r="D136" s="493"/>
      <c r="E136" s="503" t="s">
        <v>3380</v>
      </c>
      <c r="F136" s="475">
        <v>2</v>
      </c>
      <c r="G136" s="468" t="s">
        <v>1377</v>
      </c>
      <c r="H136" s="483"/>
      <c r="I136" s="484"/>
      <c r="J136" s="469"/>
      <c r="K136" s="485"/>
      <c r="L136" s="486"/>
    </row>
    <row r="137" spans="1:12" ht="14.25" customHeight="1">
      <c r="A137" s="256"/>
      <c r="B137" s="20"/>
      <c r="C137" s="21"/>
      <c r="D137" s="22"/>
      <c r="E137" s="2"/>
      <c r="F137" s="4"/>
      <c r="G137" s="23"/>
      <c r="H137" s="24"/>
      <c r="I137" s="15"/>
      <c r="J137" s="24"/>
      <c r="K137" s="24"/>
      <c r="L137" s="25"/>
    </row>
    <row r="138" spans="1:12" ht="14.25" customHeight="1">
      <c r="A138" s="263"/>
      <c r="B138" s="26"/>
      <c r="C138" s="27" t="s">
        <v>2367</v>
      </c>
      <c r="D138" s="28"/>
      <c r="E138" s="29" t="s">
        <v>3005</v>
      </c>
      <c r="F138" s="79">
        <v>3</v>
      </c>
      <c r="G138" s="30" t="s">
        <v>1377</v>
      </c>
      <c r="H138" s="6"/>
      <c r="I138" s="6"/>
      <c r="J138" s="69"/>
      <c r="K138" s="258"/>
      <c r="L138" s="19"/>
    </row>
    <row r="139" spans="1:12" ht="14.25" customHeight="1">
      <c r="A139" s="256"/>
      <c r="B139" s="20"/>
      <c r="C139" s="21"/>
      <c r="D139" s="22"/>
      <c r="E139" s="2"/>
      <c r="F139" s="4"/>
      <c r="G139" s="23"/>
      <c r="H139" s="24"/>
      <c r="I139" s="15"/>
      <c r="J139" s="24"/>
      <c r="K139" s="24"/>
      <c r="L139" s="25"/>
    </row>
    <row r="140" spans="1:12" ht="14.25" customHeight="1">
      <c r="A140" s="263"/>
      <c r="B140" s="26"/>
      <c r="C140" s="27" t="s">
        <v>3381</v>
      </c>
      <c r="D140" s="28"/>
      <c r="E140" s="29" t="s">
        <v>3382</v>
      </c>
      <c r="F140" s="79">
        <v>2</v>
      </c>
      <c r="G140" s="30" t="s">
        <v>1377</v>
      </c>
      <c r="H140" s="6"/>
      <c r="I140" s="6"/>
      <c r="J140" s="69"/>
      <c r="K140" s="258"/>
      <c r="L140" s="19"/>
    </row>
    <row r="141" spans="1:12" ht="14.25" customHeight="1">
      <c r="A141" s="256"/>
      <c r="B141" s="20"/>
      <c r="C141" s="21"/>
      <c r="D141" s="22"/>
      <c r="E141" s="2"/>
      <c r="F141" s="4"/>
      <c r="G141" s="23"/>
      <c r="H141" s="24"/>
      <c r="I141" s="15"/>
      <c r="J141" s="24"/>
      <c r="K141" s="24"/>
      <c r="L141" s="25"/>
    </row>
    <row r="142" spans="1:12" ht="14.25" customHeight="1">
      <c r="A142" s="263"/>
      <c r="B142" s="26"/>
      <c r="C142" s="27" t="s">
        <v>2368</v>
      </c>
      <c r="D142" s="28"/>
      <c r="E142" s="29"/>
      <c r="F142" s="79"/>
      <c r="G142" s="30"/>
      <c r="H142" s="6"/>
      <c r="I142" s="6"/>
      <c r="J142" s="69"/>
      <c r="K142" s="258"/>
      <c r="L142" s="31"/>
    </row>
    <row r="143" spans="1:12" ht="14.25" customHeight="1">
      <c r="A143" s="256"/>
      <c r="B143" s="20"/>
      <c r="C143" s="21"/>
      <c r="D143" s="22"/>
      <c r="E143" s="2"/>
      <c r="F143" s="4"/>
      <c r="G143" s="23"/>
      <c r="H143" s="24"/>
      <c r="I143" s="15"/>
      <c r="J143" s="24"/>
      <c r="K143" s="24"/>
      <c r="L143" s="25"/>
    </row>
    <row r="144" spans="1:12" ht="14.25" customHeight="1">
      <c r="A144" s="263"/>
      <c r="B144" s="26"/>
      <c r="C144" s="27" t="s">
        <v>2363</v>
      </c>
      <c r="D144" s="28"/>
      <c r="E144" s="57" t="s">
        <v>2369</v>
      </c>
      <c r="F144" s="79">
        <v>24</v>
      </c>
      <c r="G144" s="30" t="s">
        <v>184</v>
      </c>
      <c r="H144" s="6"/>
      <c r="I144" s="6"/>
      <c r="J144" s="69"/>
      <c r="K144" s="258"/>
      <c r="L144" s="19"/>
    </row>
    <row r="145" spans="1:12" ht="14.25" customHeight="1">
      <c r="A145" s="256"/>
      <c r="B145" s="20"/>
      <c r="C145" s="21"/>
      <c r="D145" s="22"/>
      <c r="E145" s="2"/>
      <c r="F145" s="4"/>
      <c r="G145" s="23"/>
      <c r="H145" s="24"/>
      <c r="I145" s="15"/>
      <c r="J145" s="24"/>
      <c r="K145" s="24"/>
      <c r="L145" s="25"/>
    </row>
    <row r="146" spans="1:12" ht="14.25" customHeight="1">
      <c r="A146" s="263"/>
      <c r="B146" s="26"/>
      <c r="C146" s="27" t="s">
        <v>2363</v>
      </c>
      <c r="D146" s="28"/>
      <c r="E146" s="57" t="s">
        <v>2370</v>
      </c>
      <c r="F146" s="79">
        <v>81</v>
      </c>
      <c r="G146" s="30" t="s">
        <v>184</v>
      </c>
      <c r="H146" s="6"/>
      <c r="I146" s="6"/>
      <c r="J146" s="69"/>
      <c r="K146" s="258"/>
      <c r="L146" s="31"/>
    </row>
    <row r="147" spans="1:12" ht="14.25" customHeight="1">
      <c r="A147" s="256"/>
      <c r="B147" s="20"/>
      <c r="C147" s="21"/>
      <c r="D147" s="22"/>
      <c r="E147" s="2"/>
      <c r="F147" s="4"/>
      <c r="G147" s="23"/>
      <c r="H147" s="24"/>
      <c r="I147" s="15"/>
      <c r="J147" s="24"/>
      <c r="K147" s="24"/>
      <c r="L147" s="25"/>
    </row>
    <row r="148" spans="1:12" ht="14.25" customHeight="1">
      <c r="A148" s="263"/>
      <c r="B148" s="26"/>
      <c r="C148" s="27" t="s">
        <v>2367</v>
      </c>
      <c r="D148" s="28"/>
      <c r="E148" s="29" t="s">
        <v>3383</v>
      </c>
      <c r="F148" s="79">
        <v>2</v>
      </c>
      <c r="G148" s="30" t="s">
        <v>1377</v>
      </c>
      <c r="H148" s="6"/>
      <c r="I148" s="6"/>
      <c r="J148" s="69"/>
      <c r="K148" s="258"/>
      <c r="L148" s="31"/>
    </row>
    <row r="149" spans="1:12" ht="14.25" customHeight="1">
      <c r="A149" s="256"/>
      <c r="B149" s="20"/>
      <c r="C149" s="21"/>
      <c r="D149" s="22"/>
      <c r="E149" s="2"/>
      <c r="F149" s="4"/>
      <c r="G149" s="23"/>
      <c r="H149" s="24"/>
      <c r="I149" s="15"/>
      <c r="J149" s="24"/>
      <c r="K149" s="24"/>
      <c r="L149" s="25"/>
    </row>
    <row r="150" spans="1:12" ht="14.25" customHeight="1">
      <c r="A150" s="263"/>
      <c r="B150" s="26"/>
      <c r="C150" s="27" t="s">
        <v>2371</v>
      </c>
      <c r="D150" s="28"/>
      <c r="E150" s="29" t="s">
        <v>3384</v>
      </c>
      <c r="F150" s="79">
        <v>1</v>
      </c>
      <c r="G150" s="30" t="s">
        <v>1377</v>
      </c>
      <c r="H150" s="6"/>
      <c r="I150" s="6"/>
      <c r="J150" s="69"/>
      <c r="K150" s="258"/>
      <c r="L150" s="19"/>
    </row>
    <row r="151" spans="1:12" s="365" customFormat="1" ht="14.25" customHeight="1">
      <c r="A151" s="256"/>
      <c r="B151" s="20"/>
      <c r="C151" s="21"/>
      <c r="D151" s="22"/>
      <c r="E151" s="2"/>
      <c r="F151" s="4"/>
      <c r="G151" s="23"/>
      <c r="H151" s="24"/>
      <c r="I151" s="15"/>
      <c r="J151" s="24"/>
      <c r="K151" s="24"/>
      <c r="L151" s="25"/>
    </row>
    <row r="152" spans="1:12" s="365" customFormat="1" ht="14.25" customHeight="1">
      <c r="A152" s="263"/>
      <c r="B152" s="26"/>
      <c r="C152" s="27" t="s">
        <v>2372</v>
      </c>
      <c r="D152" s="28"/>
      <c r="E152" s="29" t="s">
        <v>2373</v>
      </c>
      <c r="F152" s="79">
        <v>1</v>
      </c>
      <c r="G152" s="30" t="s">
        <v>1377</v>
      </c>
      <c r="H152" s="6"/>
      <c r="I152" s="6"/>
      <c r="J152" s="69"/>
      <c r="K152" s="258"/>
      <c r="L152" s="31"/>
    </row>
    <row r="153" spans="1:12" ht="14.25" customHeight="1">
      <c r="A153" s="261"/>
      <c r="B153" s="8"/>
      <c r="C153" s="9"/>
      <c r="D153" s="10"/>
      <c r="F153" s="3"/>
      <c r="G153" s="17"/>
      <c r="H153" s="24"/>
      <c r="I153" s="15"/>
      <c r="J153" s="117"/>
      <c r="K153" s="24"/>
      <c r="L153" s="25"/>
    </row>
    <row r="154" spans="1:12" ht="14.25" customHeight="1">
      <c r="A154" s="261"/>
      <c r="B154" s="8"/>
      <c r="C154" s="9" t="s">
        <v>2374</v>
      </c>
      <c r="D154" s="10"/>
      <c r="E154" t="s">
        <v>3385</v>
      </c>
      <c r="F154" s="77">
        <v>1</v>
      </c>
      <c r="G154" s="17" t="s">
        <v>1377</v>
      </c>
      <c r="H154" s="7"/>
      <c r="I154" s="6"/>
      <c r="J154" s="69"/>
      <c r="K154" s="258"/>
      <c r="L154" s="19"/>
    </row>
    <row r="155" spans="1:12" s="365" customFormat="1" ht="14.25" customHeight="1">
      <c r="A155" s="256"/>
      <c r="B155" s="20"/>
      <c r="C155" s="21"/>
      <c r="D155" s="22"/>
      <c r="E155" s="2"/>
      <c r="F155" s="4"/>
      <c r="G155" s="23"/>
      <c r="H155" s="24"/>
      <c r="I155" s="15"/>
      <c r="J155" s="117"/>
      <c r="K155" s="24"/>
      <c r="L155" s="25"/>
    </row>
    <row r="156" spans="1:12" s="365" customFormat="1" ht="14.25" customHeight="1">
      <c r="A156" s="263"/>
      <c r="B156" s="26"/>
      <c r="C156" s="9" t="s">
        <v>2375</v>
      </c>
      <c r="D156" s="28"/>
      <c r="E156" s="29" t="s">
        <v>3384</v>
      </c>
      <c r="F156" s="79">
        <v>1</v>
      </c>
      <c r="G156" s="30" t="s">
        <v>1377</v>
      </c>
      <c r="H156" s="7"/>
      <c r="I156" s="6"/>
      <c r="J156" s="69"/>
      <c r="K156" s="258"/>
      <c r="L156" s="31"/>
    </row>
    <row r="157" spans="1:12" s="365" customFormat="1" ht="14.25" customHeight="1">
      <c r="A157" s="261"/>
      <c r="B157" s="8"/>
      <c r="C157" s="21"/>
      <c r="D157" s="10"/>
      <c r="E157"/>
      <c r="F157" s="3"/>
      <c r="G157" s="17"/>
      <c r="H157" s="18"/>
      <c r="I157" s="32"/>
      <c r="J157" s="18"/>
      <c r="K157" s="18"/>
      <c r="L157" s="19"/>
    </row>
    <row r="158" spans="1:12" s="365" customFormat="1" ht="14.25" customHeight="1" thickBot="1">
      <c r="A158" s="433"/>
      <c r="B158" s="446"/>
      <c r="C158" s="398" t="s">
        <v>2376</v>
      </c>
      <c r="D158" s="399"/>
      <c r="E158" s="400" t="s">
        <v>3386</v>
      </c>
      <c r="F158" s="447">
        <v>1</v>
      </c>
      <c r="G158" s="448" t="s">
        <v>1377</v>
      </c>
      <c r="H158" s="401"/>
      <c r="I158" s="449"/>
      <c r="J158" s="390"/>
      <c r="K158" s="432"/>
      <c r="L158" s="119"/>
    </row>
    <row r="160" spans="1:12" ht="14.25" customHeight="1">
      <c r="J160" s="56" t="s">
        <v>3147</v>
      </c>
      <c r="K160" s="798">
        <f>K120+1</f>
        <v>4</v>
      </c>
      <c r="L160" s="798"/>
    </row>
    <row r="161" spans="1:12" ht="14.25" customHeight="1">
      <c r="A161" s="313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</row>
    <row r="162" spans="1:12" ht="14.25" customHeight="1" thickBot="1">
      <c r="A162" s="313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</row>
    <row r="163" spans="1:12" ht="14.25" customHeight="1">
      <c r="A163" s="254"/>
      <c r="B163" s="35"/>
      <c r="C163" s="11"/>
      <c r="D163" s="37"/>
      <c r="E163" s="11"/>
      <c r="F163" s="44"/>
      <c r="G163" s="44"/>
      <c r="H163" s="11"/>
      <c r="I163" s="44"/>
      <c r="J163" s="11"/>
      <c r="K163" s="11"/>
      <c r="L163" s="45"/>
    </row>
    <row r="164" spans="1:12" ht="14.25" customHeight="1" thickBot="1">
      <c r="A164" s="429"/>
      <c r="B164" s="444"/>
      <c r="C164" s="517" t="s">
        <v>62</v>
      </c>
      <c r="D164" s="430"/>
      <c r="E164" s="517" t="s">
        <v>6</v>
      </c>
      <c r="F164" s="445" t="s">
        <v>3193</v>
      </c>
      <c r="G164" s="445" t="s">
        <v>3148</v>
      </c>
      <c r="H164" s="517" t="s">
        <v>3186</v>
      </c>
      <c r="I164" s="445" t="s">
        <v>3187</v>
      </c>
      <c r="J164" s="794" t="s">
        <v>2</v>
      </c>
      <c r="K164" s="794"/>
      <c r="L164" s="587"/>
    </row>
    <row r="165" spans="1:12" ht="14.25" customHeight="1">
      <c r="A165" s="254"/>
      <c r="B165" s="35"/>
      <c r="C165" s="36"/>
      <c r="D165" s="37"/>
      <c r="E165" s="11"/>
      <c r="F165" s="12"/>
      <c r="G165" s="13"/>
      <c r="H165" s="14"/>
      <c r="I165" s="38"/>
      <c r="J165" s="14"/>
      <c r="K165" s="14"/>
      <c r="L165" s="16"/>
    </row>
    <row r="166" spans="1:12" ht="14.25" customHeight="1">
      <c r="A166" s="261"/>
      <c r="B166" s="8"/>
      <c r="C166" s="9" t="s">
        <v>2377</v>
      </c>
      <c r="D166" s="10"/>
      <c r="E166" t="s">
        <v>3387</v>
      </c>
      <c r="F166" s="77">
        <v>2</v>
      </c>
      <c r="G166" s="17" t="s">
        <v>1377</v>
      </c>
      <c r="H166" s="18"/>
      <c r="I166" s="32"/>
      <c r="J166" s="18"/>
      <c r="K166" s="364"/>
      <c r="L166" s="19"/>
    </row>
    <row r="167" spans="1:12" ht="14.25" customHeight="1">
      <c r="A167" s="256"/>
      <c r="B167" s="20"/>
      <c r="C167" s="2"/>
      <c r="D167" s="22"/>
      <c r="E167" s="2"/>
      <c r="F167" s="4"/>
      <c r="G167" s="23"/>
      <c r="H167" s="24"/>
      <c r="I167" s="15"/>
      <c r="J167" s="24"/>
      <c r="K167" s="24"/>
      <c r="L167" s="25"/>
    </row>
    <row r="168" spans="1:12" ht="14.25" customHeight="1">
      <c r="A168" s="263"/>
      <c r="B168" s="26"/>
      <c r="C168" s="27" t="s">
        <v>2378</v>
      </c>
      <c r="D168" s="28"/>
      <c r="E168" s="29"/>
      <c r="F168" s="79">
        <v>7</v>
      </c>
      <c r="G168" s="30" t="s">
        <v>1377</v>
      </c>
      <c r="H168" s="6"/>
      <c r="I168" s="6"/>
      <c r="J168" s="69"/>
      <c r="K168" s="258"/>
      <c r="L168" s="31"/>
    </row>
    <row r="169" spans="1:12" ht="14.25" customHeight="1">
      <c r="A169" s="256"/>
      <c r="B169" s="20"/>
      <c r="C169" s="21"/>
      <c r="D169" s="22"/>
      <c r="E169" s="2"/>
      <c r="F169" s="4"/>
      <c r="G169" s="23"/>
      <c r="H169" s="24"/>
      <c r="I169" s="15"/>
      <c r="J169" s="24"/>
      <c r="K169" s="24"/>
      <c r="L169" s="25"/>
    </row>
    <row r="170" spans="1:12" ht="14.25" customHeight="1">
      <c r="A170" s="263"/>
      <c r="B170" s="26"/>
      <c r="C170" s="27" t="s">
        <v>2379</v>
      </c>
      <c r="D170" s="28"/>
      <c r="E170" s="29"/>
      <c r="F170" s="79">
        <v>92</v>
      </c>
      <c r="G170" s="30" t="s">
        <v>3135</v>
      </c>
      <c r="H170" s="6"/>
      <c r="I170" s="6"/>
      <c r="J170" s="69"/>
      <c r="K170" s="258"/>
      <c r="L170" s="31"/>
    </row>
    <row r="171" spans="1:12" ht="14.25" customHeight="1">
      <c r="A171" s="256"/>
      <c r="B171" s="20"/>
      <c r="C171" s="21"/>
      <c r="D171" s="22"/>
      <c r="E171" s="2"/>
      <c r="F171" s="4"/>
      <c r="G171" s="23"/>
      <c r="H171" s="24"/>
      <c r="I171" s="15"/>
      <c r="J171" s="24"/>
      <c r="K171" s="24"/>
      <c r="L171" s="25"/>
    </row>
    <row r="172" spans="1:12" ht="14.25" customHeight="1">
      <c r="A172" s="263"/>
      <c r="B172" s="26"/>
      <c r="C172" s="27" t="s">
        <v>2380</v>
      </c>
      <c r="D172" s="28"/>
      <c r="E172" s="29" t="s">
        <v>2381</v>
      </c>
      <c r="F172" s="79">
        <v>29.7</v>
      </c>
      <c r="G172" s="30" t="s">
        <v>3388</v>
      </c>
      <c r="H172" s="6"/>
      <c r="I172" s="6"/>
      <c r="J172" s="69"/>
      <c r="K172" s="258"/>
      <c r="L172" s="31"/>
    </row>
    <row r="173" spans="1:12" ht="14.25" customHeight="1">
      <c r="A173" s="256"/>
      <c r="B173" s="20"/>
      <c r="C173" s="21"/>
      <c r="D173" s="22"/>
      <c r="E173" s="2"/>
      <c r="F173" s="4"/>
      <c r="G173" s="23"/>
      <c r="H173" s="24"/>
      <c r="I173" s="15"/>
      <c r="J173" s="24"/>
      <c r="K173" s="24"/>
      <c r="L173" s="25"/>
    </row>
    <row r="174" spans="1:12" ht="14.25" customHeight="1">
      <c r="A174" s="263"/>
      <c r="B174" s="26"/>
      <c r="C174" s="27" t="s">
        <v>2382</v>
      </c>
      <c r="D174" s="28"/>
      <c r="E174" s="29"/>
      <c r="F174" s="79">
        <v>9.6</v>
      </c>
      <c r="G174" s="30" t="s">
        <v>3388</v>
      </c>
      <c r="H174" s="6"/>
      <c r="I174" s="6"/>
      <c r="J174" s="69"/>
      <c r="K174" s="258"/>
      <c r="L174" s="31"/>
    </row>
    <row r="175" spans="1:12" ht="14.25" customHeight="1">
      <c r="A175" s="256"/>
      <c r="B175" s="20"/>
      <c r="C175" s="21"/>
      <c r="D175" s="22"/>
      <c r="E175" s="2"/>
      <c r="F175" s="4"/>
      <c r="G175" s="23"/>
      <c r="H175" s="24"/>
      <c r="I175" s="15"/>
      <c r="J175" s="24"/>
      <c r="K175" s="24"/>
      <c r="L175" s="25"/>
    </row>
    <row r="176" spans="1:12" ht="14.25" customHeight="1">
      <c r="A176" s="263"/>
      <c r="B176" s="26"/>
      <c r="C176" s="27" t="s">
        <v>1385</v>
      </c>
      <c r="D176" s="28"/>
      <c r="E176" s="29" t="s">
        <v>2381</v>
      </c>
      <c r="F176" s="79">
        <v>20.100000000000001</v>
      </c>
      <c r="G176" s="30" t="s">
        <v>3388</v>
      </c>
      <c r="H176" s="6"/>
      <c r="I176" s="6"/>
      <c r="J176" s="69"/>
      <c r="K176" s="258"/>
      <c r="L176" s="31"/>
    </row>
    <row r="177" spans="1:12" ht="14.25" customHeight="1">
      <c r="A177" s="256"/>
      <c r="B177" s="20"/>
      <c r="C177" s="21"/>
      <c r="D177" s="22"/>
      <c r="E177" s="2"/>
      <c r="F177" s="4"/>
      <c r="G177" s="23"/>
      <c r="H177" s="24"/>
      <c r="I177" s="15"/>
      <c r="J177" s="24"/>
      <c r="K177" s="24"/>
      <c r="L177" s="25"/>
    </row>
    <row r="178" spans="1:12" ht="14.25" customHeight="1">
      <c r="A178" s="263"/>
      <c r="B178" s="26"/>
      <c r="C178" s="27" t="s">
        <v>2383</v>
      </c>
      <c r="D178" s="28"/>
      <c r="E178" s="29" t="s">
        <v>2384</v>
      </c>
      <c r="F178" s="79">
        <v>9.6</v>
      </c>
      <c r="G178" s="30" t="s">
        <v>3388</v>
      </c>
      <c r="H178" s="7"/>
      <c r="I178" s="6"/>
      <c r="J178" s="69"/>
      <c r="K178" s="258"/>
      <c r="L178" s="19"/>
    </row>
    <row r="179" spans="1:12" ht="14.25" customHeight="1">
      <c r="A179" s="256"/>
      <c r="B179" s="20"/>
      <c r="C179" s="21"/>
      <c r="D179" s="22"/>
      <c r="E179" s="2"/>
      <c r="F179" s="4"/>
      <c r="G179" s="23"/>
      <c r="H179" s="24"/>
      <c r="I179" s="15"/>
      <c r="J179" s="24"/>
      <c r="K179" s="24"/>
      <c r="L179" s="25"/>
    </row>
    <row r="180" spans="1:12" ht="14.25" customHeight="1">
      <c r="A180" s="263"/>
      <c r="B180" s="26"/>
      <c r="C180" s="27"/>
      <c r="D180" s="28"/>
      <c r="E180" s="29"/>
      <c r="F180" s="79"/>
      <c r="G180" s="30"/>
      <c r="H180" s="6"/>
      <c r="I180" s="6"/>
      <c r="J180" s="69"/>
      <c r="K180" s="258"/>
      <c r="L180" s="19"/>
    </row>
    <row r="181" spans="1:12" ht="14.25" customHeight="1">
      <c r="A181" s="256"/>
      <c r="B181" s="20"/>
      <c r="C181" s="21"/>
      <c r="D181" s="22"/>
      <c r="E181" s="2"/>
      <c r="F181" s="4"/>
      <c r="G181" s="23"/>
      <c r="H181" s="24"/>
      <c r="I181" s="15"/>
      <c r="J181" s="24"/>
      <c r="K181" s="24"/>
      <c r="L181" s="25"/>
    </row>
    <row r="182" spans="1:12" ht="14.25" customHeight="1">
      <c r="A182" s="263"/>
      <c r="B182" s="26"/>
      <c r="C182" s="27"/>
      <c r="D182" s="28"/>
      <c r="E182" s="29"/>
      <c r="F182" s="79"/>
      <c r="G182" s="30"/>
      <c r="H182" s="6"/>
      <c r="I182" s="6"/>
      <c r="J182" s="69"/>
      <c r="K182" s="258"/>
      <c r="L182" s="31"/>
    </row>
    <row r="183" spans="1:12" ht="14.25" customHeight="1">
      <c r="A183" s="256"/>
      <c r="B183" s="20"/>
      <c r="C183" s="21"/>
      <c r="D183" s="22"/>
      <c r="E183" s="2"/>
      <c r="F183" s="4"/>
      <c r="G183" s="23"/>
      <c r="H183" s="24"/>
      <c r="I183" s="15"/>
      <c r="J183" s="24"/>
      <c r="K183" s="24"/>
      <c r="L183" s="25"/>
    </row>
    <row r="184" spans="1:12" ht="14.25" customHeight="1">
      <c r="A184" s="263"/>
      <c r="B184" s="26"/>
      <c r="C184" s="27"/>
      <c r="D184" s="28"/>
      <c r="E184" s="57"/>
      <c r="F184" s="79"/>
      <c r="G184" s="30"/>
      <c r="H184" s="6"/>
      <c r="I184" s="6"/>
      <c r="J184" s="69"/>
      <c r="K184" s="258"/>
      <c r="L184" s="19"/>
    </row>
    <row r="185" spans="1:12" ht="14.25" customHeight="1">
      <c r="A185" s="256"/>
      <c r="B185" s="20"/>
      <c r="C185" s="21"/>
      <c r="D185" s="22"/>
      <c r="E185" s="2"/>
      <c r="F185" s="4"/>
      <c r="G185" s="23"/>
      <c r="H185" s="24"/>
      <c r="I185" s="15"/>
      <c r="J185" s="24"/>
      <c r="K185" s="24"/>
      <c r="L185" s="25"/>
    </row>
    <row r="186" spans="1:12" ht="14.25" customHeight="1">
      <c r="A186" s="263"/>
      <c r="B186" s="26"/>
      <c r="C186" s="27"/>
      <c r="D186" s="28"/>
      <c r="E186" s="57"/>
      <c r="F186" s="79"/>
      <c r="G186" s="30"/>
      <c r="H186" s="6"/>
      <c r="I186" s="6"/>
      <c r="J186" s="69"/>
      <c r="K186" s="258"/>
      <c r="L186" s="31"/>
    </row>
    <row r="187" spans="1:12" ht="14.25" customHeight="1">
      <c r="A187" s="256"/>
      <c r="B187" s="20"/>
      <c r="C187" s="21"/>
      <c r="D187" s="22"/>
      <c r="E187" s="2"/>
      <c r="F187" s="4"/>
      <c r="G187" s="23"/>
      <c r="H187" s="24"/>
      <c r="I187" s="15"/>
      <c r="J187" s="24"/>
      <c r="K187" s="24"/>
      <c r="L187" s="25"/>
    </row>
    <row r="188" spans="1:12" ht="14.25" customHeight="1">
      <c r="A188" s="263"/>
      <c r="B188" s="26"/>
      <c r="C188" s="27"/>
      <c r="D188" s="28"/>
      <c r="E188" s="29"/>
      <c r="F188" s="79"/>
      <c r="G188" s="30"/>
      <c r="H188" s="6"/>
      <c r="I188" s="6"/>
      <c r="J188" s="69"/>
      <c r="K188" s="258"/>
      <c r="L188" s="31"/>
    </row>
    <row r="189" spans="1:12" ht="14.25" customHeight="1">
      <c r="A189" s="261"/>
      <c r="B189" s="20"/>
      <c r="C189" s="21"/>
      <c r="D189" s="22"/>
      <c r="E189" s="2"/>
      <c r="F189" s="4"/>
      <c r="G189" s="23"/>
      <c r="H189" s="24"/>
      <c r="I189" s="15"/>
      <c r="J189" s="24"/>
      <c r="K189" s="24"/>
      <c r="L189" s="25"/>
    </row>
    <row r="190" spans="1:12" ht="14.25" customHeight="1">
      <c r="A190" s="261"/>
      <c r="B190" s="8"/>
      <c r="C190" s="9"/>
      <c r="D190" s="10"/>
      <c r="F190" s="79"/>
      <c r="G190" s="30"/>
      <c r="H190" s="6"/>
      <c r="I190" s="6"/>
      <c r="J190" s="69"/>
      <c r="K190" s="258"/>
      <c r="L190" s="19"/>
    </row>
    <row r="191" spans="1:12" ht="14.25" customHeight="1">
      <c r="A191" s="256"/>
      <c r="B191" s="20"/>
      <c r="C191" s="21"/>
      <c r="D191" s="22"/>
      <c r="E191" s="2"/>
      <c r="F191" s="4"/>
      <c r="G191" s="23"/>
      <c r="H191" s="24"/>
      <c r="I191" s="15"/>
      <c r="J191" s="117"/>
      <c r="K191" s="266"/>
      <c r="L191" s="25"/>
    </row>
    <row r="192" spans="1:12" ht="14.25" customHeight="1">
      <c r="A192" s="263"/>
      <c r="B192" s="26"/>
      <c r="C192" s="27"/>
      <c r="D192" s="28"/>
      <c r="E192" s="29"/>
      <c r="F192" s="79"/>
      <c r="G192" s="30"/>
      <c r="H192" s="7"/>
      <c r="I192" s="6"/>
      <c r="J192" s="69"/>
      <c r="K192" s="267"/>
      <c r="L192" s="19"/>
    </row>
    <row r="193" spans="1:12" ht="14.25" customHeight="1">
      <c r="A193" s="261"/>
      <c r="B193" s="8"/>
      <c r="D193" s="10"/>
      <c r="F193" s="83"/>
      <c r="G193" s="17"/>
      <c r="H193" s="24"/>
      <c r="I193" s="15"/>
      <c r="J193" s="117"/>
      <c r="K193" s="24"/>
      <c r="L193" s="262"/>
    </row>
    <row r="194" spans="1:12" ht="14.25" customHeight="1">
      <c r="A194" s="261"/>
      <c r="B194" s="8"/>
      <c r="C194" s="9"/>
      <c r="D194" s="10"/>
      <c r="F194" s="77"/>
      <c r="G194" s="17"/>
      <c r="H194" s="7"/>
      <c r="I194" s="6"/>
      <c r="J194" s="69"/>
      <c r="K194" s="267"/>
      <c r="L194" s="264"/>
    </row>
    <row r="195" spans="1:12" ht="14.25" customHeight="1">
      <c r="A195" s="256"/>
      <c r="B195" s="20"/>
      <c r="C195" s="21"/>
      <c r="D195" s="22"/>
      <c r="E195" s="2"/>
      <c r="F195" s="78"/>
      <c r="G195" s="23"/>
      <c r="H195" s="24"/>
      <c r="I195" s="72"/>
      <c r="J195" s="117"/>
      <c r="K195" s="24"/>
      <c r="L195" s="262"/>
    </row>
    <row r="196" spans="1:12" ht="14.25" customHeight="1">
      <c r="A196" s="263"/>
      <c r="B196" s="26"/>
      <c r="C196" s="74" t="s">
        <v>3389</v>
      </c>
      <c r="D196" s="28"/>
      <c r="E196" s="29"/>
      <c r="F196" s="79"/>
      <c r="G196" s="30"/>
      <c r="H196" s="7"/>
      <c r="I196" s="6"/>
      <c r="J196" s="69"/>
      <c r="K196" s="7"/>
      <c r="L196" s="268"/>
    </row>
    <row r="197" spans="1:12" ht="14.25" customHeight="1">
      <c r="A197" s="255"/>
      <c r="B197" s="8"/>
      <c r="C197" s="21"/>
      <c r="D197" s="10"/>
      <c r="F197" s="77"/>
      <c r="G197" s="17"/>
      <c r="H197" s="18"/>
      <c r="I197" s="71"/>
      <c r="J197" s="18"/>
      <c r="K197" s="18"/>
      <c r="L197" s="19"/>
    </row>
    <row r="198" spans="1:12" ht="14.25" customHeight="1" thickBot="1">
      <c r="A198" s="431"/>
      <c r="B198" s="446"/>
      <c r="C198" s="494"/>
      <c r="D198" s="399"/>
      <c r="E198" s="400"/>
      <c r="F198" s="447"/>
      <c r="G198" s="448"/>
      <c r="H198" s="401"/>
      <c r="I198" s="449"/>
      <c r="J198" s="390"/>
      <c r="K198" s="401"/>
      <c r="L198" s="119"/>
    </row>
    <row r="200" spans="1:12" ht="14.25" customHeight="1">
      <c r="J200" s="56" t="s">
        <v>3147</v>
      </c>
      <c r="K200" s="798">
        <f>K160+1</f>
        <v>5</v>
      </c>
      <c r="L200" s="798"/>
    </row>
    <row r="201" spans="1:12" ht="14.25" customHeight="1">
      <c r="A201" s="313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</row>
    <row r="202" spans="1:12" ht="14.25" customHeight="1" thickBot="1">
      <c r="A202" s="313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</row>
    <row r="203" spans="1:12" ht="14.25" customHeight="1">
      <c r="A203" s="254"/>
      <c r="B203" s="35"/>
      <c r="C203" s="11"/>
      <c r="D203" s="37"/>
      <c r="E203" s="11"/>
      <c r="F203" s="44"/>
      <c r="G203" s="44"/>
      <c r="H203" s="11"/>
      <c r="I203" s="44"/>
      <c r="J203" s="11"/>
      <c r="K203" s="11"/>
      <c r="L203" s="45"/>
    </row>
    <row r="204" spans="1:12" ht="14.25" customHeight="1" thickBot="1">
      <c r="A204" s="429"/>
      <c r="B204" s="444"/>
      <c r="C204" s="517" t="s">
        <v>3390</v>
      </c>
      <c r="D204" s="430"/>
      <c r="E204" s="517" t="s">
        <v>3192</v>
      </c>
      <c r="F204" s="445" t="s">
        <v>3391</v>
      </c>
      <c r="G204" s="445" t="s">
        <v>3085</v>
      </c>
      <c r="H204" s="517" t="s">
        <v>3392</v>
      </c>
      <c r="I204" s="445" t="s">
        <v>3393</v>
      </c>
      <c r="J204" s="794" t="s">
        <v>3394</v>
      </c>
      <c r="K204" s="794"/>
      <c r="L204" s="587"/>
    </row>
    <row r="205" spans="1:12" ht="14.25" customHeight="1">
      <c r="A205" s="254"/>
      <c r="B205" s="35"/>
      <c r="C205" s="36"/>
      <c r="D205" s="37"/>
      <c r="E205" s="11"/>
      <c r="F205" s="12"/>
      <c r="G205" s="13"/>
      <c r="H205" s="14"/>
      <c r="I205" s="38"/>
      <c r="J205" s="14"/>
      <c r="K205" s="14"/>
      <c r="L205" s="16"/>
    </row>
    <row r="206" spans="1:12" ht="14.25" customHeight="1">
      <c r="A206" s="255" t="s">
        <v>3395</v>
      </c>
      <c r="B206" s="8"/>
      <c r="C206" s="9" t="str">
        <f>C14</f>
        <v>排水設備工事</v>
      </c>
      <c r="D206" s="10"/>
      <c r="F206" s="3"/>
      <c r="G206" s="17"/>
      <c r="H206" s="18"/>
      <c r="I206" s="32"/>
      <c r="J206" s="18"/>
      <c r="K206" s="18"/>
      <c r="L206" s="19"/>
    </row>
    <row r="207" spans="1:12" ht="14.25" customHeight="1">
      <c r="A207" s="256"/>
      <c r="B207" s="20"/>
      <c r="C207" s="21"/>
      <c r="D207" s="22"/>
      <c r="E207" s="2" t="s">
        <v>2385</v>
      </c>
      <c r="F207" s="4"/>
      <c r="G207" s="23"/>
      <c r="H207" s="24"/>
      <c r="I207" s="15"/>
      <c r="J207" s="24"/>
      <c r="K207" s="24"/>
      <c r="L207" s="25"/>
    </row>
    <row r="208" spans="1:12" ht="14.25" customHeight="1">
      <c r="A208" s="257"/>
      <c r="B208" s="26"/>
      <c r="C208" s="27" t="s">
        <v>3396</v>
      </c>
      <c r="D208" s="28"/>
      <c r="E208" s="57" t="s">
        <v>2386</v>
      </c>
      <c r="F208" s="79">
        <v>8</v>
      </c>
      <c r="G208" s="30" t="s">
        <v>3135</v>
      </c>
      <c r="H208" s="6"/>
      <c r="I208" s="6"/>
      <c r="J208" s="69"/>
      <c r="K208" s="258"/>
      <c r="L208" s="31"/>
    </row>
    <row r="209" spans="1:12" ht="14.25" customHeight="1">
      <c r="A209" s="256"/>
      <c r="B209" s="20"/>
      <c r="C209" s="21"/>
      <c r="D209" s="22"/>
      <c r="E209" s="2" t="s">
        <v>2385</v>
      </c>
      <c r="F209" s="4"/>
      <c r="G209" s="23"/>
      <c r="H209" s="24"/>
      <c r="I209" s="15"/>
      <c r="J209" s="24"/>
      <c r="K209" s="24"/>
      <c r="L209" s="25"/>
    </row>
    <row r="210" spans="1:12" ht="14.25" customHeight="1">
      <c r="A210" s="257"/>
      <c r="B210" s="26"/>
      <c r="C210" s="27" t="s">
        <v>3397</v>
      </c>
      <c r="D210" s="28"/>
      <c r="E210" s="57" t="s">
        <v>2387</v>
      </c>
      <c r="F210" s="79">
        <v>22</v>
      </c>
      <c r="G210" s="30" t="s">
        <v>3227</v>
      </c>
      <c r="H210" s="6"/>
      <c r="I210" s="6"/>
      <c r="J210" s="69"/>
      <c r="K210" s="258"/>
      <c r="L210" s="31"/>
    </row>
    <row r="211" spans="1:12" ht="14.25" customHeight="1">
      <c r="A211" s="256"/>
      <c r="B211" s="20"/>
      <c r="C211" s="21"/>
      <c r="D211" s="22"/>
      <c r="E211" s="2" t="s">
        <v>2385</v>
      </c>
      <c r="F211" s="4"/>
      <c r="G211" s="23"/>
      <c r="H211" s="24"/>
      <c r="I211" s="15"/>
      <c r="J211" s="24"/>
      <c r="K211" s="24"/>
      <c r="L211" s="25"/>
    </row>
    <row r="212" spans="1:12" ht="14.25" customHeight="1">
      <c r="A212" s="257"/>
      <c r="B212" s="26"/>
      <c r="C212" s="27" t="s">
        <v>3398</v>
      </c>
      <c r="D212" s="28"/>
      <c r="E212" s="57" t="s">
        <v>2388</v>
      </c>
      <c r="F212" s="79">
        <v>20</v>
      </c>
      <c r="G212" s="30" t="s">
        <v>3399</v>
      </c>
      <c r="H212" s="6"/>
      <c r="I212" s="6"/>
      <c r="J212" s="69"/>
      <c r="K212" s="258"/>
      <c r="L212" s="31"/>
    </row>
    <row r="213" spans="1:12" ht="14.25" customHeight="1">
      <c r="A213" s="256"/>
      <c r="B213" s="20"/>
      <c r="C213" s="21"/>
      <c r="D213" s="22"/>
      <c r="E213" s="2" t="s">
        <v>2389</v>
      </c>
      <c r="F213" s="4"/>
      <c r="G213" s="23"/>
      <c r="H213" s="24"/>
      <c r="I213" s="15"/>
      <c r="J213" s="24"/>
      <c r="K213" s="24"/>
      <c r="L213" s="25"/>
    </row>
    <row r="214" spans="1:12" ht="14.25" customHeight="1">
      <c r="A214" s="257"/>
      <c r="B214" s="26"/>
      <c r="C214" s="27" t="s">
        <v>3396</v>
      </c>
      <c r="D214" s="28"/>
      <c r="E214" s="57" t="s">
        <v>2390</v>
      </c>
      <c r="F214" s="79">
        <v>18</v>
      </c>
      <c r="G214" s="30" t="s">
        <v>3400</v>
      </c>
      <c r="H214" s="6"/>
      <c r="I214" s="6"/>
      <c r="J214" s="69"/>
      <c r="K214" s="258"/>
      <c r="L214" s="31"/>
    </row>
    <row r="215" spans="1:12" ht="14.25" customHeight="1">
      <c r="A215" s="256"/>
      <c r="B215" s="20"/>
      <c r="C215" s="21"/>
      <c r="D215" s="22"/>
      <c r="E215" s="2" t="s">
        <v>2389</v>
      </c>
      <c r="F215" s="4"/>
      <c r="G215" s="23"/>
      <c r="H215" s="24"/>
      <c r="I215" s="15"/>
      <c r="J215" s="24"/>
      <c r="K215" s="24"/>
      <c r="L215" s="25"/>
    </row>
    <row r="216" spans="1:12" ht="14.25" customHeight="1">
      <c r="A216" s="257"/>
      <c r="B216" s="26"/>
      <c r="C216" s="27" t="s">
        <v>3401</v>
      </c>
      <c r="D216" s="28"/>
      <c r="E216" s="57" t="s">
        <v>2386</v>
      </c>
      <c r="F216" s="79">
        <v>19</v>
      </c>
      <c r="G216" s="30" t="s">
        <v>3402</v>
      </c>
      <c r="H216" s="6"/>
      <c r="I216" s="6"/>
      <c r="J216" s="69"/>
      <c r="K216" s="258"/>
      <c r="L216" s="31"/>
    </row>
    <row r="217" spans="1:12" ht="14.25" customHeight="1">
      <c r="A217" s="256"/>
      <c r="B217" s="20"/>
      <c r="C217" s="21"/>
      <c r="D217" s="22"/>
      <c r="E217" s="2" t="s">
        <v>2389</v>
      </c>
      <c r="F217" s="4"/>
      <c r="G217" s="23"/>
      <c r="H217" s="24"/>
      <c r="I217" s="15"/>
      <c r="J217" s="24"/>
      <c r="K217" s="24"/>
      <c r="L217" s="25"/>
    </row>
    <row r="218" spans="1:12" ht="14.25" customHeight="1">
      <c r="A218" s="257"/>
      <c r="B218" s="26"/>
      <c r="C218" s="27" t="s">
        <v>3396</v>
      </c>
      <c r="D218" s="28"/>
      <c r="E218" s="57" t="s">
        <v>2387</v>
      </c>
      <c r="F218" s="79">
        <v>5</v>
      </c>
      <c r="G218" s="30" t="s">
        <v>3227</v>
      </c>
      <c r="H218" s="6"/>
      <c r="I218" s="6"/>
      <c r="J218" s="69"/>
      <c r="K218" s="258"/>
      <c r="L218" s="31"/>
    </row>
    <row r="219" spans="1:12" ht="14.25" customHeight="1">
      <c r="A219" s="256"/>
      <c r="B219" s="20"/>
      <c r="C219" s="21"/>
      <c r="D219" s="22"/>
      <c r="E219" s="2" t="s">
        <v>2389</v>
      </c>
      <c r="F219" s="4"/>
      <c r="G219" s="23"/>
      <c r="H219" s="24"/>
      <c r="I219" s="15"/>
      <c r="J219" s="24"/>
      <c r="K219" s="24"/>
      <c r="L219" s="25"/>
    </row>
    <row r="220" spans="1:12" ht="14.25" customHeight="1">
      <c r="A220" s="257"/>
      <c r="B220" s="26"/>
      <c r="C220" s="27" t="s">
        <v>3403</v>
      </c>
      <c r="D220" s="28"/>
      <c r="E220" s="57" t="s">
        <v>2388</v>
      </c>
      <c r="F220" s="79">
        <v>17</v>
      </c>
      <c r="G220" s="30" t="s">
        <v>3227</v>
      </c>
      <c r="H220" s="6"/>
      <c r="I220" s="6"/>
      <c r="J220" s="69"/>
      <c r="K220" s="258"/>
      <c r="L220" s="31"/>
    </row>
    <row r="221" spans="1:12" ht="14.25" customHeight="1">
      <c r="A221" s="256"/>
      <c r="B221" s="20"/>
      <c r="C221" s="21"/>
      <c r="D221" s="22"/>
      <c r="E221" s="2" t="s">
        <v>2391</v>
      </c>
      <c r="F221" s="4"/>
      <c r="G221" s="23"/>
      <c r="H221" s="24"/>
      <c r="I221" s="15"/>
      <c r="J221" s="24"/>
      <c r="K221" s="24"/>
      <c r="L221" s="25"/>
    </row>
    <row r="222" spans="1:12" ht="14.25" customHeight="1">
      <c r="A222" s="257"/>
      <c r="B222" s="26"/>
      <c r="C222" s="27" t="s">
        <v>3401</v>
      </c>
      <c r="D222" s="28"/>
      <c r="E222" s="57" t="s">
        <v>2386</v>
      </c>
      <c r="F222" s="79">
        <v>14</v>
      </c>
      <c r="G222" s="30" t="s">
        <v>3404</v>
      </c>
      <c r="H222" s="6"/>
      <c r="I222" s="6"/>
      <c r="J222" s="69"/>
      <c r="K222" s="258"/>
      <c r="L222" s="31"/>
    </row>
    <row r="223" spans="1:12" ht="14.25" customHeight="1">
      <c r="A223" s="256"/>
      <c r="B223" s="20"/>
      <c r="C223" s="21"/>
      <c r="D223" s="22"/>
      <c r="E223" s="2" t="s">
        <v>2391</v>
      </c>
      <c r="F223" s="4"/>
      <c r="G223" s="23"/>
      <c r="H223" s="24"/>
      <c r="I223" s="15"/>
      <c r="J223" s="24"/>
      <c r="K223" s="24"/>
      <c r="L223" s="25"/>
    </row>
    <row r="224" spans="1:12" ht="14.25" customHeight="1">
      <c r="A224" s="257"/>
      <c r="B224" s="26"/>
      <c r="C224" s="27" t="s">
        <v>3398</v>
      </c>
      <c r="D224" s="28"/>
      <c r="E224" s="57" t="s">
        <v>2388</v>
      </c>
      <c r="F224" s="79">
        <v>13</v>
      </c>
      <c r="G224" s="30" t="s">
        <v>3405</v>
      </c>
      <c r="H224" s="6"/>
      <c r="I224" s="6"/>
      <c r="J224" s="69"/>
      <c r="K224" s="258"/>
      <c r="L224" s="31"/>
    </row>
    <row r="225" spans="1:12" ht="14.25" customHeight="1">
      <c r="A225" s="256"/>
      <c r="B225" s="20"/>
      <c r="C225" s="2"/>
      <c r="D225" s="22"/>
      <c r="E225" s="2"/>
      <c r="F225" s="82"/>
      <c r="G225" s="23"/>
      <c r="H225" s="24"/>
      <c r="I225" s="15"/>
      <c r="J225" s="24"/>
      <c r="K225" s="24"/>
      <c r="L225" s="262"/>
    </row>
    <row r="226" spans="1:12" ht="14.25" customHeight="1">
      <c r="A226" s="263"/>
      <c r="B226" s="26"/>
      <c r="C226" s="27" t="s">
        <v>2366</v>
      </c>
      <c r="D226" s="28"/>
      <c r="E226" s="29"/>
      <c r="F226" s="79">
        <v>1</v>
      </c>
      <c r="G226" s="30" t="s">
        <v>0</v>
      </c>
      <c r="H226" s="7"/>
      <c r="I226" s="6"/>
      <c r="J226" s="69"/>
      <c r="K226" s="258"/>
      <c r="L226" s="264"/>
    </row>
    <row r="227" spans="1:12" ht="14.25" customHeight="1">
      <c r="A227" s="259"/>
      <c r="B227" s="20"/>
      <c r="C227" s="21"/>
      <c r="D227" s="22"/>
      <c r="E227" s="2"/>
      <c r="F227" s="82"/>
      <c r="G227" s="23"/>
      <c r="H227" s="24"/>
      <c r="I227" s="15"/>
      <c r="J227" s="24"/>
      <c r="K227" s="24"/>
      <c r="L227" s="262"/>
    </row>
    <row r="228" spans="1:12" ht="14.25" customHeight="1">
      <c r="A228" s="260"/>
      <c r="B228" s="26"/>
      <c r="C228" s="27" t="s">
        <v>2392</v>
      </c>
      <c r="D228" s="28"/>
      <c r="E228" s="29"/>
      <c r="F228" s="79">
        <v>1</v>
      </c>
      <c r="G228" s="30" t="s">
        <v>0</v>
      </c>
      <c r="H228" s="7"/>
      <c r="I228" s="6"/>
      <c r="J228" s="69"/>
      <c r="K228" s="258"/>
      <c r="L228" s="264"/>
    </row>
    <row r="229" spans="1:12" ht="14.25" customHeight="1">
      <c r="A229" s="259"/>
      <c r="B229" s="20"/>
      <c r="C229" s="21"/>
      <c r="D229" s="22"/>
      <c r="E229" s="2"/>
      <c r="F229" s="4"/>
      <c r="G229" s="23"/>
      <c r="H229" s="24"/>
      <c r="I229" s="15"/>
      <c r="J229" s="24"/>
      <c r="K229" s="24"/>
      <c r="L229" s="25"/>
    </row>
    <row r="230" spans="1:12" ht="14.25" customHeight="1">
      <c r="A230" s="260"/>
      <c r="B230" s="26"/>
      <c r="C230" s="27" t="s">
        <v>2393</v>
      </c>
      <c r="D230" s="28"/>
      <c r="E230" s="29" t="s">
        <v>3406</v>
      </c>
      <c r="F230" s="79">
        <v>7</v>
      </c>
      <c r="G230" s="30" t="s">
        <v>1377</v>
      </c>
      <c r="H230" s="7"/>
      <c r="I230" s="6"/>
      <c r="J230" s="69"/>
      <c r="K230" s="258"/>
      <c r="L230" s="31"/>
    </row>
    <row r="231" spans="1:12" ht="14.25" customHeight="1">
      <c r="A231" s="259"/>
      <c r="B231" s="20"/>
      <c r="C231" s="21"/>
      <c r="D231" s="22"/>
      <c r="E231" s="2"/>
      <c r="F231" s="4"/>
      <c r="G231" s="23"/>
      <c r="H231" s="24"/>
      <c r="I231" s="15"/>
      <c r="J231" s="24"/>
      <c r="K231" s="24"/>
      <c r="L231" s="25"/>
    </row>
    <row r="232" spans="1:12" ht="14.25" customHeight="1">
      <c r="A232" s="260"/>
      <c r="B232" s="26"/>
      <c r="C232" s="27" t="s">
        <v>2393</v>
      </c>
      <c r="D232" s="28"/>
      <c r="E232" s="29" t="s">
        <v>3407</v>
      </c>
      <c r="F232" s="79">
        <v>7</v>
      </c>
      <c r="G232" s="30" t="s">
        <v>1377</v>
      </c>
      <c r="H232" s="7"/>
      <c r="I232" s="6"/>
      <c r="J232" s="69"/>
      <c r="K232" s="258"/>
      <c r="L232" s="19"/>
    </row>
    <row r="233" spans="1:12" ht="14.25" customHeight="1">
      <c r="A233" s="255"/>
      <c r="B233" s="8"/>
      <c r="C233" s="9"/>
      <c r="D233" s="10"/>
      <c r="F233" s="4"/>
      <c r="G233" s="23"/>
      <c r="H233" s="24"/>
      <c r="I233" s="15"/>
      <c r="J233" s="24"/>
      <c r="K233" s="24"/>
      <c r="L233" s="25"/>
    </row>
    <row r="234" spans="1:12" ht="14.25" customHeight="1">
      <c r="A234" s="255"/>
      <c r="B234" s="8"/>
      <c r="C234" s="9" t="s">
        <v>2393</v>
      </c>
      <c r="D234" s="10"/>
      <c r="E234" t="s">
        <v>3408</v>
      </c>
      <c r="F234" s="79">
        <v>2</v>
      </c>
      <c r="G234" s="30" t="s">
        <v>1377</v>
      </c>
      <c r="H234" s="7"/>
      <c r="I234" s="6"/>
      <c r="J234" s="69"/>
      <c r="K234" s="258"/>
      <c r="L234" s="19"/>
    </row>
    <row r="235" spans="1:12" ht="14.25" customHeight="1">
      <c r="A235" s="256"/>
      <c r="B235" s="20"/>
      <c r="C235" s="21"/>
      <c r="D235" s="22"/>
      <c r="E235" s="2"/>
      <c r="F235" s="4"/>
      <c r="G235" s="23"/>
      <c r="H235" s="24"/>
      <c r="I235" s="15"/>
      <c r="J235" s="24"/>
      <c r="K235" s="24"/>
      <c r="L235" s="25"/>
    </row>
    <row r="236" spans="1:12" ht="14.25" customHeight="1">
      <c r="A236" s="263"/>
      <c r="B236" s="26"/>
      <c r="C236" s="9" t="s">
        <v>2394</v>
      </c>
      <c r="D236" s="28"/>
      <c r="E236" s="29" t="s">
        <v>3409</v>
      </c>
      <c r="F236" s="79">
        <v>1</v>
      </c>
      <c r="G236" s="30" t="s">
        <v>1377</v>
      </c>
      <c r="H236" s="7"/>
      <c r="I236" s="6"/>
      <c r="J236" s="69"/>
      <c r="K236" s="258"/>
      <c r="L236" s="31"/>
    </row>
    <row r="237" spans="1:12" ht="14.25" customHeight="1">
      <c r="A237" s="261"/>
      <c r="B237" s="8"/>
      <c r="C237" s="21"/>
      <c r="D237" s="10"/>
      <c r="F237" s="3"/>
      <c r="G237" s="17"/>
      <c r="H237" s="18"/>
      <c r="I237" s="32"/>
      <c r="J237" s="18"/>
      <c r="K237" s="18"/>
      <c r="L237" s="19"/>
    </row>
    <row r="238" spans="1:12" ht="14.25" customHeight="1" thickBot="1">
      <c r="A238" s="433"/>
      <c r="B238" s="446"/>
      <c r="C238" s="398" t="s">
        <v>2395</v>
      </c>
      <c r="D238" s="399"/>
      <c r="E238" s="400" t="s">
        <v>3410</v>
      </c>
      <c r="F238" s="447">
        <v>2</v>
      </c>
      <c r="G238" s="448" t="s">
        <v>1377</v>
      </c>
      <c r="H238" s="401"/>
      <c r="I238" s="449"/>
      <c r="J238" s="390"/>
      <c r="K238" s="432"/>
      <c r="L238" s="119"/>
    </row>
    <row r="240" spans="1:12" ht="14.25" customHeight="1">
      <c r="J240" s="56" t="s">
        <v>3147</v>
      </c>
      <c r="K240" s="798">
        <f>K200+1</f>
        <v>6</v>
      </c>
      <c r="L240" s="798"/>
    </row>
    <row r="241" spans="1:12" ht="14.25" customHeight="1">
      <c r="A241" s="313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</row>
    <row r="242" spans="1:12" ht="14.25" customHeight="1" thickBot="1">
      <c r="A242" s="313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</row>
    <row r="243" spans="1:12" ht="14.25" customHeight="1">
      <c r="A243" s="254"/>
      <c r="B243" s="35"/>
      <c r="C243" s="11"/>
      <c r="D243" s="37"/>
      <c r="E243" s="11"/>
      <c r="F243" s="44"/>
      <c r="G243" s="44"/>
      <c r="H243" s="11"/>
      <c r="I243" s="44"/>
      <c r="J243" s="11"/>
      <c r="K243" s="11"/>
      <c r="L243" s="45"/>
    </row>
    <row r="244" spans="1:12" ht="14.25" customHeight="1" thickBot="1">
      <c r="A244" s="429"/>
      <c r="B244" s="444"/>
      <c r="C244" s="517" t="s">
        <v>3122</v>
      </c>
      <c r="D244" s="430"/>
      <c r="E244" s="517" t="s">
        <v>3192</v>
      </c>
      <c r="F244" s="445" t="s">
        <v>3411</v>
      </c>
      <c r="G244" s="445" t="s">
        <v>3148</v>
      </c>
      <c r="H244" s="517" t="s">
        <v>3412</v>
      </c>
      <c r="I244" s="445" t="s">
        <v>3413</v>
      </c>
      <c r="J244" s="794" t="s">
        <v>3156</v>
      </c>
      <c r="K244" s="794"/>
      <c r="L244" s="587"/>
    </row>
    <row r="245" spans="1:12" ht="14.25" customHeight="1">
      <c r="A245" s="254"/>
      <c r="B245" s="35"/>
      <c r="C245" s="36"/>
      <c r="D245" s="37"/>
      <c r="E245" s="11"/>
      <c r="F245" s="12"/>
      <c r="G245" s="13"/>
      <c r="H245" s="14"/>
      <c r="I245" s="38"/>
      <c r="J245" s="14"/>
      <c r="K245" s="14"/>
      <c r="L245" s="16"/>
    </row>
    <row r="246" spans="1:12" ht="14.25" customHeight="1">
      <c r="A246" s="261"/>
      <c r="B246" s="8"/>
      <c r="C246" s="9" t="s">
        <v>2396</v>
      </c>
      <c r="D246" s="10"/>
      <c r="F246" s="77"/>
      <c r="G246" s="17"/>
      <c r="H246" s="18"/>
      <c r="I246" s="32"/>
      <c r="J246" s="18"/>
      <c r="K246" s="364"/>
      <c r="L246" s="19"/>
    </row>
    <row r="247" spans="1:12" ht="14.25" customHeight="1">
      <c r="A247" s="256"/>
      <c r="B247" s="20"/>
      <c r="C247" s="21"/>
      <c r="D247" s="22"/>
      <c r="E247" s="2"/>
      <c r="F247" s="4"/>
      <c r="G247" s="23"/>
      <c r="H247" s="24"/>
      <c r="I247" s="15"/>
      <c r="J247" s="24"/>
      <c r="K247" s="24"/>
      <c r="L247" s="25"/>
    </row>
    <row r="248" spans="1:12" ht="14.25" customHeight="1">
      <c r="A248" s="257"/>
      <c r="B248" s="26"/>
      <c r="C248" s="27" t="s">
        <v>3397</v>
      </c>
      <c r="D248" s="28"/>
      <c r="E248" s="57" t="s">
        <v>2397</v>
      </c>
      <c r="F248" s="79">
        <v>27</v>
      </c>
      <c r="G248" s="30" t="s">
        <v>3400</v>
      </c>
      <c r="H248" s="6"/>
      <c r="I248" s="6"/>
      <c r="J248" s="69"/>
      <c r="K248" s="258"/>
      <c r="L248" s="31"/>
    </row>
    <row r="249" spans="1:12" ht="14.25" customHeight="1">
      <c r="A249" s="256"/>
      <c r="B249" s="20"/>
      <c r="C249" s="21"/>
      <c r="D249" s="22"/>
      <c r="E249" s="2"/>
      <c r="F249" s="4"/>
      <c r="G249" s="23"/>
      <c r="H249" s="24"/>
      <c r="I249" s="15"/>
      <c r="J249" s="24"/>
      <c r="K249" s="24"/>
      <c r="L249" s="25"/>
    </row>
    <row r="250" spans="1:12" ht="14.25" customHeight="1">
      <c r="A250" s="257"/>
      <c r="B250" s="26"/>
      <c r="C250" s="27" t="s">
        <v>3401</v>
      </c>
      <c r="D250" s="28"/>
      <c r="E250" s="57" t="s">
        <v>2398</v>
      </c>
      <c r="F250" s="79">
        <v>1</v>
      </c>
      <c r="G250" s="30" t="s">
        <v>3227</v>
      </c>
      <c r="H250" s="6"/>
      <c r="I250" s="6"/>
      <c r="J250" s="69"/>
      <c r="K250" s="258"/>
      <c r="L250" s="31"/>
    </row>
    <row r="251" spans="1:12" ht="14.25" customHeight="1">
      <c r="A251" s="256"/>
      <c r="B251" s="20"/>
      <c r="C251" s="21"/>
      <c r="D251" s="22"/>
      <c r="E251" s="2"/>
      <c r="F251" s="4"/>
      <c r="G251" s="23"/>
      <c r="H251" s="24"/>
      <c r="I251" s="15"/>
      <c r="J251" s="24"/>
      <c r="K251" s="24"/>
      <c r="L251" s="25"/>
    </row>
    <row r="252" spans="1:12" ht="14.25" customHeight="1">
      <c r="A252" s="263"/>
      <c r="B252" s="26"/>
      <c r="C252" s="27" t="s">
        <v>2380</v>
      </c>
      <c r="D252" s="28"/>
      <c r="E252" s="29" t="s">
        <v>2381</v>
      </c>
      <c r="F252" s="79">
        <v>16.2</v>
      </c>
      <c r="G252" s="30" t="s">
        <v>3388</v>
      </c>
      <c r="H252" s="6"/>
      <c r="I252" s="6"/>
      <c r="J252" s="69"/>
      <c r="K252" s="258"/>
      <c r="L252" s="31"/>
    </row>
    <row r="253" spans="1:12" ht="14.25" customHeight="1">
      <c r="A253" s="256"/>
      <c r="B253" s="20"/>
      <c r="C253" s="21"/>
      <c r="D253" s="22"/>
      <c r="E253" s="2"/>
      <c r="F253" s="4"/>
      <c r="G253" s="23"/>
      <c r="H253" s="24"/>
      <c r="I253" s="15"/>
      <c r="J253" s="24"/>
      <c r="K253" s="24"/>
      <c r="L253" s="25"/>
    </row>
    <row r="254" spans="1:12" ht="14.25" customHeight="1">
      <c r="A254" s="263"/>
      <c r="B254" s="26"/>
      <c r="C254" s="27" t="s">
        <v>2382</v>
      </c>
      <c r="D254" s="28"/>
      <c r="E254" s="29"/>
      <c r="F254" s="79">
        <v>5.0999999999999996</v>
      </c>
      <c r="G254" s="30" t="s">
        <v>3388</v>
      </c>
      <c r="H254" s="6"/>
      <c r="I254" s="6"/>
      <c r="J254" s="69"/>
      <c r="K254" s="258"/>
      <c r="L254" s="31"/>
    </row>
    <row r="255" spans="1:12" ht="14.25" customHeight="1">
      <c r="A255" s="256"/>
      <c r="B255" s="20"/>
      <c r="C255" s="21"/>
      <c r="D255" s="22"/>
      <c r="E255" s="2"/>
      <c r="F255" s="4"/>
      <c r="G255" s="23"/>
      <c r="H255" s="24"/>
      <c r="I255" s="15"/>
      <c r="J255" s="24"/>
      <c r="K255" s="24"/>
      <c r="L255" s="25"/>
    </row>
    <row r="256" spans="1:12" ht="14.25" customHeight="1">
      <c r="A256" s="263"/>
      <c r="B256" s="26"/>
      <c r="C256" s="27" t="s">
        <v>1385</v>
      </c>
      <c r="D256" s="28"/>
      <c r="E256" s="29" t="s">
        <v>2381</v>
      </c>
      <c r="F256" s="79">
        <v>11.1</v>
      </c>
      <c r="G256" s="30" t="s">
        <v>3414</v>
      </c>
      <c r="H256" s="7"/>
      <c r="I256" s="6"/>
      <c r="J256" s="69"/>
      <c r="K256" s="258"/>
      <c r="L256" s="19"/>
    </row>
    <row r="257" spans="1:12" ht="14.25" customHeight="1">
      <c r="A257" s="256"/>
      <c r="B257" s="20"/>
      <c r="C257" s="21"/>
      <c r="D257" s="22"/>
      <c r="E257" s="2"/>
      <c r="F257" s="4"/>
      <c r="G257" s="23"/>
      <c r="H257" s="24"/>
      <c r="I257" s="15"/>
      <c r="J257" s="24"/>
      <c r="K257" s="24"/>
      <c r="L257" s="25"/>
    </row>
    <row r="258" spans="1:12" ht="14.25" customHeight="1">
      <c r="A258" s="263"/>
      <c r="B258" s="26"/>
      <c r="C258" s="27" t="s">
        <v>2383</v>
      </c>
      <c r="D258" s="28"/>
      <c r="E258" s="29" t="s">
        <v>2384</v>
      </c>
      <c r="F258" s="79">
        <v>5.0999999999999996</v>
      </c>
      <c r="G258" s="30" t="s">
        <v>3388</v>
      </c>
      <c r="H258" s="6"/>
      <c r="I258" s="6"/>
      <c r="J258" s="69"/>
      <c r="K258" s="258"/>
      <c r="L258" s="19"/>
    </row>
    <row r="259" spans="1:12" ht="14.25" customHeight="1">
      <c r="A259" s="256"/>
      <c r="B259" s="20"/>
      <c r="C259" s="21"/>
      <c r="D259" s="22"/>
      <c r="E259" s="2" t="s">
        <v>3415</v>
      </c>
      <c r="F259" s="4"/>
      <c r="G259" s="23"/>
      <c r="H259" s="24"/>
      <c r="I259" s="15"/>
      <c r="J259" s="24"/>
      <c r="K259" s="24"/>
      <c r="L259" s="25"/>
    </row>
    <row r="260" spans="1:12" ht="14.25" customHeight="1">
      <c r="A260" s="257"/>
      <c r="B260" s="26"/>
      <c r="C260" s="27" t="s">
        <v>2399</v>
      </c>
      <c r="D260" s="28"/>
      <c r="E260" s="57" t="s">
        <v>3416</v>
      </c>
      <c r="F260" s="79">
        <v>1</v>
      </c>
      <c r="G260" s="30" t="s">
        <v>1379</v>
      </c>
      <c r="H260" s="6"/>
      <c r="I260" s="6"/>
      <c r="J260" s="69"/>
      <c r="K260" s="258"/>
      <c r="L260" s="31"/>
    </row>
    <row r="261" spans="1:12" ht="14.25" customHeight="1">
      <c r="A261" s="261"/>
      <c r="B261" s="20"/>
      <c r="C261" s="21"/>
      <c r="D261" s="22"/>
      <c r="E261" t="s">
        <v>3417</v>
      </c>
      <c r="F261" s="4"/>
      <c r="G261" s="23"/>
      <c r="H261" s="24"/>
      <c r="I261" s="15"/>
      <c r="J261" s="24"/>
      <c r="K261" s="24"/>
      <c r="L261" s="25"/>
    </row>
    <row r="262" spans="1:12" ht="14.25" customHeight="1">
      <c r="A262" s="261"/>
      <c r="B262" s="26"/>
      <c r="C262" s="27" t="s">
        <v>2399</v>
      </c>
      <c r="D262" s="28"/>
      <c r="E262" s="26" t="s">
        <v>3418</v>
      </c>
      <c r="F262" s="79">
        <v>1</v>
      </c>
      <c r="G262" s="30" t="s">
        <v>1379</v>
      </c>
      <c r="H262" s="6"/>
      <c r="I262" s="6"/>
      <c r="J262" s="69"/>
      <c r="K262" s="258"/>
      <c r="L262" s="31"/>
    </row>
    <row r="263" spans="1:12" ht="14.25" customHeight="1">
      <c r="A263" s="256"/>
      <c r="B263" s="20"/>
      <c r="C263" s="21"/>
      <c r="D263" s="22"/>
      <c r="E263" s="8" t="s">
        <v>3419</v>
      </c>
      <c r="F263" s="4"/>
      <c r="G263" s="23"/>
      <c r="H263" s="24"/>
      <c r="I263" s="15"/>
      <c r="J263" s="24"/>
      <c r="K263" s="24"/>
      <c r="L263" s="25"/>
    </row>
    <row r="264" spans="1:12" ht="14.25" customHeight="1">
      <c r="A264" s="263"/>
      <c r="B264" s="26"/>
      <c r="C264" s="27" t="s">
        <v>2399</v>
      </c>
      <c r="D264" s="28"/>
      <c r="E264" s="29" t="s">
        <v>3420</v>
      </c>
      <c r="F264" s="79">
        <v>1</v>
      </c>
      <c r="G264" s="30" t="s">
        <v>1379</v>
      </c>
      <c r="H264" s="6"/>
      <c r="I264" s="6"/>
      <c r="J264" s="69"/>
      <c r="K264" s="258"/>
      <c r="L264" s="31"/>
    </row>
    <row r="265" spans="1:12" ht="14.25" customHeight="1">
      <c r="A265" s="261"/>
      <c r="B265" s="20"/>
      <c r="C265" s="21"/>
      <c r="D265" s="22"/>
      <c r="E265" t="s">
        <v>3421</v>
      </c>
      <c r="F265" s="4"/>
      <c r="G265" s="23"/>
      <c r="H265" s="24"/>
      <c r="I265" s="15"/>
      <c r="J265" s="24"/>
      <c r="K265" s="24"/>
      <c r="L265" s="25"/>
    </row>
    <row r="266" spans="1:12" ht="14.25" customHeight="1">
      <c r="A266" s="261"/>
      <c r="B266" s="26"/>
      <c r="C266" s="27" t="s">
        <v>2399</v>
      </c>
      <c r="D266" s="28"/>
      <c r="E266" t="s">
        <v>3422</v>
      </c>
      <c r="F266" s="79">
        <v>1</v>
      </c>
      <c r="G266" s="30" t="s">
        <v>1379</v>
      </c>
      <c r="H266" s="6"/>
      <c r="I266" s="6"/>
      <c r="J266" s="69"/>
      <c r="K266" s="258"/>
      <c r="L266" s="31"/>
    </row>
    <row r="267" spans="1:12" ht="14.25" customHeight="1">
      <c r="A267" s="256"/>
      <c r="B267" s="20"/>
      <c r="C267" s="21"/>
      <c r="D267" s="22"/>
      <c r="E267" s="2" t="s">
        <v>2400</v>
      </c>
      <c r="F267" s="4"/>
      <c r="G267" s="23"/>
      <c r="H267" s="24"/>
      <c r="I267" s="15"/>
      <c r="J267" s="24"/>
      <c r="K267" s="24"/>
      <c r="L267" s="25"/>
    </row>
    <row r="268" spans="1:12" ht="14.25" customHeight="1">
      <c r="A268" s="263"/>
      <c r="B268" s="26"/>
      <c r="C268" s="27" t="s">
        <v>2399</v>
      </c>
      <c r="D268" s="28"/>
      <c r="E268" s="29" t="s">
        <v>3423</v>
      </c>
      <c r="F268" s="79">
        <v>1</v>
      </c>
      <c r="G268" s="30" t="s">
        <v>1379</v>
      </c>
      <c r="H268" s="6"/>
      <c r="I268" s="6"/>
      <c r="J268" s="69"/>
      <c r="K268" s="258"/>
      <c r="L268" s="31"/>
    </row>
    <row r="269" spans="1:12" ht="14.25" customHeight="1">
      <c r="A269" s="261"/>
      <c r="B269" s="20"/>
      <c r="C269" s="21"/>
      <c r="D269" s="22"/>
      <c r="E269" s="2" t="s">
        <v>3424</v>
      </c>
      <c r="F269" s="4"/>
      <c r="G269" s="23"/>
      <c r="H269" s="24"/>
      <c r="I269" s="15"/>
      <c r="J269" s="24"/>
      <c r="K269" s="24"/>
      <c r="L269" s="25"/>
    </row>
    <row r="270" spans="1:12" ht="14.25" customHeight="1">
      <c r="A270" s="261"/>
      <c r="B270" s="26"/>
      <c r="C270" s="27" t="s">
        <v>2399</v>
      </c>
      <c r="D270" s="28"/>
      <c r="E270" s="57" t="s">
        <v>3425</v>
      </c>
      <c r="F270" s="79">
        <v>1</v>
      </c>
      <c r="G270" s="30" t="s">
        <v>1379</v>
      </c>
      <c r="H270" s="6"/>
      <c r="I270" s="6"/>
      <c r="J270" s="69"/>
      <c r="K270" s="258"/>
      <c r="L270" s="31"/>
    </row>
    <row r="271" spans="1:12" ht="14.25" customHeight="1">
      <c r="A271" s="256"/>
      <c r="B271" s="20"/>
      <c r="C271" s="21"/>
      <c r="D271" s="22"/>
      <c r="E271" s="2" t="s">
        <v>3426</v>
      </c>
      <c r="F271" s="4"/>
      <c r="G271" s="23"/>
      <c r="H271" s="24"/>
      <c r="I271" s="15"/>
      <c r="J271" s="24"/>
      <c r="K271" s="24"/>
      <c r="L271" s="25"/>
    </row>
    <row r="272" spans="1:12" ht="14.25" customHeight="1">
      <c r="A272" s="263"/>
      <c r="B272" s="26"/>
      <c r="C272" s="27" t="s">
        <v>2399</v>
      </c>
      <c r="D272" s="28"/>
      <c r="E272" s="57" t="s">
        <v>3427</v>
      </c>
      <c r="F272" s="79">
        <v>1</v>
      </c>
      <c r="G272" s="30" t="s">
        <v>1379</v>
      </c>
      <c r="H272" s="6"/>
      <c r="I272" s="6"/>
      <c r="J272" s="69"/>
      <c r="K272" s="258"/>
      <c r="L272" s="31"/>
    </row>
    <row r="273" spans="1:12" ht="14.25" customHeight="1">
      <c r="A273" s="261"/>
      <c r="B273" s="20"/>
      <c r="C273" s="21"/>
      <c r="D273" s="22"/>
      <c r="E273" s="2" t="s">
        <v>3428</v>
      </c>
      <c r="F273" s="4"/>
      <c r="G273" s="23"/>
      <c r="H273" s="24"/>
      <c r="I273" s="15"/>
      <c r="J273" s="24"/>
      <c r="K273" s="24"/>
      <c r="L273" s="25"/>
    </row>
    <row r="274" spans="1:12" ht="14.25" customHeight="1">
      <c r="A274" s="261"/>
      <c r="B274" s="26"/>
      <c r="C274" s="27" t="s">
        <v>2399</v>
      </c>
      <c r="D274" s="28"/>
      <c r="E274" s="57" t="s">
        <v>3429</v>
      </c>
      <c r="F274" s="79">
        <v>1</v>
      </c>
      <c r="G274" s="30" t="s">
        <v>1379</v>
      </c>
      <c r="H274" s="6"/>
      <c r="I274" s="6"/>
      <c r="J274" s="69"/>
      <c r="K274" s="258"/>
      <c r="L274" s="31"/>
    </row>
    <row r="275" spans="1:12" ht="14.25" customHeight="1">
      <c r="A275" s="256"/>
      <c r="B275" s="20"/>
      <c r="C275" s="21"/>
      <c r="D275" s="22"/>
      <c r="E275" s="2" t="s">
        <v>3430</v>
      </c>
      <c r="F275" s="4"/>
      <c r="G275" s="23"/>
      <c r="H275" s="24"/>
      <c r="I275" s="15"/>
      <c r="J275" s="24"/>
      <c r="K275" s="24"/>
      <c r="L275" s="25"/>
    </row>
    <row r="276" spans="1:12" ht="14.25" customHeight="1">
      <c r="A276" s="263"/>
      <c r="B276" s="26"/>
      <c r="C276" s="27" t="s">
        <v>2399</v>
      </c>
      <c r="D276" s="28"/>
      <c r="E276" s="57" t="s">
        <v>3431</v>
      </c>
      <c r="F276" s="79">
        <v>1</v>
      </c>
      <c r="G276" s="30" t="s">
        <v>1379</v>
      </c>
      <c r="H276" s="6"/>
      <c r="I276" s="6"/>
      <c r="J276" s="69"/>
      <c r="K276" s="258"/>
      <c r="L276" s="31"/>
    </row>
    <row r="277" spans="1:12" ht="14.25" customHeight="1">
      <c r="A277" s="255"/>
      <c r="B277" s="8"/>
      <c r="C277" s="9"/>
      <c r="D277" s="10"/>
      <c r="F277" s="3"/>
      <c r="G277" s="17"/>
      <c r="H277" s="18"/>
      <c r="I277" s="71"/>
      <c r="J277" s="18"/>
      <c r="K277" s="274"/>
      <c r="L277" s="19"/>
    </row>
    <row r="278" spans="1:12" ht="14.25" customHeight="1" thickBot="1">
      <c r="A278" s="431"/>
      <c r="B278" s="446"/>
      <c r="C278" s="494"/>
      <c r="D278" s="399"/>
      <c r="E278" s="400"/>
      <c r="F278" s="447"/>
      <c r="G278" s="448"/>
      <c r="H278" s="401"/>
      <c r="I278" s="311"/>
      <c r="J278" s="390"/>
      <c r="K278" s="434"/>
      <c r="L278" s="119"/>
    </row>
    <row r="280" spans="1:12" ht="14.25" customHeight="1">
      <c r="J280" s="56" t="s">
        <v>3432</v>
      </c>
      <c r="K280" s="798">
        <f>K240+1</f>
        <v>7</v>
      </c>
      <c r="L280" s="798"/>
    </row>
    <row r="281" spans="1:12" ht="14.25" customHeight="1">
      <c r="A281" s="313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</row>
    <row r="282" spans="1:12" ht="14.25" customHeight="1" thickBot="1">
      <c r="A282" s="313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</row>
    <row r="283" spans="1:12" ht="14.25" customHeight="1">
      <c r="A283" s="254"/>
      <c r="B283" s="35"/>
      <c r="C283" s="11"/>
      <c r="D283" s="37"/>
      <c r="E283" s="11"/>
      <c r="F283" s="44"/>
      <c r="G283" s="44"/>
      <c r="H283" s="11"/>
      <c r="I283" s="44"/>
      <c r="J283" s="11"/>
      <c r="K283" s="11"/>
      <c r="L283" s="45"/>
    </row>
    <row r="284" spans="1:12" ht="14.25" customHeight="1" thickBot="1">
      <c r="A284" s="429"/>
      <c r="B284" s="444"/>
      <c r="C284" s="517" t="s">
        <v>3433</v>
      </c>
      <c r="D284" s="430"/>
      <c r="E284" s="517" t="s">
        <v>3434</v>
      </c>
      <c r="F284" s="445" t="s">
        <v>3193</v>
      </c>
      <c r="G284" s="445" t="s">
        <v>3241</v>
      </c>
      <c r="H284" s="517" t="s">
        <v>3392</v>
      </c>
      <c r="I284" s="445" t="s">
        <v>3435</v>
      </c>
      <c r="J284" s="794" t="s">
        <v>3248</v>
      </c>
      <c r="K284" s="794"/>
      <c r="L284" s="587"/>
    </row>
    <row r="285" spans="1:12" ht="14.25" customHeight="1">
      <c r="A285" s="254"/>
      <c r="B285" s="35"/>
      <c r="C285" s="36"/>
      <c r="D285" s="37"/>
      <c r="E285" s="11"/>
      <c r="F285" s="12"/>
      <c r="G285" s="13"/>
      <c r="H285" s="14"/>
      <c r="I285" s="38"/>
      <c r="J285" s="14"/>
      <c r="K285" s="14"/>
      <c r="L285" s="16"/>
    </row>
    <row r="286" spans="1:12" ht="14.25" customHeight="1">
      <c r="A286" s="261"/>
      <c r="B286" s="8"/>
      <c r="C286" s="9"/>
      <c r="D286" s="10"/>
      <c r="F286" s="77"/>
      <c r="G286" s="17"/>
      <c r="H286" s="18"/>
      <c r="I286" s="32"/>
      <c r="J286" s="18"/>
      <c r="K286" s="364"/>
      <c r="L286" s="19"/>
    </row>
    <row r="287" spans="1:12" ht="14.25" customHeight="1">
      <c r="A287" s="256"/>
      <c r="B287" s="20"/>
      <c r="C287" s="21"/>
      <c r="D287" s="22"/>
      <c r="E287" s="2"/>
      <c r="F287" s="4"/>
      <c r="G287" s="23"/>
      <c r="H287" s="24"/>
      <c r="I287" s="15"/>
      <c r="J287" s="24"/>
      <c r="K287" s="24"/>
      <c r="L287" s="25"/>
    </row>
    <row r="288" spans="1:12" ht="14.25" customHeight="1">
      <c r="A288" s="257"/>
      <c r="B288" s="26"/>
      <c r="C288" s="27"/>
      <c r="D288" s="28"/>
      <c r="E288" s="57"/>
      <c r="F288" s="79"/>
      <c r="G288" s="30"/>
      <c r="H288" s="6"/>
      <c r="I288" s="6"/>
      <c r="J288" s="69"/>
      <c r="K288" s="258"/>
      <c r="L288" s="31"/>
    </row>
    <row r="289" spans="1:12" ht="14.25" customHeight="1">
      <c r="A289" s="256"/>
      <c r="B289" s="20"/>
      <c r="C289" s="21"/>
      <c r="D289" s="22"/>
      <c r="E289" s="2"/>
      <c r="F289" s="4"/>
      <c r="G289" s="23"/>
      <c r="H289" s="24"/>
      <c r="I289" s="15"/>
      <c r="J289" s="24"/>
      <c r="K289" s="24"/>
      <c r="L289" s="25"/>
    </row>
    <row r="290" spans="1:12" ht="14.25" customHeight="1">
      <c r="A290" s="257"/>
      <c r="B290" s="26"/>
      <c r="C290" s="27"/>
      <c r="D290" s="28"/>
      <c r="E290" s="57"/>
      <c r="F290" s="79"/>
      <c r="G290" s="30"/>
      <c r="H290" s="6"/>
      <c r="I290" s="6"/>
      <c r="J290" s="69"/>
      <c r="K290" s="258"/>
      <c r="L290" s="31"/>
    </row>
    <row r="291" spans="1:12" ht="14.25" customHeight="1">
      <c r="A291" s="256"/>
      <c r="B291" s="20"/>
      <c r="C291" s="21"/>
      <c r="D291" s="22"/>
      <c r="E291" s="2"/>
      <c r="F291" s="4"/>
      <c r="G291" s="23"/>
      <c r="H291" s="24"/>
      <c r="I291" s="15"/>
      <c r="J291" s="24"/>
      <c r="K291" s="24"/>
      <c r="L291" s="25"/>
    </row>
    <row r="292" spans="1:12" ht="14.25" customHeight="1">
      <c r="A292" s="263"/>
      <c r="B292" s="26"/>
      <c r="C292" s="27"/>
      <c r="D292" s="28"/>
      <c r="E292" s="29"/>
      <c r="F292" s="79"/>
      <c r="G292" s="30"/>
      <c r="H292" s="6"/>
      <c r="I292" s="6"/>
      <c r="J292" s="69"/>
      <c r="K292" s="258"/>
      <c r="L292" s="31"/>
    </row>
    <row r="293" spans="1:12" ht="14.25" customHeight="1">
      <c r="A293" s="256"/>
      <c r="B293" s="20"/>
      <c r="C293" s="21"/>
      <c r="D293" s="22"/>
      <c r="E293" s="2"/>
      <c r="F293" s="4"/>
      <c r="G293" s="23"/>
      <c r="H293" s="24"/>
      <c r="I293" s="15"/>
      <c r="J293" s="24"/>
      <c r="K293" s="24"/>
      <c r="L293" s="25"/>
    </row>
    <row r="294" spans="1:12" ht="14.25" customHeight="1">
      <c r="A294" s="263"/>
      <c r="B294" s="26"/>
      <c r="C294" s="27"/>
      <c r="D294" s="28"/>
      <c r="E294" s="29"/>
      <c r="F294" s="79"/>
      <c r="G294" s="30"/>
      <c r="H294" s="6"/>
      <c r="I294" s="6"/>
      <c r="J294" s="69"/>
      <c r="K294" s="258"/>
      <c r="L294" s="31"/>
    </row>
    <row r="295" spans="1:12" ht="14.25" customHeight="1">
      <c r="A295" s="256"/>
      <c r="B295" s="20"/>
      <c r="C295" s="21"/>
      <c r="D295" s="22"/>
      <c r="E295" s="2"/>
      <c r="F295" s="4"/>
      <c r="G295" s="23"/>
      <c r="H295" s="24"/>
      <c r="I295" s="15"/>
      <c r="J295" s="24"/>
      <c r="K295" s="24"/>
      <c r="L295" s="25"/>
    </row>
    <row r="296" spans="1:12" ht="14.25" customHeight="1">
      <c r="A296" s="263"/>
      <c r="B296" s="26"/>
      <c r="C296" s="27"/>
      <c r="D296" s="28"/>
      <c r="E296" s="29"/>
      <c r="F296" s="79"/>
      <c r="G296" s="30"/>
      <c r="H296" s="7"/>
      <c r="I296" s="6"/>
      <c r="J296" s="69"/>
      <c r="K296" s="258"/>
      <c r="L296" s="19"/>
    </row>
    <row r="297" spans="1:12" ht="14.25" customHeight="1">
      <c r="A297" s="256"/>
      <c r="B297" s="20"/>
      <c r="C297" s="21"/>
      <c r="D297" s="22"/>
      <c r="E297" s="2"/>
      <c r="F297" s="4"/>
      <c r="G297" s="23"/>
      <c r="H297" s="24"/>
      <c r="I297" s="15"/>
      <c r="J297" s="24"/>
      <c r="K297" s="24"/>
      <c r="L297" s="25"/>
    </row>
    <row r="298" spans="1:12" ht="14.25" customHeight="1">
      <c r="A298" s="263"/>
      <c r="B298" s="26"/>
      <c r="C298" s="27"/>
      <c r="D298" s="28"/>
      <c r="E298" s="29"/>
      <c r="F298" s="79"/>
      <c r="G298" s="30"/>
      <c r="H298" s="6"/>
      <c r="I298" s="6"/>
      <c r="J298" s="69"/>
      <c r="K298" s="258"/>
      <c r="L298" s="19"/>
    </row>
    <row r="299" spans="1:12" ht="14.25" customHeight="1">
      <c r="A299" s="256"/>
      <c r="B299" s="20"/>
      <c r="C299" s="2"/>
      <c r="D299" s="22"/>
      <c r="E299" s="2"/>
      <c r="F299" s="82"/>
      <c r="G299" s="23"/>
      <c r="H299" s="24"/>
      <c r="I299" s="15"/>
      <c r="J299" s="117"/>
      <c r="K299" s="266"/>
      <c r="L299" s="262"/>
    </row>
    <row r="300" spans="1:12" ht="14.25" customHeight="1">
      <c r="A300" s="263"/>
      <c r="B300" s="26"/>
      <c r="C300" s="27"/>
      <c r="D300" s="28"/>
      <c r="E300" s="57"/>
      <c r="F300" s="79"/>
      <c r="G300" s="30"/>
      <c r="H300" s="7"/>
      <c r="I300" s="6"/>
      <c r="J300" s="69"/>
      <c r="K300" s="267"/>
      <c r="L300" s="264"/>
    </row>
    <row r="301" spans="1:12" ht="14.25" customHeight="1">
      <c r="A301" s="261"/>
      <c r="B301" s="20"/>
      <c r="C301" s="2"/>
      <c r="D301" s="22"/>
      <c r="E301" s="2"/>
      <c r="F301" s="82"/>
      <c r="G301" s="23"/>
      <c r="H301" s="24"/>
      <c r="I301" s="15"/>
      <c r="J301" s="117"/>
      <c r="K301" s="266"/>
      <c r="L301" s="262"/>
    </row>
    <row r="302" spans="1:12" ht="14.25" customHeight="1">
      <c r="A302" s="261"/>
      <c r="B302" s="26"/>
      <c r="C302" s="27"/>
      <c r="D302" s="28"/>
      <c r="E302" s="57"/>
      <c r="F302" s="79"/>
      <c r="G302" s="30"/>
      <c r="H302" s="7"/>
      <c r="I302" s="6"/>
      <c r="J302" s="69"/>
      <c r="K302" s="267"/>
      <c r="L302" s="264"/>
    </row>
    <row r="303" spans="1:12" ht="14.25" customHeight="1">
      <c r="A303" s="256"/>
      <c r="B303" s="8"/>
      <c r="C303" s="9"/>
      <c r="D303" s="10"/>
      <c r="F303" s="3"/>
      <c r="G303" s="17"/>
      <c r="H303" s="24"/>
      <c r="I303" s="15"/>
      <c r="J303" s="117"/>
      <c r="K303" s="266"/>
      <c r="L303" s="25"/>
    </row>
    <row r="304" spans="1:12" ht="14.25" customHeight="1">
      <c r="A304" s="263"/>
      <c r="B304" s="8"/>
      <c r="C304" s="27"/>
      <c r="D304" s="28"/>
      <c r="E304" s="29"/>
      <c r="F304" s="79"/>
      <c r="G304" s="30"/>
      <c r="H304" s="7"/>
      <c r="I304" s="6"/>
      <c r="J304" s="69"/>
      <c r="K304" s="279"/>
      <c r="L304" s="19"/>
    </row>
    <row r="305" spans="1:12" ht="14.25" customHeight="1">
      <c r="A305" s="261"/>
      <c r="B305" s="20"/>
      <c r="C305" s="21"/>
      <c r="D305" s="22"/>
      <c r="E305" s="2"/>
      <c r="F305" s="78"/>
      <c r="G305" s="23"/>
      <c r="H305" s="24"/>
      <c r="I305" s="15"/>
      <c r="J305" s="117"/>
      <c r="K305" s="266"/>
      <c r="L305" s="25"/>
    </row>
    <row r="306" spans="1:12" ht="14.25" customHeight="1">
      <c r="A306" s="261"/>
      <c r="B306" s="26"/>
      <c r="C306" s="27"/>
      <c r="D306" s="28"/>
      <c r="E306" s="29"/>
      <c r="F306" s="79"/>
      <c r="G306" s="30"/>
      <c r="H306" s="7"/>
      <c r="I306" s="6"/>
      <c r="J306" s="69"/>
      <c r="K306" s="267"/>
      <c r="L306" s="31"/>
    </row>
    <row r="307" spans="1:12" ht="14.25" customHeight="1">
      <c r="A307" s="256"/>
      <c r="B307" s="8"/>
      <c r="C307" s="21"/>
      <c r="D307" s="10"/>
      <c r="F307" s="3"/>
      <c r="G307" s="17"/>
      <c r="H307" s="24"/>
      <c r="I307" s="15"/>
      <c r="J307" s="117"/>
      <c r="K307" s="266"/>
      <c r="L307" s="25"/>
    </row>
    <row r="308" spans="1:12" ht="14.25" customHeight="1">
      <c r="A308" s="263"/>
      <c r="B308" s="8"/>
      <c r="C308" s="27"/>
      <c r="D308" s="10"/>
      <c r="F308" s="77"/>
      <c r="G308" s="17"/>
      <c r="H308" s="7"/>
      <c r="I308" s="6"/>
      <c r="J308" s="69"/>
      <c r="K308" s="267"/>
      <c r="L308" s="19"/>
    </row>
    <row r="309" spans="1:12" ht="14.25" customHeight="1">
      <c r="A309" s="261"/>
      <c r="B309" s="20"/>
      <c r="C309" s="21"/>
      <c r="D309" s="22"/>
      <c r="E309" s="2"/>
      <c r="F309" s="4"/>
      <c r="G309" s="23"/>
      <c r="H309" s="24"/>
      <c r="I309" s="15"/>
      <c r="J309" s="117"/>
      <c r="K309" s="266"/>
      <c r="L309" s="25"/>
    </row>
    <row r="310" spans="1:12" ht="14.25" customHeight="1">
      <c r="A310" s="265"/>
      <c r="B310" s="26"/>
      <c r="C310" s="27"/>
      <c r="D310" s="28"/>
      <c r="E310" s="29"/>
      <c r="F310" s="79"/>
      <c r="G310" s="30"/>
      <c r="H310" s="7"/>
      <c r="I310" s="6"/>
      <c r="J310" s="69"/>
      <c r="K310" s="267"/>
      <c r="L310" s="19"/>
    </row>
    <row r="311" spans="1:12" ht="14.25" customHeight="1">
      <c r="A311" s="256"/>
      <c r="B311" s="20"/>
      <c r="C311" s="21"/>
      <c r="D311" s="10"/>
      <c r="F311" s="3"/>
      <c r="G311" s="17"/>
      <c r="H311" s="24"/>
      <c r="I311" s="15"/>
      <c r="J311" s="117"/>
      <c r="K311" s="266"/>
      <c r="L311" s="25"/>
    </row>
    <row r="312" spans="1:12" ht="14.25" customHeight="1">
      <c r="A312" s="263"/>
      <c r="B312" s="26"/>
      <c r="C312" s="27"/>
      <c r="D312" s="10"/>
      <c r="F312" s="77"/>
      <c r="G312" s="17"/>
      <c r="H312" s="7"/>
      <c r="I312" s="6"/>
      <c r="J312" s="69"/>
      <c r="K312" s="267"/>
      <c r="L312" s="19"/>
    </row>
    <row r="313" spans="1:12" ht="14.25" customHeight="1">
      <c r="A313" s="261"/>
      <c r="B313" s="8"/>
      <c r="C313" s="21"/>
      <c r="D313" s="22"/>
      <c r="E313" s="2"/>
      <c r="F313" s="4"/>
      <c r="G313" s="23"/>
      <c r="H313" s="24"/>
      <c r="I313" s="15"/>
      <c r="J313" s="117"/>
      <c r="K313" s="266"/>
      <c r="L313" s="25"/>
    </row>
    <row r="314" spans="1:12" ht="14.25" customHeight="1">
      <c r="A314" s="261"/>
      <c r="B314" s="8"/>
      <c r="C314" s="27"/>
      <c r="D314" s="28"/>
      <c r="E314" s="29"/>
      <c r="F314" s="79"/>
      <c r="G314" s="30"/>
      <c r="H314" s="7"/>
      <c r="I314" s="6"/>
      <c r="J314" s="69"/>
      <c r="K314" s="267"/>
      <c r="L314" s="19"/>
    </row>
    <row r="315" spans="1:12" ht="14.25" customHeight="1">
      <c r="A315" s="259"/>
      <c r="B315" s="20"/>
      <c r="C315" s="21"/>
      <c r="D315" s="22"/>
      <c r="E315" s="2"/>
      <c r="F315" s="4"/>
      <c r="G315" s="23"/>
      <c r="H315" s="24"/>
      <c r="I315" s="72"/>
      <c r="J315" s="117"/>
      <c r="K315" s="266"/>
      <c r="L315" s="25"/>
    </row>
    <row r="316" spans="1:12" ht="14.25" customHeight="1">
      <c r="A316" s="260"/>
      <c r="B316" s="26"/>
      <c r="C316" s="43" t="s">
        <v>3436</v>
      </c>
      <c r="D316" s="28"/>
      <c r="E316" s="29"/>
      <c r="F316" s="79"/>
      <c r="G316" s="30"/>
      <c r="H316" s="7"/>
      <c r="I316" s="6"/>
      <c r="J316" s="69"/>
      <c r="K316" s="267"/>
      <c r="L316" s="31"/>
    </row>
    <row r="317" spans="1:12" ht="14.25" customHeight="1">
      <c r="A317" s="255"/>
      <c r="B317" s="8"/>
      <c r="C317" s="9"/>
      <c r="D317" s="10"/>
      <c r="F317" s="3"/>
      <c r="G317" s="17"/>
      <c r="H317" s="18"/>
      <c r="I317" s="71"/>
      <c r="J317" s="18"/>
      <c r="K317" s="274"/>
      <c r="L317" s="19"/>
    </row>
    <row r="318" spans="1:12" ht="14.25" customHeight="1" thickBot="1">
      <c r="A318" s="431"/>
      <c r="B318" s="446"/>
      <c r="C318" s="494"/>
      <c r="D318" s="399"/>
      <c r="E318" s="400"/>
      <c r="F318" s="447"/>
      <c r="G318" s="448"/>
      <c r="H318" s="401"/>
      <c r="I318" s="311"/>
      <c r="J318" s="390"/>
      <c r="K318" s="434"/>
      <c r="L318" s="119"/>
    </row>
    <row r="320" spans="1:12" ht="14.25" customHeight="1">
      <c r="J320" s="56" t="s">
        <v>3432</v>
      </c>
      <c r="K320" s="798">
        <f>K280+1</f>
        <v>8</v>
      </c>
      <c r="L320" s="798"/>
    </row>
    <row r="321" spans="1:12" ht="14.25" customHeight="1">
      <c r="A321" s="313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</row>
    <row r="322" spans="1:12" ht="14.25" customHeight="1" thickBot="1">
      <c r="A322" s="313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</row>
    <row r="323" spans="1:12" ht="14.25" customHeight="1">
      <c r="A323" s="254"/>
      <c r="B323" s="35"/>
      <c r="C323" s="11"/>
      <c r="D323" s="37"/>
      <c r="E323" s="11"/>
      <c r="F323" s="44"/>
      <c r="G323" s="44"/>
      <c r="H323" s="11"/>
      <c r="I323" s="44"/>
      <c r="J323" s="11"/>
      <c r="K323" s="11"/>
      <c r="L323" s="45"/>
    </row>
    <row r="324" spans="1:12" ht="14.25" customHeight="1" thickBot="1">
      <c r="A324" s="429"/>
      <c r="B324" s="444"/>
      <c r="C324" s="517" t="s">
        <v>3390</v>
      </c>
      <c r="D324" s="430"/>
      <c r="E324" s="517" t="s">
        <v>3437</v>
      </c>
      <c r="F324" s="445" t="s">
        <v>3235</v>
      </c>
      <c r="G324" s="445" t="s">
        <v>3241</v>
      </c>
      <c r="H324" s="517" t="s">
        <v>3438</v>
      </c>
      <c r="I324" s="445" t="s">
        <v>3435</v>
      </c>
      <c r="J324" s="794" t="s">
        <v>3248</v>
      </c>
      <c r="K324" s="794"/>
      <c r="L324" s="587"/>
    </row>
    <row r="325" spans="1:12" ht="14.25" customHeight="1">
      <c r="A325" s="254"/>
      <c r="B325" s="35"/>
      <c r="C325" s="36"/>
      <c r="D325" s="37"/>
      <c r="E325" s="11"/>
      <c r="F325" s="12"/>
      <c r="G325" s="13"/>
      <c r="H325" s="14"/>
      <c r="I325" s="38"/>
      <c r="J325" s="14"/>
      <c r="K325" s="14"/>
      <c r="L325" s="16"/>
    </row>
    <row r="326" spans="1:12" ht="14.25" customHeight="1">
      <c r="A326" s="255" t="s">
        <v>3439</v>
      </c>
      <c r="B326" s="8"/>
      <c r="C326" s="9" t="str">
        <f>C16</f>
        <v>消火設備工事</v>
      </c>
      <c r="D326" s="10"/>
      <c r="F326" s="3"/>
      <c r="G326" s="17"/>
      <c r="H326" s="18"/>
      <c r="I326" s="32"/>
      <c r="J326" s="69"/>
      <c r="K326" s="18"/>
      <c r="L326" s="19"/>
    </row>
    <row r="327" spans="1:12" ht="14.25" customHeight="1">
      <c r="A327" s="256"/>
      <c r="B327" s="20"/>
      <c r="C327" s="21"/>
      <c r="D327" s="22"/>
      <c r="E327" s="304" t="s">
        <v>3440</v>
      </c>
      <c r="F327" s="4"/>
      <c r="G327" s="23"/>
      <c r="H327" s="24"/>
      <c r="I327" s="15"/>
      <c r="J327" s="24"/>
      <c r="K327" s="24"/>
      <c r="L327" s="25"/>
    </row>
    <row r="328" spans="1:12" ht="14.25" customHeight="1">
      <c r="A328" s="257"/>
      <c r="B328" s="26"/>
      <c r="C328" s="27" t="s">
        <v>2401</v>
      </c>
      <c r="D328" s="28"/>
      <c r="E328" s="273" t="s">
        <v>3441</v>
      </c>
      <c r="F328" s="79">
        <v>1</v>
      </c>
      <c r="G328" s="30" t="s">
        <v>1349</v>
      </c>
      <c r="H328" s="7"/>
      <c r="I328" s="6"/>
      <c r="J328" s="69"/>
      <c r="K328" s="7"/>
      <c r="L328" s="31"/>
    </row>
    <row r="329" spans="1:12" ht="14.25" customHeight="1">
      <c r="A329" s="256"/>
      <c r="B329" s="20"/>
      <c r="C329" s="21"/>
      <c r="D329" s="22"/>
      <c r="E329" s="2"/>
      <c r="F329" s="4"/>
      <c r="G329" s="23"/>
      <c r="H329" s="24"/>
      <c r="I329" s="15"/>
      <c r="J329" s="24"/>
      <c r="K329" s="24"/>
      <c r="L329" s="25"/>
    </row>
    <row r="330" spans="1:12" ht="14.25" customHeight="1">
      <c r="A330" s="263"/>
      <c r="B330" s="26"/>
      <c r="C330" s="27" t="s">
        <v>2402</v>
      </c>
      <c r="D330" s="28"/>
      <c r="E330" s="57"/>
      <c r="F330" s="79">
        <v>1</v>
      </c>
      <c r="G330" s="30" t="s">
        <v>1349</v>
      </c>
      <c r="H330" s="7"/>
      <c r="I330" s="6"/>
      <c r="J330" s="69"/>
      <c r="K330" s="258"/>
      <c r="L330" s="31"/>
    </row>
    <row r="331" spans="1:12" ht="14.25" customHeight="1">
      <c r="A331" s="256"/>
      <c r="B331" s="20"/>
      <c r="C331" s="21"/>
      <c r="D331" s="22"/>
      <c r="E331" s="2"/>
      <c r="F331" s="4"/>
      <c r="G331" s="23"/>
      <c r="H331" s="24"/>
      <c r="I331" s="15"/>
      <c r="J331" s="24"/>
      <c r="K331" s="24"/>
      <c r="L331" s="25"/>
    </row>
    <row r="332" spans="1:12" ht="14.25" customHeight="1">
      <c r="A332" s="263"/>
      <c r="B332" s="26"/>
      <c r="C332" s="27" t="s">
        <v>2403</v>
      </c>
      <c r="D332" s="28"/>
      <c r="E332" s="29"/>
      <c r="F332" s="79">
        <v>1</v>
      </c>
      <c r="G332" s="30" t="s">
        <v>1349</v>
      </c>
      <c r="H332" s="7"/>
      <c r="I332" s="6"/>
      <c r="J332" s="69"/>
      <c r="K332" s="258"/>
      <c r="L332" s="19"/>
    </row>
    <row r="333" spans="1:12" ht="14.25" customHeight="1">
      <c r="A333" s="256"/>
      <c r="B333" s="20"/>
      <c r="C333" s="21"/>
      <c r="D333" s="22"/>
      <c r="E333" s="2" t="s">
        <v>3442</v>
      </c>
      <c r="F333" s="4"/>
      <c r="G333" s="23"/>
      <c r="H333" s="24"/>
      <c r="I333" s="15"/>
      <c r="J333" s="24"/>
      <c r="K333" s="24"/>
      <c r="L333" s="25"/>
    </row>
    <row r="334" spans="1:12" ht="14.25" customHeight="1">
      <c r="A334" s="261"/>
      <c r="B334" s="8"/>
      <c r="C334" s="9" t="s">
        <v>2404</v>
      </c>
      <c r="D334" s="10"/>
      <c r="E334" s="29" t="s">
        <v>3443</v>
      </c>
      <c r="F334" s="79">
        <v>1</v>
      </c>
      <c r="G334" s="30" t="s">
        <v>1377</v>
      </c>
      <c r="H334" s="7"/>
      <c r="I334" s="6"/>
      <c r="J334" s="69"/>
      <c r="K334" s="7"/>
      <c r="L334" s="31"/>
    </row>
    <row r="335" spans="1:12" ht="14.25" customHeight="1">
      <c r="A335" s="256"/>
      <c r="B335" s="20"/>
      <c r="C335" s="21"/>
      <c r="D335" s="22"/>
      <c r="E335" s="2"/>
      <c r="F335" s="4"/>
      <c r="G335" s="23"/>
      <c r="H335" s="24"/>
      <c r="I335" s="15"/>
      <c r="J335" s="24"/>
      <c r="K335" s="24"/>
      <c r="L335" s="25"/>
    </row>
    <row r="336" spans="1:12" ht="14.25" customHeight="1">
      <c r="A336" s="263"/>
      <c r="B336" s="26"/>
      <c r="C336" s="27" t="s">
        <v>2402</v>
      </c>
      <c r="D336" s="28"/>
      <c r="E336" s="57"/>
      <c r="F336" s="79">
        <v>1</v>
      </c>
      <c r="G336" s="30" t="s">
        <v>1377</v>
      </c>
      <c r="H336" s="7"/>
      <c r="I336" s="6"/>
      <c r="J336" s="69"/>
      <c r="K336" s="258"/>
      <c r="L336" s="31"/>
    </row>
    <row r="337" spans="1:12" ht="14.25" customHeight="1">
      <c r="A337" s="256"/>
      <c r="B337" s="20"/>
      <c r="C337" s="21"/>
      <c r="D337" s="22"/>
      <c r="E337" s="2" t="s">
        <v>3444</v>
      </c>
      <c r="F337" s="4"/>
      <c r="G337" s="23"/>
      <c r="H337" s="24"/>
      <c r="I337" s="15"/>
      <c r="J337" s="24"/>
      <c r="K337" s="24"/>
      <c r="L337" s="25"/>
    </row>
    <row r="338" spans="1:12" ht="14.25" customHeight="1">
      <c r="A338" s="263"/>
      <c r="B338" s="26"/>
      <c r="C338" s="27" t="s">
        <v>2405</v>
      </c>
      <c r="D338" s="28"/>
      <c r="E338" s="29" t="s">
        <v>2406</v>
      </c>
      <c r="F338" s="79">
        <v>4</v>
      </c>
      <c r="G338" s="30" t="s">
        <v>1377</v>
      </c>
      <c r="H338" s="7"/>
      <c r="I338" s="6"/>
      <c r="J338" s="69"/>
      <c r="K338" s="258"/>
      <c r="L338" s="19"/>
    </row>
    <row r="339" spans="1:12" ht="14.25" customHeight="1">
      <c r="A339" s="256"/>
      <c r="B339" s="20"/>
      <c r="C339" s="21"/>
      <c r="D339" s="22"/>
      <c r="E339" s="2"/>
      <c r="F339" s="4"/>
      <c r="G339" s="23"/>
      <c r="H339" s="24"/>
      <c r="I339" s="15"/>
      <c r="J339" s="24"/>
      <c r="K339" s="24"/>
      <c r="L339" s="25"/>
    </row>
    <row r="340" spans="1:12" ht="14.25" customHeight="1">
      <c r="A340" s="257"/>
      <c r="B340" s="26"/>
      <c r="C340" s="27" t="s">
        <v>3445</v>
      </c>
      <c r="D340" s="28"/>
      <c r="E340" s="57" t="s">
        <v>2407</v>
      </c>
      <c r="F340" s="79">
        <v>1</v>
      </c>
      <c r="G340" s="30" t="s">
        <v>3227</v>
      </c>
      <c r="H340" s="6"/>
      <c r="I340" s="6"/>
      <c r="J340" s="69"/>
      <c r="K340" s="258"/>
      <c r="L340" s="31"/>
    </row>
    <row r="341" spans="1:12" ht="14.25" customHeight="1">
      <c r="A341" s="256"/>
      <c r="B341" s="20"/>
      <c r="C341" s="21"/>
      <c r="D341" s="22"/>
      <c r="E341" s="2"/>
      <c r="F341" s="4"/>
      <c r="G341" s="23"/>
      <c r="H341" s="24"/>
      <c r="I341" s="15"/>
      <c r="J341" s="24"/>
      <c r="K341" s="24"/>
      <c r="L341" s="25"/>
    </row>
    <row r="342" spans="1:12" ht="14.25" customHeight="1">
      <c r="A342" s="257"/>
      <c r="B342" s="26"/>
      <c r="C342" s="27" t="s">
        <v>3446</v>
      </c>
      <c r="D342" s="28"/>
      <c r="E342" s="57" t="s">
        <v>2408</v>
      </c>
      <c r="F342" s="79">
        <v>73</v>
      </c>
      <c r="G342" s="30" t="s">
        <v>3255</v>
      </c>
      <c r="H342" s="6"/>
      <c r="I342" s="6"/>
      <c r="J342" s="69"/>
      <c r="K342" s="258"/>
      <c r="L342" s="31"/>
    </row>
    <row r="343" spans="1:12" ht="14.25" customHeight="1">
      <c r="A343" s="256"/>
      <c r="B343" s="20"/>
      <c r="C343" s="21"/>
      <c r="D343" s="22"/>
      <c r="E343" s="2"/>
      <c r="F343" s="4"/>
      <c r="G343" s="23"/>
      <c r="H343" s="24"/>
      <c r="I343" s="15"/>
      <c r="J343" s="24"/>
      <c r="K343" s="24"/>
      <c r="L343" s="25"/>
    </row>
    <row r="344" spans="1:12" ht="14.25" customHeight="1">
      <c r="A344" s="257"/>
      <c r="B344" s="26"/>
      <c r="C344" s="27" t="s">
        <v>3446</v>
      </c>
      <c r="D344" s="28"/>
      <c r="E344" s="57" t="s">
        <v>2409</v>
      </c>
      <c r="F344" s="79">
        <v>38</v>
      </c>
      <c r="G344" s="30" t="s">
        <v>3227</v>
      </c>
      <c r="H344" s="6"/>
      <c r="I344" s="6"/>
      <c r="J344" s="69"/>
      <c r="K344" s="258"/>
      <c r="L344" s="31"/>
    </row>
    <row r="345" spans="1:12" ht="14.25" customHeight="1">
      <c r="A345" s="256"/>
      <c r="B345" s="20"/>
      <c r="C345" s="21"/>
      <c r="D345" s="22"/>
      <c r="E345" s="2"/>
      <c r="F345" s="4"/>
      <c r="G345" s="23"/>
      <c r="H345" s="24"/>
      <c r="I345" s="15"/>
      <c r="J345" s="24"/>
      <c r="K345" s="24"/>
      <c r="L345" s="25"/>
    </row>
    <row r="346" spans="1:12" ht="14.25" customHeight="1">
      <c r="A346" s="263"/>
      <c r="B346" s="26"/>
      <c r="C346" s="273" t="s">
        <v>3447</v>
      </c>
      <c r="D346" s="28"/>
      <c r="E346" s="57" t="s">
        <v>3448</v>
      </c>
      <c r="F346" s="79">
        <v>19</v>
      </c>
      <c r="G346" s="30" t="s">
        <v>3227</v>
      </c>
      <c r="H346" s="6"/>
      <c r="I346" s="6"/>
      <c r="J346" s="69"/>
      <c r="K346" s="258"/>
      <c r="L346" s="31"/>
    </row>
    <row r="347" spans="1:12" ht="14.25" customHeight="1">
      <c r="A347" s="256"/>
      <c r="B347" s="20"/>
      <c r="C347" s="21"/>
      <c r="D347" s="22"/>
      <c r="E347" s="2"/>
      <c r="F347" s="4"/>
      <c r="G347" s="23"/>
      <c r="H347" s="24"/>
      <c r="I347" s="15"/>
      <c r="J347" s="24"/>
      <c r="K347" s="24"/>
      <c r="L347" s="25"/>
    </row>
    <row r="348" spans="1:12" ht="14.25" customHeight="1">
      <c r="A348" s="263"/>
      <c r="B348" s="26"/>
      <c r="C348" s="273" t="s">
        <v>3449</v>
      </c>
      <c r="D348" s="28"/>
      <c r="E348" s="57" t="s">
        <v>3450</v>
      </c>
      <c r="F348" s="79">
        <v>9</v>
      </c>
      <c r="G348" s="30" t="s">
        <v>3255</v>
      </c>
      <c r="H348" s="6"/>
      <c r="I348" s="6"/>
      <c r="J348" s="69"/>
      <c r="K348" s="258"/>
      <c r="L348" s="31"/>
    </row>
    <row r="349" spans="1:12" ht="14.25" customHeight="1">
      <c r="A349" s="256"/>
      <c r="B349" s="20"/>
      <c r="C349" s="2"/>
      <c r="D349" s="22"/>
      <c r="E349" s="2"/>
      <c r="F349" s="82"/>
      <c r="G349" s="23"/>
      <c r="H349" s="24"/>
      <c r="I349" s="15"/>
      <c r="J349" s="24"/>
      <c r="K349" s="24"/>
      <c r="L349" s="262"/>
    </row>
    <row r="350" spans="1:12" ht="14.25" customHeight="1">
      <c r="A350" s="263"/>
      <c r="B350" s="26"/>
      <c r="C350" s="27" t="s">
        <v>2410</v>
      </c>
      <c r="D350" s="28"/>
      <c r="E350" s="29"/>
      <c r="F350" s="79">
        <v>1</v>
      </c>
      <c r="G350" s="30" t="s">
        <v>0</v>
      </c>
      <c r="H350" s="7"/>
      <c r="I350" s="6"/>
      <c r="J350" s="69"/>
      <c r="K350" s="258"/>
      <c r="L350" s="264"/>
    </row>
    <row r="351" spans="1:12" ht="14.25" customHeight="1">
      <c r="A351" s="259"/>
      <c r="B351" s="20"/>
      <c r="C351" s="21"/>
      <c r="D351" s="22"/>
      <c r="E351" s="2"/>
      <c r="F351" s="82"/>
      <c r="G351" s="23"/>
      <c r="H351" s="24"/>
      <c r="I351" s="15"/>
      <c r="J351" s="24"/>
      <c r="K351" s="24"/>
      <c r="L351" s="262"/>
    </row>
    <row r="352" spans="1:12" ht="14.25" customHeight="1">
      <c r="A352" s="260"/>
      <c r="B352" s="26"/>
      <c r="C352" s="27" t="s">
        <v>2392</v>
      </c>
      <c r="D352" s="28"/>
      <c r="E352" s="29"/>
      <c r="F352" s="79">
        <v>1</v>
      </c>
      <c r="G352" s="30" t="s">
        <v>0</v>
      </c>
      <c r="H352" s="7"/>
      <c r="I352" s="6"/>
      <c r="J352" s="69"/>
      <c r="K352" s="258"/>
      <c r="L352" s="264"/>
    </row>
    <row r="353" spans="1:12" ht="14.25" customHeight="1">
      <c r="A353" s="261"/>
      <c r="B353" s="8"/>
      <c r="C353" s="9"/>
      <c r="D353" s="10"/>
      <c r="F353" s="3"/>
      <c r="G353" s="17"/>
      <c r="H353" s="24"/>
      <c r="I353" s="15"/>
      <c r="J353" s="117"/>
      <c r="K353" s="24"/>
      <c r="L353" s="25"/>
    </row>
    <row r="354" spans="1:12" ht="14.25" customHeight="1">
      <c r="A354" s="261"/>
      <c r="B354" s="8"/>
      <c r="C354" s="9" t="s">
        <v>2411</v>
      </c>
      <c r="D354" s="10"/>
      <c r="E354" t="s">
        <v>3451</v>
      </c>
      <c r="F354" s="77">
        <v>1</v>
      </c>
      <c r="G354" s="17" t="s">
        <v>1377</v>
      </c>
      <c r="H354" s="7"/>
      <c r="I354" s="6"/>
      <c r="J354" s="69"/>
      <c r="K354" s="258"/>
      <c r="L354" s="19"/>
    </row>
    <row r="355" spans="1:12" ht="14.25" customHeight="1">
      <c r="A355" s="256"/>
      <c r="B355" s="20"/>
      <c r="C355" s="21"/>
      <c r="D355" s="22"/>
      <c r="E355" s="2"/>
      <c r="F355" s="4"/>
      <c r="G355" s="23"/>
      <c r="H355" s="24"/>
      <c r="I355" s="15"/>
      <c r="J355" s="117"/>
      <c r="K355" s="24"/>
      <c r="L355" s="25"/>
    </row>
    <row r="356" spans="1:12" ht="14.25" customHeight="1">
      <c r="A356" s="263"/>
      <c r="B356" s="26"/>
      <c r="C356" s="9" t="s">
        <v>2412</v>
      </c>
      <c r="D356" s="28"/>
      <c r="E356" s="29" t="s">
        <v>3452</v>
      </c>
      <c r="F356" s="79">
        <v>1</v>
      </c>
      <c r="G356" s="30" t="s">
        <v>1377</v>
      </c>
      <c r="H356" s="7"/>
      <c r="I356" s="6"/>
      <c r="J356" s="69"/>
      <c r="K356" s="258"/>
      <c r="L356" s="31"/>
    </row>
    <row r="357" spans="1:12" ht="14.25" customHeight="1">
      <c r="A357" s="261"/>
      <c r="B357" s="8"/>
      <c r="C357" s="21"/>
      <c r="D357" s="10"/>
      <c r="F357" s="3"/>
      <c r="G357" s="17"/>
      <c r="H357" s="18"/>
      <c r="I357" s="32"/>
      <c r="J357" s="18"/>
      <c r="K357" s="18"/>
      <c r="L357" s="19"/>
    </row>
    <row r="358" spans="1:12" ht="14.25" customHeight="1" thickBot="1">
      <c r="A358" s="433"/>
      <c r="B358" s="446"/>
      <c r="C358" s="398" t="s">
        <v>3453</v>
      </c>
      <c r="D358" s="399"/>
      <c r="E358" s="400" t="s">
        <v>3454</v>
      </c>
      <c r="F358" s="447">
        <v>1</v>
      </c>
      <c r="G358" s="448" t="s">
        <v>1377</v>
      </c>
      <c r="H358" s="401"/>
      <c r="I358" s="449"/>
      <c r="J358" s="390"/>
      <c r="K358" s="432"/>
      <c r="L358" s="119"/>
    </row>
    <row r="360" spans="1:12" ht="14.25" customHeight="1">
      <c r="J360" s="56" t="s">
        <v>3147</v>
      </c>
      <c r="K360" s="798">
        <f>K320+1</f>
        <v>9</v>
      </c>
      <c r="L360" s="798"/>
    </row>
    <row r="361" spans="1:12" ht="14.25" customHeight="1">
      <c r="A361" s="313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</row>
    <row r="362" spans="1:12" ht="14.25" customHeight="1" thickBot="1">
      <c r="A362" s="313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</row>
    <row r="363" spans="1:12" ht="14.25" customHeight="1">
      <c r="A363" s="254"/>
      <c r="B363" s="35"/>
      <c r="C363" s="11"/>
      <c r="D363" s="37"/>
      <c r="E363" s="11"/>
      <c r="F363" s="44"/>
      <c r="G363" s="44"/>
      <c r="H363" s="11"/>
      <c r="I363" s="44"/>
      <c r="J363" s="11"/>
      <c r="K363" s="11"/>
      <c r="L363" s="45"/>
    </row>
    <row r="364" spans="1:12" ht="14.25" customHeight="1" thickBot="1">
      <c r="A364" s="429"/>
      <c r="B364" s="444"/>
      <c r="C364" s="517" t="s">
        <v>3122</v>
      </c>
      <c r="D364" s="430"/>
      <c r="E364" s="517" t="s">
        <v>3192</v>
      </c>
      <c r="F364" s="445" t="s">
        <v>3193</v>
      </c>
      <c r="G364" s="445" t="s">
        <v>3148</v>
      </c>
      <c r="H364" s="517" t="s">
        <v>3186</v>
      </c>
      <c r="I364" s="445" t="s">
        <v>3187</v>
      </c>
      <c r="J364" s="794" t="s">
        <v>3248</v>
      </c>
      <c r="K364" s="794"/>
      <c r="L364" s="587"/>
    </row>
    <row r="365" spans="1:12" ht="14.25" customHeight="1">
      <c r="A365" s="254"/>
      <c r="B365" s="35"/>
      <c r="C365" s="36"/>
      <c r="D365" s="37"/>
      <c r="E365" s="11"/>
      <c r="F365" s="12"/>
      <c r="G365" s="13"/>
      <c r="H365" s="14"/>
      <c r="I365" s="38"/>
      <c r="J365" s="14"/>
      <c r="K365" s="14"/>
      <c r="L365" s="16"/>
    </row>
    <row r="366" spans="1:12" ht="14.25" customHeight="1">
      <c r="A366" s="255"/>
      <c r="B366" s="8"/>
      <c r="C366" s="9"/>
      <c r="D366" s="10"/>
      <c r="F366" s="3"/>
      <c r="G366" s="17"/>
      <c r="H366" s="18"/>
      <c r="I366" s="32"/>
      <c r="J366" s="69"/>
      <c r="K366" s="18"/>
      <c r="L366" s="19"/>
    </row>
    <row r="367" spans="1:12" ht="14.25" customHeight="1">
      <c r="A367" s="256"/>
      <c r="B367" s="20"/>
      <c r="C367" s="21"/>
      <c r="D367" s="22"/>
      <c r="E367" s="304"/>
      <c r="F367" s="4"/>
      <c r="G367" s="23"/>
      <c r="H367" s="24"/>
      <c r="I367" s="15"/>
      <c r="J367" s="24"/>
      <c r="K367" s="24"/>
      <c r="L367" s="25"/>
    </row>
    <row r="368" spans="1:12" ht="14.25" customHeight="1">
      <c r="A368" s="257"/>
      <c r="B368" s="26"/>
      <c r="C368" s="27"/>
      <c r="D368" s="28"/>
      <c r="E368" s="273"/>
      <c r="F368" s="79"/>
      <c r="G368" s="30"/>
      <c r="H368" s="7"/>
      <c r="I368" s="6"/>
      <c r="J368" s="69"/>
      <c r="K368" s="7"/>
      <c r="L368" s="31"/>
    </row>
    <row r="369" spans="1:12" ht="14.25" customHeight="1">
      <c r="A369" s="256"/>
      <c r="B369" s="20"/>
      <c r="C369" s="21"/>
      <c r="D369" s="22"/>
      <c r="E369" s="2"/>
      <c r="F369" s="4"/>
      <c r="G369" s="23"/>
      <c r="H369" s="24"/>
      <c r="I369" s="15"/>
      <c r="J369" s="24"/>
      <c r="K369" s="24"/>
      <c r="L369" s="25"/>
    </row>
    <row r="370" spans="1:12" ht="14.25" customHeight="1">
      <c r="A370" s="263"/>
      <c r="B370" s="26"/>
      <c r="C370" s="27"/>
      <c r="D370" s="28"/>
      <c r="E370" s="57"/>
      <c r="F370" s="79"/>
      <c r="G370" s="30"/>
      <c r="H370" s="7"/>
      <c r="I370" s="6"/>
      <c r="J370" s="69"/>
      <c r="K370" s="258"/>
      <c r="L370" s="31"/>
    </row>
    <row r="371" spans="1:12" ht="14.25" customHeight="1">
      <c r="A371" s="256"/>
      <c r="B371" s="20"/>
      <c r="C371" s="21"/>
      <c r="D371" s="22"/>
      <c r="E371" s="2"/>
      <c r="F371" s="4"/>
      <c r="G371" s="23"/>
      <c r="H371" s="24"/>
      <c r="I371" s="15"/>
      <c r="J371" s="24"/>
      <c r="K371" s="24"/>
      <c r="L371" s="25"/>
    </row>
    <row r="372" spans="1:12" ht="14.25" customHeight="1">
      <c r="A372" s="263"/>
      <c r="B372" s="26"/>
      <c r="C372" s="27"/>
      <c r="D372" s="28"/>
      <c r="E372" s="29"/>
      <c r="F372" s="79"/>
      <c r="G372" s="30"/>
      <c r="H372" s="7"/>
      <c r="I372" s="6"/>
      <c r="J372" s="69"/>
      <c r="K372" s="258"/>
      <c r="L372" s="31"/>
    </row>
    <row r="373" spans="1:12" ht="14.25" customHeight="1">
      <c r="A373" s="256"/>
      <c r="B373" s="20"/>
      <c r="C373" s="21"/>
      <c r="D373" s="22"/>
      <c r="E373" s="2"/>
      <c r="F373" s="4"/>
      <c r="G373" s="23"/>
      <c r="H373" s="24"/>
      <c r="I373" s="15"/>
      <c r="J373" s="117"/>
      <c r="K373" s="24"/>
      <c r="L373" s="25"/>
    </row>
    <row r="374" spans="1:12" ht="14.25" customHeight="1">
      <c r="A374" s="261"/>
      <c r="B374" s="8"/>
      <c r="C374" s="9"/>
      <c r="D374" s="10"/>
      <c r="E374" s="29"/>
      <c r="F374" s="79"/>
      <c r="G374" s="30"/>
      <c r="H374" s="7"/>
      <c r="I374" s="6"/>
      <c r="J374" s="69"/>
      <c r="K374" s="258"/>
      <c r="L374" s="19"/>
    </row>
    <row r="375" spans="1:12" ht="14.25" customHeight="1">
      <c r="A375" s="256"/>
      <c r="B375" s="20"/>
      <c r="C375" s="21"/>
      <c r="D375" s="22"/>
      <c r="E375" s="2"/>
      <c r="F375" s="4"/>
      <c r="G375" s="23"/>
      <c r="H375" s="24"/>
      <c r="I375" s="15"/>
      <c r="J375" s="24"/>
      <c r="K375" s="24"/>
      <c r="L375" s="25"/>
    </row>
    <row r="376" spans="1:12" ht="14.25" customHeight="1">
      <c r="A376" s="263"/>
      <c r="B376" s="26"/>
      <c r="C376" s="27"/>
      <c r="D376" s="28"/>
      <c r="E376" s="57"/>
      <c r="F376" s="79"/>
      <c r="G376" s="30"/>
      <c r="H376" s="7"/>
      <c r="I376" s="6"/>
      <c r="J376" s="69"/>
      <c r="K376" s="258"/>
      <c r="L376" s="31"/>
    </row>
    <row r="377" spans="1:12" ht="14.25" customHeight="1">
      <c r="A377" s="256"/>
      <c r="B377" s="20"/>
      <c r="C377" s="21"/>
      <c r="D377" s="22"/>
      <c r="E377" s="2"/>
      <c r="F377" s="4"/>
      <c r="G377" s="23"/>
      <c r="H377" s="24"/>
      <c r="I377" s="15"/>
      <c r="J377" s="24"/>
      <c r="K377" s="24"/>
      <c r="L377" s="25"/>
    </row>
    <row r="378" spans="1:12" ht="14.25" customHeight="1">
      <c r="A378" s="263"/>
      <c r="B378" s="26"/>
      <c r="C378" s="27"/>
      <c r="D378" s="28"/>
      <c r="E378" s="29"/>
      <c r="F378" s="79"/>
      <c r="G378" s="30"/>
      <c r="H378" s="7"/>
      <c r="I378" s="6"/>
      <c r="J378" s="69"/>
      <c r="K378" s="258"/>
      <c r="L378" s="19"/>
    </row>
    <row r="379" spans="1:12" ht="14.25" customHeight="1">
      <c r="A379" s="256"/>
      <c r="B379" s="20"/>
      <c r="C379" s="21"/>
      <c r="D379" s="22"/>
      <c r="E379" s="2"/>
      <c r="F379" s="4"/>
      <c r="G379" s="23"/>
      <c r="H379" s="24"/>
      <c r="I379" s="15"/>
      <c r="J379" s="24"/>
      <c r="K379" s="24"/>
      <c r="L379" s="25"/>
    </row>
    <row r="380" spans="1:12" ht="14.25" customHeight="1">
      <c r="A380" s="257"/>
      <c r="B380" s="26"/>
      <c r="C380" s="27"/>
      <c r="D380" s="28"/>
      <c r="E380" s="57"/>
      <c r="F380" s="79"/>
      <c r="G380" s="30"/>
      <c r="H380" s="6"/>
      <c r="I380" s="6"/>
      <c r="J380" s="69"/>
      <c r="K380" s="258"/>
      <c r="L380" s="31"/>
    </row>
    <row r="381" spans="1:12" ht="14.25" customHeight="1">
      <c r="A381" s="256"/>
      <c r="B381" s="20"/>
      <c r="C381" s="21"/>
      <c r="D381" s="22"/>
      <c r="E381" s="2"/>
      <c r="F381" s="4"/>
      <c r="G381" s="23"/>
      <c r="H381" s="24"/>
      <c r="I381" s="15"/>
      <c r="J381" s="24"/>
      <c r="K381" s="24"/>
      <c r="L381" s="25"/>
    </row>
    <row r="382" spans="1:12" ht="14.25" customHeight="1">
      <c r="A382" s="257"/>
      <c r="B382" s="26"/>
      <c r="C382" s="27"/>
      <c r="D382" s="28"/>
      <c r="E382" s="57"/>
      <c r="F382" s="79"/>
      <c r="G382" s="30"/>
      <c r="H382" s="6"/>
      <c r="I382" s="6"/>
      <c r="J382" s="69"/>
      <c r="K382" s="258"/>
      <c r="L382" s="31"/>
    </row>
    <row r="383" spans="1:12" ht="14.25" customHeight="1">
      <c r="A383" s="256"/>
      <c r="B383" s="20"/>
      <c r="C383" s="21"/>
      <c r="D383" s="22"/>
      <c r="E383" s="2"/>
      <c r="F383" s="4"/>
      <c r="G383" s="23"/>
      <c r="H383" s="24"/>
      <c r="I383" s="15"/>
      <c r="J383" s="24"/>
      <c r="K383" s="24"/>
      <c r="L383" s="25"/>
    </row>
    <row r="384" spans="1:12" ht="14.25" customHeight="1">
      <c r="A384" s="257"/>
      <c r="B384" s="26"/>
      <c r="C384" s="27"/>
      <c r="D384" s="28"/>
      <c r="E384" s="57"/>
      <c r="F384" s="79"/>
      <c r="G384" s="30"/>
      <c r="H384" s="6"/>
      <c r="I384" s="6"/>
      <c r="J384" s="69"/>
      <c r="K384" s="258"/>
      <c r="L384" s="31"/>
    </row>
    <row r="385" spans="1:12" ht="14.25" customHeight="1">
      <c r="A385" s="256"/>
      <c r="B385" s="20"/>
      <c r="C385" s="21"/>
      <c r="D385" s="22"/>
      <c r="E385" s="2"/>
      <c r="F385" s="4"/>
      <c r="G385" s="23"/>
      <c r="H385" s="24"/>
      <c r="I385" s="15"/>
      <c r="J385" s="24"/>
      <c r="K385" s="24"/>
      <c r="L385" s="25"/>
    </row>
    <row r="386" spans="1:12" ht="14.25" customHeight="1">
      <c r="A386" s="263"/>
      <c r="B386" s="26"/>
      <c r="C386" s="273"/>
      <c r="D386" s="28"/>
      <c r="E386" s="57"/>
      <c r="F386" s="79"/>
      <c r="G386" s="30"/>
      <c r="H386" s="6"/>
      <c r="I386" s="6"/>
      <c r="J386" s="69"/>
      <c r="K386" s="258"/>
      <c r="L386" s="31"/>
    </row>
    <row r="387" spans="1:12" ht="14.25" customHeight="1">
      <c r="A387" s="256"/>
      <c r="B387" s="20"/>
      <c r="C387" s="21"/>
      <c r="D387" s="22"/>
      <c r="E387" s="2"/>
      <c r="F387" s="4"/>
      <c r="G387" s="23"/>
      <c r="H387" s="24"/>
      <c r="I387" s="15"/>
      <c r="J387" s="24"/>
      <c r="K387" s="24"/>
      <c r="L387" s="25"/>
    </row>
    <row r="388" spans="1:12" ht="14.25" customHeight="1">
      <c r="A388" s="263"/>
      <c r="B388" s="26"/>
      <c r="C388" s="273"/>
      <c r="D388" s="28"/>
      <c r="E388" s="57"/>
      <c r="F388" s="79"/>
      <c r="G388" s="30"/>
      <c r="H388" s="6"/>
      <c r="I388" s="6"/>
      <c r="J388" s="69"/>
      <c r="K388" s="258"/>
      <c r="L388" s="31"/>
    </row>
    <row r="389" spans="1:12" ht="14.25" customHeight="1">
      <c r="A389" s="256"/>
      <c r="B389" s="20"/>
      <c r="C389" s="2"/>
      <c r="D389" s="22"/>
      <c r="E389" s="2"/>
      <c r="F389" s="82"/>
      <c r="G389" s="23"/>
      <c r="H389" s="24"/>
      <c r="I389" s="15"/>
      <c r="J389" s="24"/>
      <c r="K389" s="24"/>
      <c r="L389" s="262"/>
    </row>
    <row r="390" spans="1:12" ht="14.25" customHeight="1">
      <c r="A390" s="263"/>
      <c r="B390" s="26"/>
      <c r="C390" s="27"/>
      <c r="D390" s="28"/>
      <c r="E390" s="29"/>
      <c r="F390" s="79"/>
      <c r="G390" s="30"/>
      <c r="H390" s="7"/>
      <c r="I390" s="6"/>
      <c r="J390" s="69"/>
      <c r="K390" s="258"/>
      <c r="L390" s="264"/>
    </row>
    <row r="391" spans="1:12" ht="14.25" customHeight="1">
      <c r="A391" s="259"/>
      <c r="B391" s="20"/>
      <c r="C391" s="21"/>
      <c r="D391" s="22"/>
      <c r="E391" s="2"/>
      <c r="F391" s="82"/>
      <c r="G391" s="23"/>
      <c r="H391" s="24"/>
      <c r="I391" s="15"/>
      <c r="J391" s="24"/>
      <c r="K391" s="24"/>
      <c r="L391" s="262"/>
    </row>
    <row r="392" spans="1:12" ht="14.25" customHeight="1">
      <c r="A392" s="260"/>
      <c r="B392" s="26"/>
      <c r="C392" s="27"/>
      <c r="D392" s="28"/>
      <c r="E392" s="29"/>
      <c r="F392" s="79"/>
      <c r="G392" s="30"/>
      <c r="H392" s="7"/>
      <c r="I392" s="6"/>
      <c r="J392" s="69"/>
      <c r="K392" s="258"/>
      <c r="L392" s="264"/>
    </row>
    <row r="393" spans="1:12" ht="14.25" customHeight="1">
      <c r="A393" s="261"/>
      <c r="B393" s="8"/>
      <c r="D393" s="10"/>
      <c r="F393" s="83"/>
      <c r="G393" s="17"/>
      <c r="H393" s="24"/>
      <c r="I393" s="15"/>
      <c r="J393" s="117"/>
      <c r="K393" s="24"/>
      <c r="L393" s="262"/>
    </row>
    <row r="394" spans="1:12" ht="14.25" customHeight="1">
      <c r="A394" s="261"/>
      <c r="B394" s="8"/>
      <c r="C394" s="74"/>
      <c r="D394" s="10"/>
      <c r="F394" s="77"/>
      <c r="G394" s="17"/>
      <c r="H394" s="7"/>
      <c r="I394" s="6"/>
      <c r="J394" s="69"/>
      <c r="K394" s="7"/>
      <c r="L394" s="264"/>
    </row>
    <row r="395" spans="1:12" ht="14.25" customHeight="1">
      <c r="A395" s="256"/>
      <c r="B395" s="20"/>
      <c r="C395" s="21"/>
      <c r="D395" s="22"/>
      <c r="E395" s="2"/>
      <c r="F395" s="78"/>
      <c r="G395" s="23"/>
      <c r="H395" s="24"/>
      <c r="I395" s="72"/>
      <c r="J395" s="117"/>
      <c r="K395" s="24"/>
      <c r="L395" s="262"/>
    </row>
    <row r="396" spans="1:12" ht="14.25" customHeight="1">
      <c r="A396" s="263"/>
      <c r="B396" s="26"/>
      <c r="C396" s="74" t="s">
        <v>3455</v>
      </c>
      <c r="D396" s="28"/>
      <c r="E396" s="29"/>
      <c r="F396" s="79"/>
      <c r="G396" s="30"/>
      <c r="H396" s="7"/>
      <c r="I396" s="6"/>
      <c r="J396" s="69"/>
      <c r="K396" s="7"/>
      <c r="L396" s="268"/>
    </row>
    <row r="397" spans="1:12" ht="14.25" customHeight="1">
      <c r="A397" s="255"/>
      <c r="B397" s="8"/>
      <c r="C397" s="21"/>
      <c r="D397" s="10"/>
      <c r="F397" s="77"/>
      <c r="G397" s="17"/>
      <c r="H397" s="18"/>
      <c r="I397" s="71"/>
      <c r="J397" s="18"/>
      <c r="K397" s="18"/>
      <c r="L397" s="19"/>
    </row>
    <row r="398" spans="1:12" ht="14.25" customHeight="1" thickBot="1">
      <c r="A398" s="431"/>
      <c r="B398" s="446"/>
      <c r="C398" s="398"/>
      <c r="D398" s="399"/>
      <c r="E398" s="400"/>
      <c r="F398" s="447"/>
      <c r="G398" s="448"/>
      <c r="H398" s="435"/>
      <c r="I398" s="449"/>
      <c r="J398" s="390"/>
      <c r="K398" s="799"/>
      <c r="L398" s="800"/>
    </row>
    <row r="400" spans="1:12" ht="14.25" customHeight="1">
      <c r="J400" s="56" t="s">
        <v>3163</v>
      </c>
      <c r="K400" s="798">
        <f>K360+1</f>
        <v>10</v>
      </c>
      <c r="L400" s="798"/>
    </row>
    <row r="401" spans="1:12" ht="14.25" customHeight="1">
      <c r="J401" s="118"/>
      <c r="K401" s="366"/>
      <c r="L401" s="366"/>
    </row>
    <row r="402" spans="1:12" ht="14.25" customHeight="1" thickBot="1">
      <c r="A402" s="313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</row>
    <row r="403" spans="1:12" ht="14.25" customHeight="1">
      <c r="A403" s="254"/>
      <c r="B403" s="35"/>
      <c r="C403" s="11"/>
      <c r="D403" s="37"/>
      <c r="E403" s="11"/>
      <c r="F403" s="44"/>
      <c r="G403" s="44"/>
      <c r="H403" s="11"/>
      <c r="I403" s="44"/>
      <c r="J403" s="11"/>
      <c r="K403" s="11"/>
      <c r="L403" s="45"/>
    </row>
    <row r="404" spans="1:12" ht="14.25" customHeight="1" thickBot="1">
      <c r="A404" s="429"/>
      <c r="B404" s="444"/>
      <c r="C404" s="517" t="s">
        <v>3211</v>
      </c>
      <c r="D404" s="430"/>
      <c r="E404" s="517" t="s">
        <v>3212</v>
      </c>
      <c r="F404" s="445" t="s">
        <v>3193</v>
      </c>
      <c r="G404" s="445" t="s">
        <v>3214</v>
      </c>
      <c r="H404" s="517" t="s">
        <v>3215</v>
      </c>
      <c r="I404" s="445" t="s">
        <v>3216</v>
      </c>
      <c r="J404" s="793" t="s">
        <v>3156</v>
      </c>
      <c r="K404" s="794"/>
      <c r="L404" s="587"/>
    </row>
    <row r="405" spans="1:12" ht="14.25" customHeight="1">
      <c r="A405" s="254"/>
      <c r="B405" s="35"/>
      <c r="C405" s="36"/>
      <c r="D405" s="37"/>
      <c r="E405" s="11"/>
      <c r="F405" s="12"/>
      <c r="G405" s="13"/>
      <c r="H405" s="14"/>
      <c r="I405" s="38"/>
      <c r="J405" s="14"/>
      <c r="K405" s="14"/>
      <c r="L405" s="16"/>
    </row>
    <row r="406" spans="1:12" ht="14.25" customHeight="1">
      <c r="A406" s="255" t="s">
        <v>3456</v>
      </c>
      <c r="B406" s="8"/>
      <c r="C406" s="9" t="str">
        <f>C18</f>
        <v>換気設備工事</v>
      </c>
      <c r="D406" s="10"/>
      <c r="F406" s="3"/>
      <c r="G406" s="17"/>
      <c r="H406" s="18"/>
      <c r="I406" s="32"/>
      <c r="J406" s="18"/>
      <c r="K406" s="18"/>
      <c r="L406" s="19"/>
    </row>
    <row r="407" spans="1:12" ht="14.25" customHeight="1">
      <c r="A407" s="256"/>
      <c r="B407" s="20"/>
      <c r="C407" s="21" t="s">
        <v>3457</v>
      </c>
      <c r="D407" s="22"/>
      <c r="E407" s="304" t="s">
        <v>2413</v>
      </c>
      <c r="F407" s="4"/>
      <c r="G407" s="23"/>
      <c r="H407" s="24"/>
      <c r="I407" s="15"/>
      <c r="J407" s="24"/>
      <c r="K407" s="24"/>
      <c r="L407" s="25"/>
    </row>
    <row r="408" spans="1:12" ht="14.25" customHeight="1">
      <c r="A408" s="257"/>
      <c r="B408" s="26"/>
      <c r="C408" s="27" t="s">
        <v>2414</v>
      </c>
      <c r="D408" s="28"/>
      <c r="E408" s="273" t="s">
        <v>2415</v>
      </c>
      <c r="F408" s="79">
        <v>1</v>
      </c>
      <c r="G408" s="30" t="s">
        <v>1349</v>
      </c>
      <c r="H408" s="7"/>
      <c r="I408" s="6"/>
      <c r="J408" s="69"/>
      <c r="K408" s="7"/>
      <c r="L408" s="31"/>
    </row>
    <row r="409" spans="1:12" ht="14.25" customHeight="1">
      <c r="A409" s="261"/>
      <c r="B409" s="8"/>
      <c r="C409" s="21" t="s">
        <v>2416</v>
      </c>
      <c r="D409" s="10"/>
      <c r="E409" s="304" t="s">
        <v>2417</v>
      </c>
      <c r="F409" s="4"/>
      <c r="G409" s="23"/>
      <c r="H409" s="24"/>
      <c r="I409" s="15"/>
      <c r="J409" s="24"/>
      <c r="K409" s="24"/>
      <c r="L409" s="25"/>
    </row>
    <row r="410" spans="1:12" ht="14.25" customHeight="1">
      <c r="A410" s="265"/>
      <c r="B410" s="8"/>
      <c r="C410" s="27" t="s">
        <v>2414</v>
      </c>
      <c r="D410" s="28"/>
      <c r="E410" s="273" t="s">
        <v>2418</v>
      </c>
      <c r="F410" s="79">
        <v>1</v>
      </c>
      <c r="G410" s="30" t="s">
        <v>1349</v>
      </c>
      <c r="H410" s="7"/>
      <c r="I410" s="6"/>
      <c r="J410" s="69"/>
      <c r="K410" s="7"/>
      <c r="L410" s="19"/>
    </row>
    <row r="411" spans="1:12" ht="14.25" customHeight="1">
      <c r="A411" s="261"/>
      <c r="B411" s="8"/>
      <c r="C411" s="21" t="s">
        <v>3458</v>
      </c>
      <c r="D411" s="10"/>
      <c r="E411" s="304" t="s">
        <v>2419</v>
      </c>
      <c r="F411" s="4"/>
      <c r="G411" s="23"/>
      <c r="H411" s="24"/>
      <c r="I411" s="15"/>
      <c r="J411" s="24"/>
      <c r="K411" s="24"/>
      <c r="L411" s="25"/>
    </row>
    <row r="412" spans="1:12" ht="14.25" customHeight="1">
      <c r="A412" s="265"/>
      <c r="B412" s="8"/>
      <c r="C412" s="27" t="s">
        <v>2414</v>
      </c>
      <c r="D412" s="28"/>
      <c r="E412" s="273" t="s">
        <v>2418</v>
      </c>
      <c r="F412" s="79">
        <v>1</v>
      </c>
      <c r="G412" s="30" t="s">
        <v>1349</v>
      </c>
      <c r="H412" s="7"/>
      <c r="I412" s="6"/>
      <c r="J412" s="69"/>
      <c r="K412" s="7"/>
      <c r="L412" s="19"/>
    </row>
    <row r="413" spans="1:12" ht="14.25" customHeight="1">
      <c r="A413" s="256"/>
      <c r="B413" s="20"/>
      <c r="C413" s="21" t="s">
        <v>2420</v>
      </c>
      <c r="D413" s="22"/>
      <c r="E413" s="304" t="s">
        <v>2421</v>
      </c>
      <c r="F413" s="4"/>
      <c r="G413" s="23"/>
      <c r="H413" s="24"/>
      <c r="I413" s="15"/>
      <c r="J413" s="24"/>
      <c r="K413" s="24"/>
      <c r="L413" s="25"/>
    </row>
    <row r="414" spans="1:12" ht="14.25" customHeight="1">
      <c r="A414" s="257"/>
      <c r="B414" s="26"/>
      <c r="C414" s="27" t="s">
        <v>2422</v>
      </c>
      <c r="D414" s="28"/>
      <c r="E414" s="273" t="s">
        <v>2423</v>
      </c>
      <c r="F414" s="79">
        <v>1</v>
      </c>
      <c r="G414" s="30" t="s">
        <v>1349</v>
      </c>
      <c r="H414" s="7"/>
      <c r="I414" s="6"/>
      <c r="J414" s="69"/>
      <c r="K414" s="7"/>
      <c r="L414" s="19"/>
    </row>
    <row r="415" spans="1:12" ht="14.25" customHeight="1">
      <c r="A415" s="256"/>
      <c r="B415" s="20"/>
      <c r="C415" s="21" t="s">
        <v>2424</v>
      </c>
      <c r="D415" s="22"/>
      <c r="E415" s="304" t="s">
        <v>2421</v>
      </c>
      <c r="F415" s="4"/>
      <c r="G415" s="23"/>
      <c r="H415" s="24"/>
      <c r="I415" s="15"/>
      <c r="J415" s="24"/>
      <c r="K415" s="24"/>
      <c r="L415" s="25"/>
    </row>
    <row r="416" spans="1:12" ht="14.25" customHeight="1">
      <c r="A416" s="257"/>
      <c r="B416" s="26"/>
      <c r="C416" s="27" t="s">
        <v>2422</v>
      </c>
      <c r="D416" s="28"/>
      <c r="E416" s="273" t="s">
        <v>2425</v>
      </c>
      <c r="F416" s="79">
        <v>1</v>
      </c>
      <c r="G416" s="30" t="s">
        <v>1349</v>
      </c>
      <c r="H416" s="7"/>
      <c r="I416" s="6"/>
      <c r="J416" s="69"/>
      <c r="K416" s="7"/>
      <c r="L416" s="19"/>
    </row>
    <row r="417" spans="1:12" ht="14.25" customHeight="1">
      <c r="A417" s="256"/>
      <c r="B417" s="20"/>
      <c r="C417" s="21" t="s">
        <v>2426</v>
      </c>
      <c r="D417" s="22"/>
      <c r="E417" s="304" t="s">
        <v>2421</v>
      </c>
      <c r="F417" s="4"/>
      <c r="G417" s="23"/>
      <c r="H417" s="24"/>
      <c r="I417" s="15"/>
      <c r="J417" s="24"/>
      <c r="K417" s="24"/>
      <c r="L417" s="25"/>
    </row>
    <row r="418" spans="1:12" ht="14.25" customHeight="1">
      <c r="A418" s="257"/>
      <c r="B418" s="26"/>
      <c r="C418" s="27" t="s">
        <v>2422</v>
      </c>
      <c r="D418" s="28"/>
      <c r="E418" s="273" t="s">
        <v>2425</v>
      </c>
      <c r="F418" s="79">
        <v>1</v>
      </c>
      <c r="G418" s="30" t="s">
        <v>1349</v>
      </c>
      <c r="H418" s="7"/>
      <c r="I418" s="6"/>
      <c r="J418" s="69"/>
      <c r="K418" s="7"/>
      <c r="L418" s="19"/>
    </row>
    <row r="419" spans="1:12" ht="14.25" customHeight="1">
      <c r="A419" s="256"/>
      <c r="B419" s="20"/>
      <c r="C419" s="21" t="s">
        <v>2427</v>
      </c>
      <c r="D419" s="22"/>
      <c r="E419" s="304" t="s">
        <v>2421</v>
      </c>
      <c r="F419" s="4"/>
      <c r="G419" s="23"/>
      <c r="H419" s="24"/>
      <c r="I419" s="15"/>
      <c r="J419" s="24"/>
      <c r="K419" s="24"/>
      <c r="L419" s="25"/>
    </row>
    <row r="420" spans="1:12" ht="14.25" customHeight="1">
      <c r="A420" s="257"/>
      <c r="B420" s="26"/>
      <c r="C420" s="27" t="s">
        <v>2422</v>
      </c>
      <c r="D420" s="28"/>
      <c r="E420" s="273" t="s">
        <v>2428</v>
      </c>
      <c r="F420" s="79">
        <v>2</v>
      </c>
      <c r="G420" s="30" t="s">
        <v>1349</v>
      </c>
      <c r="H420" s="7"/>
      <c r="I420" s="6"/>
      <c r="J420" s="69"/>
      <c r="K420" s="7"/>
      <c r="L420" s="31"/>
    </row>
    <row r="421" spans="1:12" ht="14.25" customHeight="1">
      <c r="A421" s="256"/>
      <c r="B421" s="20"/>
      <c r="C421" s="21" t="s">
        <v>2429</v>
      </c>
      <c r="D421" s="22"/>
      <c r="E421" s="304" t="s">
        <v>2421</v>
      </c>
      <c r="F421" s="4"/>
      <c r="G421" s="23"/>
      <c r="H421" s="24"/>
      <c r="I421" s="15"/>
      <c r="J421" s="24"/>
      <c r="K421" s="24"/>
      <c r="L421" s="25"/>
    </row>
    <row r="422" spans="1:12" ht="14.25" customHeight="1">
      <c r="A422" s="257"/>
      <c r="B422" s="26"/>
      <c r="C422" s="27" t="s">
        <v>2422</v>
      </c>
      <c r="D422" s="28"/>
      <c r="E422" s="273" t="s">
        <v>2430</v>
      </c>
      <c r="F422" s="79">
        <v>2</v>
      </c>
      <c r="G422" s="30" t="s">
        <v>1349</v>
      </c>
      <c r="H422" s="7"/>
      <c r="I422" s="6"/>
      <c r="J422" s="69"/>
      <c r="K422" s="7"/>
      <c r="L422" s="19"/>
    </row>
    <row r="423" spans="1:12" ht="14.25" customHeight="1">
      <c r="A423" s="256"/>
      <c r="B423" s="20"/>
      <c r="C423" s="21" t="s">
        <v>2431</v>
      </c>
      <c r="D423" s="22"/>
      <c r="E423" s="304" t="s">
        <v>2421</v>
      </c>
      <c r="F423" s="4"/>
      <c r="G423" s="23"/>
      <c r="H423" s="24"/>
      <c r="I423" s="15"/>
      <c r="J423" s="24"/>
      <c r="K423" s="24"/>
      <c r="L423" s="25"/>
    </row>
    <row r="424" spans="1:12" ht="14.25" customHeight="1">
      <c r="A424" s="257"/>
      <c r="B424" s="26"/>
      <c r="C424" s="27" t="s">
        <v>2422</v>
      </c>
      <c r="D424" s="28"/>
      <c r="E424" s="273" t="s">
        <v>2432</v>
      </c>
      <c r="F424" s="79">
        <v>1</v>
      </c>
      <c r="G424" s="30" t="s">
        <v>1349</v>
      </c>
      <c r="H424" s="7"/>
      <c r="I424" s="6"/>
      <c r="J424" s="69"/>
      <c r="K424" s="7"/>
      <c r="L424" s="19"/>
    </row>
    <row r="425" spans="1:12" ht="14.25" customHeight="1">
      <c r="A425" s="256"/>
      <c r="B425" s="20"/>
      <c r="C425" s="21" t="s">
        <v>2433</v>
      </c>
      <c r="D425" s="22"/>
      <c r="E425" s="304" t="s">
        <v>2421</v>
      </c>
      <c r="F425" s="4"/>
      <c r="G425" s="23"/>
      <c r="H425" s="24"/>
      <c r="I425" s="15"/>
      <c r="J425" s="24"/>
      <c r="K425" s="24"/>
      <c r="L425" s="25"/>
    </row>
    <row r="426" spans="1:12" ht="14.25" customHeight="1">
      <c r="A426" s="257"/>
      <c r="B426" s="26"/>
      <c r="C426" s="27" t="s">
        <v>2422</v>
      </c>
      <c r="D426" s="28"/>
      <c r="E426" s="273" t="s">
        <v>2428</v>
      </c>
      <c r="F426" s="79">
        <v>1</v>
      </c>
      <c r="G426" s="30" t="s">
        <v>1349</v>
      </c>
      <c r="H426" s="6"/>
      <c r="I426" s="6"/>
      <c r="J426" s="69"/>
      <c r="K426" s="258"/>
      <c r="L426" s="31"/>
    </row>
    <row r="427" spans="1:12" ht="14.25" customHeight="1">
      <c r="A427" s="256"/>
      <c r="B427" s="20"/>
      <c r="C427" s="21" t="s">
        <v>2434</v>
      </c>
      <c r="D427" s="22"/>
      <c r="E427" s="304" t="s">
        <v>2421</v>
      </c>
      <c r="F427" s="4"/>
      <c r="G427" s="23"/>
      <c r="H427" s="24"/>
      <c r="I427" s="15"/>
      <c r="J427" s="24"/>
      <c r="K427" s="24"/>
      <c r="L427" s="25"/>
    </row>
    <row r="428" spans="1:12" ht="14.25" customHeight="1">
      <c r="A428" s="257"/>
      <c r="B428" s="26"/>
      <c r="C428" s="27" t="s">
        <v>2422</v>
      </c>
      <c r="D428" s="28"/>
      <c r="E428" s="273" t="s">
        <v>2423</v>
      </c>
      <c r="F428" s="79">
        <v>1</v>
      </c>
      <c r="G428" s="30" t="s">
        <v>1349</v>
      </c>
      <c r="H428" s="6"/>
      <c r="I428" s="6"/>
      <c r="J428" s="69"/>
      <c r="K428" s="258"/>
      <c r="L428" s="31"/>
    </row>
    <row r="429" spans="1:12" ht="14.25" customHeight="1">
      <c r="A429" s="256"/>
      <c r="B429" s="20"/>
      <c r="C429" s="21" t="s">
        <v>2435</v>
      </c>
      <c r="D429" s="22"/>
      <c r="E429" s="304" t="s">
        <v>2436</v>
      </c>
      <c r="F429" s="4"/>
      <c r="G429" s="23"/>
      <c r="H429" s="24"/>
      <c r="I429" s="15"/>
      <c r="J429" s="24"/>
      <c r="K429" s="24"/>
      <c r="L429" s="25"/>
    </row>
    <row r="430" spans="1:12" ht="14.25" customHeight="1">
      <c r="A430" s="257"/>
      <c r="B430" s="26"/>
      <c r="C430" s="27" t="s">
        <v>2422</v>
      </c>
      <c r="D430" s="28"/>
      <c r="E430" s="273" t="s">
        <v>2437</v>
      </c>
      <c r="F430" s="79">
        <v>1</v>
      </c>
      <c r="G430" s="30" t="s">
        <v>1349</v>
      </c>
      <c r="H430" s="6"/>
      <c r="I430" s="6"/>
      <c r="J430" s="69"/>
      <c r="K430" s="258"/>
      <c r="L430" s="31"/>
    </row>
    <row r="431" spans="1:12" ht="14.25" customHeight="1">
      <c r="A431" s="256"/>
      <c r="B431" s="8"/>
      <c r="C431" s="21"/>
      <c r="D431" s="10"/>
      <c r="F431" s="78"/>
      <c r="G431" s="23"/>
      <c r="H431" s="24"/>
      <c r="I431" s="15"/>
      <c r="J431" s="24"/>
      <c r="K431" s="266"/>
      <c r="L431" s="25"/>
    </row>
    <row r="432" spans="1:12" ht="14.25" customHeight="1">
      <c r="A432" s="257"/>
      <c r="B432" s="8"/>
      <c r="C432" s="9" t="s">
        <v>2438</v>
      </c>
      <c r="D432" s="10"/>
      <c r="F432" s="77">
        <v>1</v>
      </c>
      <c r="G432" s="30" t="s">
        <v>0</v>
      </c>
      <c r="H432" s="7"/>
      <c r="I432" s="6"/>
      <c r="J432" s="69"/>
      <c r="K432" s="279"/>
      <c r="L432" s="31"/>
    </row>
    <row r="433" spans="1:12" ht="14.25" customHeight="1">
      <c r="A433" s="256"/>
      <c r="B433" s="20"/>
      <c r="C433" s="21"/>
      <c r="D433" s="22"/>
      <c r="E433" s="2"/>
      <c r="F433" s="4"/>
      <c r="G433" s="17"/>
      <c r="H433" s="24"/>
      <c r="I433" s="15"/>
      <c r="J433" s="24"/>
      <c r="K433" s="24"/>
      <c r="L433" s="25"/>
    </row>
    <row r="434" spans="1:12" ht="14.25" customHeight="1">
      <c r="A434" s="263"/>
      <c r="B434" s="26"/>
      <c r="C434" s="27" t="s">
        <v>3459</v>
      </c>
      <c r="D434" s="28"/>
      <c r="E434" s="57" t="s">
        <v>3460</v>
      </c>
      <c r="F434" s="79">
        <v>10</v>
      </c>
      <c r="G434" s="17" t="s">
        <v>3135</v>
      </c>
      <c r="H434" s="7"/>
      <c r="I434" s="6"/>
      <c r="J434" s="69"/>
      <c r="K434" s="258"/>
      <c r="L434" s="19"/>
    </row>
    <row r="435" spans="1:12" ht="14.25" customHeight="1">
      <c r="A435" s="256"/>
      <c r="B435" s="20"/>
      <c r="C435" s="21"/>
      <c r="D435" s="22"/>
      <c r="E435" s="2"/>
      <c r="F435" s="4"/>
      <c r="G435" s="23"/>
      <c r="H435" s="24"/>
      <c r="I435" s="15"/>
      <c r="J435" s="117"/>
      <c r="K435" s="24"/>
      <c r="L435" s="25"/>
    </row>
    <row r="436" spans="1:12" ht="14.25" customHeight="1">
      <c r="A436" s="263"/>
      <c r="B436" s="26"/>
      <c r="C436" s="9" t="s">
        <v>3459</v>
      </c>
      <c r="D436" s="28"/>
      <c r="E436" s="57" t="s">
        <v>3461</v>
      </c>
      <c r="F436" s="79">
        <v>28</v>
      </c>
      <c r="G436" s="30" t="s">
        <v>3135</v>
      </c>
      <c r="H436" s="7"/>
      <c r="I436" s="6"/>
      <c r="J436" s="69"/>
      <c r="K436" s="258"/>
      <c r="L436" s="31"/>
    </row>
    <row r="437" spans="1:12" ht="14.25" customHeight="1">
      <c r="A437" s="261"/>
      <c r="B437" s="8"/>
      <c r="C437" s="21"/>
      <c r="D437" s="10"/>
      <c r="F437" s="3"/>
      <c r="G437" s="17"/>
      <c r="H437" s="18"/>
      <c r="I437" s="32"/>
      <c r="J437" s="18"/>
      <c r="K437" s="18"/>
      <c r="L437" s="19"/>
    </row>
    <row r="438" spans="1:12" ht="14.25" customHeight="1" thickBot="1">
      <c r="A438" s="433"/>
      <c r="B438" s="446"/>
      <c r="C438" s="398"/>
      <c r="D438" s="399"/>
      <c r="E438" s="440"/>
      <c r="F438" s="447"/>
      <c r="G438" s="448"/>
      <c r="H438" s="401"/>
      <c r="I438" s="449"/>
      <c r="J438" s="390"/>
      <c r="K438" s="432"/>
      <c r="L438" s="119"/>
    </row>
    <row r="440" spans="1:12" ht="14.25" customHeight="1">
      <c r="J440" s="56" t="s">
        <v>3093</v>
      </c>
      <c r="K440" s="798">
        <f>K400+1</f>
        <v>11</v>
      </c>
      <c r="L440" s="798"/>
    </row>
    <row r="441" spans="1:12" ht="14.25" customHeight="1">
      <c r="A441" s="313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</row>
    <row r="442" spans="1:12" ht="14.25" customHeight="1" thickBot="1">
      <c r="A442" s="313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</row>
    <row r="443" spans="1:12" ht="14.25" customHeight="1">
      <c r="A443" s="254"/>
      <c r="B443" s="35"/>
      <c r="C443" s="11"/>
      <c r="D443" s="37"/>
      <c r="E443" s="11"/>
      <c r="F443" s="44"/>
      <c r="G443" s="44"/>
      <c r="H443" s="11"/>
      <c r="I443" s="44"/>
      <c r="J443" s="11"/>
      <c r="K443" s="11"/>
      <c r="L443" s="45"/>
    </row>
    <row r="444" spans="1:12" ht="14.25" customHeight="1" thickBot="1">
      <c r="A444" s="429"/>
      <c r="B444" s="444"/>
      <c r="C444" s="517" t="s">
        <v>3211</v>
      </c>
      <c r="D444" s="430"/>
      <c r="E444" s="517" t="s">
        <v>3212</v>
      </c>
      <c r="F444" s="445" t="s">
        <v>3213</v>
      </c>
      <c r="G444" s="445" t="s">
        <v>3214</v>
      </c>
      <c r="H444" s="517" t="s">
        <v>3215</v>
      </c>
      <c r="I444" s="445" t="s">
        <v>3216</v>
      </c>
      <c r="J444" s="794" t="s">
        <v>3217</v>
      </c>
      <c r="K444" s="794"/>
      <c r="L444" s="587"/>
    </row>
    <row r="445" spans="1:12" ht="14.25" customHeight="1">
      <c r="A445" s="254"/>
      <c r="B445" s="35"/>
      <c r="C445" s="36"/>
      <c r="D445" s="37"/>
      <c r="E445" s="11"/>
      <c r="F445" s="12"/>
      <c r="G445" s="13"/>
      <c r="H445" s="14"/>
      <c r="I445" s="38"/>
      <c r="J445" s="14"/>
      <c r="K445" s="14"/>
      <c r="L445" s="16"/>
    </row>
    <row r="446" spans="1:12" ht="14.25" customHeight="1">
      <c r="A446" s="261"/>
      <c r="B446" s="8"/>
      <c r="C446" s="27" t="s">
        <v>2439</v>
      </c>
      <c r="D446" s="28"/>
      <c r="E446" s="57" t="s">
        <v>3462</v>
      </c>
      <c r="F446" s="79">
        <v>2</v>
      </c>
      <c r="G446" s="17" t="s">
        <v>1377</v>
      </c>
      <c r="H446" s="7"/>
      <c r="I446" s="6"/>
      <c r="J446" s="7"/>
      <c r="K446" s="258"/>
      <c r="L446" s="19"/>
    </row>
    <row r="447" spans="1:12" ht="14.25" customHeight="1">
      <c r="A447" s="256"/>
      <c r="B447" s="20"/>
      <c r="C447" s="21"/>
      <c r="D447" s="22"/>
      <c r="E447" s="2"/>
      <c r="F447" s="4"/>
      <c r="G447" s="23"/>
      <c r="H447" s="24"/>
      <c r="I447" s="15"/>
      <c r="J447" s="24"/>
      <c r="K447" s="24"/>
      <c r="L447" s="25"/>
    </row>
    <row r="448" spans="1:12" ht="14.25" customHeight="1">
      <c r="A448" s="261"/>
      <c r="B448" s="8"/>
      <c r="C448" s="9" t="s">
        <v>2439</v>
      </c>
      <c r="D448" s="10"/>
      <c r="E448" s="33" t="s">
        <v>3463</v>
      </c>
      <c r="F448" s="79">
        <v>2</v>
      </c>
      <c r="G448" s="17" t="s">
        <v>1377</v>
      </c>
      <c r="H448" s="7"/>
      <c r="I448" s="6"/>
      <c r="J448" s="7"/>
      <c r="K448" s="258"/>
      <c r="L448" s="19"/>
    </row>
    <row r="449" spans="1:12" ht="14.25" customHeight="1">
      <c r="A449" s="256"/>
      <c r="B449" s="20"/>
      <c r="C449" s="21"/>
      <c r="D449" s="22"/>
      <c r="E449" s="2"/>
      <c r="F449" s="4"/>
      <c r="G449" s="23"/>
      <c r="H449" s="24"/>
      <c r="I449" s="15"/>
      <c r="J449" s="24"/>
      <c r="K449" s="24"/>
      <c r="L449" s="25"/>
    </row>
    <row r="450" spans="1:12" ht="14.25" customHeight="1">
      <c r="A450" s="261"/>
      <c r="B450" s="8"/>
      <c r="C450" s="27" t="s">
        <v>3464</v>
      </c>
      <c r="D450" s="28"/>
      <c r="E450" s="57" t="s">
        <v>3465</v>
      </c>
      <c r="F450" s="79">
        <v>4</v>
      </c>
      <c r="G450" s="17" t="s">
        <v>1377</v>
      </c>
      <c r="H450" s="7"/>
      <c r="I450" s="6"/>
      <c r="J450" s="496"/>
      <c r="K450" s="258"/>
      <c r="L450" s="19"/>
    </row>
    <row r="451" spans="1:12" ht="14.25" customHeight="1">
      <c r="A451" s="256"/>
      <c r="B451" s="20"/>
      <c r="C451" s="21"/>
      <c r="D451" s="22"/>
      <c r="E451" s="2"/>
      <c r="F451" s="4"/>
      <c r="G451" s="23"/>
      <c r="H451" s="24"/>
      <c r="I451" s="15"/>
      <c r="J451" s="24"/>
      <c r="K451" s="24"/>
      <c r="L451" s="25"/>
    </row>
    <row r="452" spans="1:12" ht="14.25" customHeight="1">
      <c r="A452" s="261"/>
      <c r="B452" s="8"/>
      <c r="C452" s="27" t="s">
        <v>3466</v>
      </c>
      <c r="D452" s="28"/>
      <c r="E452" s="57" t="s">
        <v>3467</v>
      </c>
      <c r="F452" s="79">
        <v>5</v>
      </c>
      <c r="G452" s="17" t="s">
        <v>1377</v>
      </c>
      <c r="H452" s="7"/>
      <c r="I452" s="6"/>
      <c r="J452" s="496"/>
      <c r="K452" s="258"/>
      <c r="L452" s="19"/>
    </row>
    <row r="453" spans="1:12" ht="14.25" customHeight="1">
      <c r="A453" s="256"/>
      <c r="B453" s="20"/>
      <c r="C453" s="21"/>
      <c r="D453" s="22"/>
      <c r="E453" s="2"/>
      <c r="F453" s="4"/>
      <c r="G453" s="23"/>
      <c r="H453" s="24"/>
      <c r="I453" s="15"/>
      <c r="J453" s="24"/>
      <c r="K453" s="24"/>
      <c r="L453" s="25"/>
    </row>
    <row r="454" spans="1:12" ht="14.25" customHeight="1">
      <c r="A454" s="261"/>
      <c r="B454" s="8"/>
      <c r="C454" s="27" t="s">
        <v>3468</v>
      </c>
      <c r="D454" s="10"/>
      <c r="E454" s="57" t="s">
        <v>2440</v>
      </c>
      <c r="F454" s="79">
        <v>1</v>
      </c>
      <c r="G454" s="17" t="s">
        <v>1377</v>
      </c>
      <c r="H454" s="7"/>
      <c r="I454" s="6"/>
      <c r="J454" s="496"/>
      <c r="K454" s="258"/>
      <c r="L454" s="19"/>
    </row>
    <row r="455" spans="1:12" ht="14.25" customHeight="1">
      <c r="A455" s="256"/>
      <c r="B455" s="20"/>
      <c r="C455" s="21"/>
      <c r="D455" s="22"/>
      <c r="E455" s="2"/>
      <c r="F455" s="4"/>
      <c r="G455" s="23"/>
      <c r="H455" s="24"/>
      <c r="I455" s="15"/>
      <c r="J455" s="117"/>
      <c r="K455" s="24"/>
      <c r="L455" s="25"/>
    </row>
    <row r="456" spans="1:12" ht="14.25" customHeight="1">
      <c r="A456" s="261"/>
      <c r="B456" s="8"/>
      <c r="C456" s="27" t="s">
        <v>2441</v>
      </c>
      <c r="D456" s="28"/>
      <c r="E456" s="57" t="s">
        <v>3007</v>
      </c>
      <c r="F456" s="79">
        <v>8</v>
      </c>
      <c r="G456" s="17" t="s">
        <v>1377</v>
      </c>
      <c r="H456" s="7"/>
      <c r="I456" s="6"/>
      <c r="J456" s="7"/>
      <c r="K456" s="258"/>
      <c r="L456" s="19"/>
    </row>
    <row r="457" spans="1:12" ht="14.25" customHeight="1">
      <c r="A457" s="256"/>
      <c r="B457" s="20"/>
      <c r="C457" s="21"/>
      <c r="D457" s="22"/>
      <c r="E457" s="2"/>
      <c r="F457" s="4"/>
      <c r="G457" s="23"/>
      <c r="H457" s="24"/>
      <c r="I457" s="15"/>
      <c r="J457" s="24"/>
      <c r="K457" s="24"/>
      <c r="L457" s="25"/>
    </row>
    <row r="458" spans="1:12" ht="14.25" customHeight="1">
      <c r="A458" s="260"/>
      <c r="B458" s="26"/>
      <c r="C458" s="27" t="s">
        <v>2442</v>
      </c>
      <c r="D458" s="28"/>
      <c r="E458" s="29"/>
      <c r="F458" s="79">
        <v>1</v>
      </c>
      <c r="G458" s="30" t="s">
        <v>0</v>
      </c>
      <c r="H458" s="7"/>
      <c r="I458" s="6"/>
      <c r="J458" s="69"/>
      <c r="K458" s="258"/>
      <c r="L458" s="31"/>
    </row>
    <row r="459" spans="1:12" ht="14.25" customHeight="1">
      <c r="A459" s="259"/>
      <c r="B459" s="20"/>
      <c r="C459" s="21"/>
      <c r="D459" s="22"/>
      <c r="E459" s="2"/>
      <c r="F459" s="82"/>
      <c r="G459" s="23"/>
      <c r="H459" s="24"/>
      <c r="I459" s="15"/>
      <c r="J459" s="24"/>
      <c r="K459" s="24"/>
      <c r="L459" s="262"/>
    </row>
    <row r="460" spans="1:12" ht="14.25" customHeight="1">
      <c r="A460" s="260"/>
      <c r="B460" s="26"/>
      <c r="C460" s="27" t="s">
        <v>2392</v>
      </c>
      <c r="D460" s="28"/>
      <c r="E460" s="29"/>
      <c r="F460" s="79">
        <v>1</v>
      </c>
      <c r="G460" s="30" t="s">
        <v>0</v>
      </c>
      <c r="H460" s="7"/>
      <c r="I460" s="6"/>
      <c r="J460" s="69"/>
      <c r="K460" s="258"/>
      <c r="L460" s="264"/>
    </row>
    <row r="461" spans="1:12" ht="14.25" customHeight="1">
      <c r="A461" s="261"/>
      <c r="B461" s="20"/>
      <c r="C461" s="2"/>
      <c r="D461" s="22"/>
      <c r="E461" s="2"/>
      <c r="F461" s="82"/>
      <c r="G461" s="23"/>
      <c r="H461" s="24"/>
      <c r="I461" s="15"/>
      <c r="J461" s="117"/>
      <c r="K461" s="266"/>
      <c r="L461" s="262"/>
    </row>
    <row r="462" spans="1:12" ht="14.25" customHeight="1">
      <c r="A462" s="261"/>
      <c r="B462" s="26"/>
      <c r="C462" s="27"/>
      <c r="D462" s="28"/>
      <c r="E462" s="57"/>
      <c r="F462" s="79"/>
      <c r="G462" s="30"/>
      <c r="H462" s="7"/>
      <c r="I462" s="6"/>
      <c r="J462" s="69"/>
      <c r="K462" s="267"/>
      <c r="L462" s="264"/>
    </row>
    <row r="463" spans="1:12" ht="14.25" customHeight="1">
      <c r="A463" s="256"/>
      <c r="B463" s="8"/>
      <c r="C463" s="9"/>
      <c r="D463" s="10"/>
      <c r="F463" s="3"/>
      <c r="G463" s="17"/>
      <c r="H463" s="24"/>
      <c r="I463" s="15"/>
      <c r="J463" s="117"/>
      <c r="K463" s="266"/>
      <c r="L463" s="25"/>
    </row>
    <row r="464" spans="1:12" ht="14.25" customHeight="1">
      <c r="A464" s="263"/>
      <c r="B464" s="8"/>
      <c r="C464" s="27"/>
      <c r="D464" s="28"/>
      <c r="E464" s="29"/>
      <c r="F464" s="79"/>
      <c r="G464" s="30"/>
      <c r="H464" s="7"/>
      <c r="I464" s="6"/>
      <c r="J464" s="69"/>
      <c r="K464" s="279"/>
      <c r="L464" s="19"/>
    </row>
    <row r="465" spans="1:12" ht="14.25" customHeight="1">
      <c r="A465" s="261"/>
      <c r="B465" s="20"/>
      <c r="C465" s="21"/>
      <c r="D465" s="22"/>
      <c r="E465" s="2"/>
      <c r="F465" s="78"/>
      <c r="G465" s="23"/>
      <c r="H465" s="24"/>
      <c r="I465" s="15"/>
      <c r="J465" s="117"/>
      <c r="K465" s="266"/>
      <c r="L465" s="25"/>
    </row>
    <row r="466" spans="1:12" ht="14.25" customHeight="1">
      <c r="A466" s="261"/>
      <c r="B466" s="26"/>
      <c r="C466" s="27"/>
      <c r="D466" s="28"/>
      <c r="E466" s="29"/>
      <c r="F466" s="79"/>
      <c r="G466" s="30"/>
      <c r="H466" s="7"/>
      <c r="I466" s="6"/>
      <c r="J466" s="69"/>
      <c r="K466" s="267"/>
      <c r="L466" s="31"/>
    </row>
    <row r="467" spans="1:12" ht="14.25" customHeight="1">
      <c r="A467" s="256"/>
      <c r="B467" s="8"/>
      <c r="C467" s="21"/>
      <c r="D467" s="10"/>
      <c r="F467" s="3"/>
      <c r="G467" s="17"/>
      <c r="H467" s="24"/>
      <c r="I467" s="15"/>
      <c r="J467" s="117"/>
      <c r="K467" s="266"/>
      <c r="L467" s="25"/>
    </row>
    <row r="468" spans="1:12" ht="14.25" customHeight="1">
      <c r="A468" s="263"/>
      <c r="B468" s="8"/>
      <c r="C468" s="27"/>
      <c r="D468" s="10"/>
      <c r="F468" s="77"/>
      <c r="G468" s="17"/>
      <c r="H468" s="7"/>
      <c r="I468" s="6"/>
      <c r="J468" s="69"/>
      <c r="K468" s="267"/>
      <c r="L468" s="19"/>
    </row>
    <row r="469" spans="1:12" ht="14.25" customHeight="1">
      <c r="A469" s="261"/>
      <c r="B469" s="20"/>
      <c r="C469" s="21"/>
      <c r="D469" s="22"/>
      <c r="E469" s="2"/>
      <c r="F469" s="4"/>
      <c r="G469" s="23"/>
      <c r="H469" s="24"/>
      <c r="I469" s="15"/>
      <c r="J469" s="117"/>
      <c r="K469" s="266"/>
      <c r="L469" s="25"/>
    </row>
    <row r="470" spans="1:12" ht="14.25" customHeight="1">
      <c r="A470" s="265"/>
      <c r="B470" s="26"/>
      <c r="C470" s="27"/>
      <c r="D470" s="28"/>
      <c r="E470" s="29"/>
      <c r="F470" s="79"/>
      <c r="G470" s="30"/>
      <c r="H470" s="7"/>
      <c r="I470" s="6"/>
      <c r="J470" s="69"/>
      <c r="K470" s="267"/>
      <c r="L470" s="19"/>
    </row>
    <row r="471" spans="1:12" ht="14.25" customHeight="1">
      <c r="A471" s="256"/>
      <c r="B471" s="20"/>
      <c r="C471" s="21"/>
      <c r="D471" s="22"/>
      <c r="E471" s="2"/>
      <c r="F471" s="82"/>
      <c r="G471" s="23"/>
      <c r="H471" s="24"/>
      <c r="I471" s="15"/>
      <c r="J471" s="117"/>
      <c r="K471" s="266"/>
      <c r="L471" s="25"/>
    </row>
    <row r="472" spans="1:12" ht="14.25" customHeight="1">
      <c r="A472" s="263"/>
      <c r="B472" s="26"/>
      <c r="C472" s="27"/>
      <c r="D472" s="28"/>
      <c r="E472" s="57"/>
      <c r="F472" s="79"/>
      <c r="G472" s="30"/>
      <c r="H472" s="7"/>
      <c r="I472" s="6"/>
      <c r="J472" s="69"/>
      <c r="K472" s="267"/>
      <c r="L472" s="19"/>
    </row>
    <row r="473" spans="1:12" ht="14.25" customHeight="1">
      <c r="A473" s="261"/>
      <c r="B473" s="8"/>
      <c r="D473" s="10"/>
      <c r="F473" s="83"/>
      <c r="G473" s="17"/>
      <c r="H473" s="24"/>
      <c r="I473" s="72"/>
      <c r="J473" s="117"/>
      <c r="K473" s="266"/>
      <c r="L473" s="262"/>
    </row>
    <row r="474" spans="1:12" ht="14.25" customHeight="1">
      <c r="A474" s="261"/>
      <c r="B474" s="8"/>
      <c r="C474" s="27"/>
      <c r="D474" s="28"/>
      <c r="E474" s="57"/>
      <c r="F474" s="79"/>
      <c r="G474" s="30"/>
      <c r="H474" s="7"/>
      <c r="I474" s="6"/>
      <c r="J474" s="69"/>
      <c r="K474" s="267"/>
      <c r="L474" s="264"/>
    </row>
    <row r="475" spans="1:12" ht="14.25" customHeight="1">
      <c r="A475" s="259"/>
      <c r="B475" s="20"/>
      <c r="C475" s="21"/>
      <c r="D475" s="22"/>
      <c r="E475" s="2"/>
      <c r="F475" s="4"/>
      <c r="G475" s="23"/>
      <c r="H475" s="24"/>
      <c r="I475" s="72"/>
      <c r="J475" s="117"/>
      <c r="K475" s="266"/>
      <c r="L475" s="25"/>
    </row>
    <row r="476" spans="1:12" ht="14.25" customHeight="1">
      <c r="A476" s="260"/>
      <c r="B476" s="26"/>
      <c r="C476" s="43" t="s">
        <v>3008</v>
      </c>
      <c r="D476" s="28"/>
      <c r="E476" s="29"/>
      <c r="F476" s="79"/>
      <c r="G476" s="30"/>
      <c r="H476" s="7"/>
      <c r="I476" s="6"/>
      <c r="J476" s="69"/>
      <c r="K476" s="267"/>
      <c r="L476" s="31"/>
    </row>
    <row r="477" spans="1:12" ht="14.25" customHeight="1">
      <c r="A477" s="255"/>
      <c r="B477" s="8"/>
      <c r="C477" s="9"/>
      <c r="D477" s="10"/>
      <c r="F477" s="3"/>
      <c r="G477" s="17"/>
      <c r="H477" s="18"/>
      <c r="I477" s="71"/>
      <c r="J477" s="18"/>
      <c r="K477" s="274"/>
      <c r="L477" s="19"/>
    </row>
    <row r="478" spans="1:12" ht="14.25" customHeight="1" thickBot="1">
      <c r="A478" s="431"/>
      <c r="B478" s="446"/>
      <c r="C478" s="398"/>
      <c r="D478" s="399"/>
      <c r="E478" s="400"/>
      <c r="F478" s="447"/>
      <c r="G478" s="448"/>
      <c r="H478" s="401"/>
      <c r="I478" s="449"/>
      <c r="J478" s="390"/>
      <c r="K478" s="434"/>
      <c r="L478" s="119"/>
    </row>
    <row r="480" spans="1:12" ht="14.25" customHeight="1">
      <c r="J480" s="56" t="s">
        <v>3</v>
      </c>
      <c r="K480" s="798">
        <f>K440+1</f>
        <v>12</v>
      </c>
      <c r="L480" s="798"/>
    </row>
    <row r="481" spans="1:12" ht="14.25" customHeight="1">
      <c r="A481" s="313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</row>
    <row r="482" spans="1:12" ht="14.25" customHeight="1" thickBot="1">
      <c r="A482" s="313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</row>
    <row r="483" spans="1:12" ht="14.25" customHeight="1">
      <c r="A483" s="254"/>
      <c r="B483" s="35"/>
      <c r="C483" s="11"/>
      <c r="D483" s="37"/>
      <c r="E483" s="11"/>
      <c r="F483" s="44"/>
      <c r="G483" s="44"/>
      <c r="H483" s="11"/>
      <c r="I483" s="44"/>
      <c r="J483" s="11"/>
      <c r="K483" s="11"/>
      <c r="L483" s="45"/>
    </row>
    <row r="484" spans="1:12" ht="14.25" customHeight="1" thickBot="1">
      <c r="A484" s="429"/>
      <c r="B484" s="444"/>
      <c r="C484" s="517" t="s">
        <v>62</v>
      </c>
      <c r="D484" s="430"/>
      <c r="E484" s="517" t="s">
        <v>6</v>
      </c>
      <c r="F484" s="445" t="s">
        <v>7</v>
      </c>
      <c r="G484" s="445" t="s">
        <v>4</v>
      </c>
      <c r="H484" s="517" t="s">
        <v>32</v>
      </c>
      <c r="I484" s="445" t="s">
        <v>1</v>
      </c>
      <c r="J484" s="794" t="s">
        <v>2</v>
      </c>
      <c r="K484" s="794"/>
      <c r="L484" s="587"/>
    </row>
    <row r="485" spans="1:12" ht="14.25" customHeight="1">
      <c r="A485" s="254"/>
      <c r="B485" s="35"/>
      <c r="C485" s="36"/>
      <c r="D485" s="37"/>
      <c r="E485" s="11"/>
      <c r="F485" s="12"/>
      <c r="G485" s="13"/>
      <c r="H485" s="14"/>
      <c r="I485" s="38"/>
      <c r="J485" s="14"/>
      <c r="K485" s="14"/>
      <c r="L485" s="16"/>
    </row>
    <row r="486" spans="1:12" ht="14.25" customHeight="1">
      <c r="A486" s="255" t="s">
        <v>3009</v>
      </c>
      <c r="B486" s="8"/>
      <c r="C486" s="9" t="str">
        <f>C20</f>
        <v>空調設備工事</v>
      </c>
      <c r="D486" s="10"/>
      <c r="F486" s="3"/>
      <c r="G486" s="17"/>
      <c r="H486" s="18"/>
      <c r="I486" s="32"/>
      <c r="J486" s="69"/>
      <c r="K486" s="18"/>
      <c r="L486" s="19"/>
    </row>
    <row r="487" spans="1:12" ht="14.25" customHeight="1">
      <c r="A487" s="256"/>
      <c r="B487" s="20"/>
      <c r="C487" s="21" t="s">
        <v>3010</v>
      </c>
      <c r="D487" s="22"/>
      <c r="E487" s="304" t="s">
        <v>2443</v>
      </c>
      <c r="F487" s="4"/>
      <c r="G487" s="23"/>
      <c r="H487" s="24"/>
      <c r="I487" s="15"/>
      <c r="J487" s="24"/>
      <c r="K487" s="24"/>
      <c r="L487" s="25"/>
    </row>
    <row r="488" spans="1:12" ht="14.25" customHeight="1">
      <c r="A488" s="257"/>
      <c r="B488" s="26"/>
      <c r="C488" s="27" t="s">
        <v>3011</v>
      </c>
      <c r="D488" s="28"/>
      <c r="E488" s="273" t="s">
        <v>2444</v>
      </c>
      <c r="F488" s="79">
        <v>10</v>
      </c>
      <c r="G488" s="30" t="s">
        <v>1379</v>
      </c>
      <c r="H488" s="7"/>
      <c r="I488" s="6"/>
      <c r="J488" s="69"/>
      <c r="K488" s="7"/>
      <c r="L488" s="31"/>
    </row>
    <row r="489" spans="1:12" ht="14.25" customHeight="1">
      <c r="A489" s="256"/>
      <c r="B489" s="20"/>
      <c r="C489" s="21" t="s">
        <v>2445</v>
      </c>
      <c r="D489" s="22"/>
      <c r="E489" s="304" t="s">
        <v>2446</v>
      </c>
      <c r="F489" s="4"/>
      <c r="G489" s="23"/>
      <c r="H489" s="24"/>
      <c r="I489" s="15"/>
      <c r="J489" s="24"/>
      <c r="K489" s="24"/>
      <c r="L489" s="25"/>
    </row>
    <row r="490" spans="1:12" ht="14.25" customHeight="1">
      <c r="A490" s="257"/>
      <c r="B490" s="26"/>
      <c r="C490" s="27" t="s">
        <v>3011</v>
      </c>
      <c r="D490" s="28"/>
      <c r="E490" s="273" t="s">
        <v>2447</v>
      </c>
      <c r="F490" s="79">
        <v>1</v>
      </c>
      <c r="G490" s="30" t="s">
        <v>1379</v>
      </c>
      <c r="H490" s="7"/>
      <c r="I490" s="6"/>
      <c r="J490" s="69"/>
      <c r="K490" s="7"/>
      <c r="L490" s="31"/>
    </row>
    <row r="491" spans="1:12" ht="14.25" customHeight="1">
      <c r="A491" s="256"/>
      <c r="B491" s="20"/>
      <c r="C491" s="21" t="s">
        <v>2448</v>
      </c>
      <c r="D491" s="22"/>
      <c r="E491" s="304" t="s">
        <v>2449</v>
      </c>
      <c r="F491" s="4"/>
      <c r="G491" s="23"/>
      <c r="H491" s="24"/>
      <c r="I491" s="15"/>
      <c r="J491" s="24"/>
      <c r="K491" s="24"/>
      <c r="L491" s="25"/>
    </row>
    <row r="492" spans="1:12" ht="14.25" customHeight="1">
      <c r="A492" s="257"/>
      <c r="B492" s="26"/>
      <c r="C492" s="27" t="s">
        <v>3469</v>
      </c>
      <c r="D492" s="28"/>
      <c r="E492" s="273" t="s">
        <v>2450</v>
      </c>
      <c r="F492" s="79">
        <v>1</v>
      </c>
      <c r="G492" s="30" t="s">
        <v>1379</v>
      </c>
      <c r="H492" s="7"/>
      <c r="I492" s="6"/>
      <c r="J492" s="69"/>
      <c r="K492" s="7"/>
      <c r="L492" s="31"/>
    </row>
    <row r="493" spans="1:12" ht="14.25" customHeight="1">
      <c r="A493" s="256"/>
      <c r="B493" s="20"/>
      <c r="C493" s="21" t="s">
        <v>3470</v>
      </c>
      <c r="D493" s="22"/>
      <c r="E493" s="304" t="s">
        <v>2451</v>
      </c>
      <c r="F493" s="4"/>
      <c r="G493" s="23"/>
      <c r="H493" s="24"/>
      <c r="I493" s="15"/>
      <c r="J493" s="24"/>
      <c r="K493" s="24"/>
      <c r="L493" s="25"/>
    </row>
    <row r="494" spans="1:12" ht="14.25" customHeight="1">
      <c r="A494" s="257"/>
      <c r="B494" s="26"/>
      <c r="C494" s="27" t="s">
        <v>3471</v>
      </c>
      <c r="D494" s="28"/>
      <c r="E494" s="273" t="s">
        <v>3472</v>
      </c>
      <c r="F494" s="79">
        <v>1</v>
      </c>
      <c r="G494" s="30" t="s">
        <v>1379</v>
      </c>
      <c r="H494" s="7"/>
      <c r="I494" s="6"/>
      <c r="J494" s="69"/>
      <c r="K494" s="7"/>
      <c r="L494" s="31"/>
    </row>
    <row r="495" spans="1:12" ht="14.25" customHeight="1">
      <c r="A495" s="256"/>
      <c r="B495" s="20"/>
      <c r="C495" s="21" t="s">
        <v>3473</v>
      </c>
      <c r="D495" s="22"/>
      <c r="E495" s="304" t="s">
        <v>2451</v>
      </c>
      <c r="F495" s="4"/>
      <c r="G495" s="23"/>
      <c r="H495" s="24"/>
      <c r="I495" s="15"/>
      <c r="J495" s="24"/>
      <c r="K495" s="24"/>
      <c r="L495" s="25"/>
    </row>
    <row r="496" spans="1:12" ht="14.25" customHeight="1">
      <c r="A496" s="257"/>
      <c r="B496" s="26"/>
      <c r="C496" s="27" t="s">
        <v>3474</v>
      </c>
      <c r="D496" s="28"/>
      <c r="E496" s="273" t="s">
        <v>2452</v>
      </c>
      <c r="F496" s="79">
        <v>2</v>
      </c>
      <c r="G496" s="30" t="s">
        <v>1379</v>
      </c>
      <c r="H496" s="7"/>
      <c r="I496" s="6"/>
      <c r="J496" s="69"/>
      <c r="K496" s="7"/>
      <c r="L496" s="31"/>
    </row>
    <row r="497" spans="1:12" ht="14.25" customHeight="1">
      <c r="A497" s="256"/>
      <c r="B497" s="20"/>
      <c r="C497" s="21" t="s">
        <v>3475</v>
      </c>
      <c r="D497" s="22"/>
      <c r="E497" s="304" t="s">
        <v>2451</v>
      </c>
      <c r="F497" s="4"/>
      <c r="G497" s="23"/>
      <c r="H497" s="24"/>
      <c r="I497" s="15"/>
      <c r="J497" s="24"/>
      <c r="K497" s="24"/>
      <c r="L497" s="25"/>
    </row>
    <row r="498" spans="1:12" ht="14.25" customHeight="1">
      <c r="A498" s="257"/>
      <c r="B498" s="26"/>
      <c r="C498" s="27" t="s">
        <v>3471</v>
      </c>
      <c r="D498" s="28"/>
      <c r="E498" s="273" t="s">
        <v>2452</v>
      </c>
      <c r="F498" s="79">
        <v>1</v>
      </c>
      <c r="G498" s="30" t="s">
        <v>1379</v>
      </c>
      <c r="H498" s="7"/>
      <c r="I498" s="6"/>
      <c r="J498" s="69"/>
      <c r="K498" s="7"/>
      <c r="L498" s="31"/>
    </row>
    <row r="499" spans="1:12" ht="14.25" customHeight="1">
      <c r="A499" s="261"/>
      <c r="B499" s="8"/>
      <c r="C499" s="21" t="s">
        <v>3476</v>
      </c>
      <c r="D499" s="10"/>
      <c r="E499" s="2" t="s">
        <v>3477</v>
      </c>
      <c r="F499" s="4"/>
      <c r="G499" s="23"/>
      <c r="H499" s="24"/>
      <c r="I499" s="15"/>
      <c r="J499" s="24"/>
      <c r="K499" s="24"/>
      <c r="L499" s="25"/>
    </row>
    <row r="500" spans="1:12" ht="14.25" customHeight="1">
      <c r="A500" s="261"/>
      <c r="B500" s="8"/>
      <c r="C500" s="27" t="s">
        <v>2453</v>
      </c>
      <c r="D500" s="10"/>
      <c r="E500" s="57" t="s">
        <v>3478</v>
      </c>
      <c r="F500" s="79">
        <v>10</v>
      </c>
      <c r="G500" s="30" t="s">
        <v>1349</v>
      </c>
      <c r="H500" s="7"/>
      <c r="I500" s="6"/>
      <c r="J500" s="69"/>
      <c r="K500" s="7"/>
      <c r="L500" s="31"/>
    </row>
    <row r="501" spans="1:12" ht="14.25" customHeight="1">
      <c r="A501" s="256"/>
      <c r="B501" s="20"/>
      <c r="C501" s="21"/>
      <c r="D501" s="22"/>
      <c r="E501" s="2"/>
      <c r="F501" s="78"/>
      <c r="G501" s="23"/>
      <c r="H501" s="24"/>
      <c r="I501" s="15"/>
      <c r="J501" s="24"/>
      <c r="K501" s="266"/>
      <c r="L501" s="25"/>
    </row>
    <row r="502" spans="1:12" ht="14.25" customHeight="1">
      <c r="A502" s="263"/>
      <c r="B502" s="26"/>
      <c r="C502" s="27" t="s">
        <v>2454</v>
      </c>
      <c r="D502" s="28"/>
      <c r="E502" s="29"/>
      <c r="F502" s="79">
        <v>1</v>
      </c>
      <c r="G502" s="30" t="s">
        <v>0</v>
      </c>
      <c r="H502" s="6"/>
      <c r="I502" s="6"/>
      <c r="J502" s="69"/>
      <c r="K502" s="279"/>
      <c r="L502" s="31"/>
    </row>
    <row r="503" spans="1:12" ht="14.25" customHeight="1">
      <c r="A503" s="256"/>
      <c r="B503" s="20"/>
      <c r="C503" s="21"/>
      <c r="D503" s="22"/>
      <c r="E503" s="2"/>
      <c r="F503" s="4"/>
      <c r="G503" s="23"/>
      <c r="H503" s="24"/>
      <c r="I503" s="15"/>
      <c r="J503" s="24"/>
      <c r="K503" s="24"/>
      <c r="L503" s="25"/>
    </row>
    <row r="504" spans="1:12" ht="14.25" customHeight="1">
      <c r="A504" s="263"/>
      <c r="B504" s="26"/>
      <c r="C504" s="27" t="s">
        <v>3012</v>
      </c>
      <c r="D504" s="28"/>
      <c r="E504" s="29" t="s">
        <v>3479</v>
      </c>
      <c r="F504" s="79">
        <v>43</v>
      </c>
      <c r="G504" s="30" t="s">
        <v>3092</v>
      </c>
      <c r="H504" s="6"/>
      <c r="I504" s="6"/>
      <c r="J504" s="69"/>
      <c r="K504" s="258"/>
      <c r="L504" s="31"/>
    </row>
    <row r="505" spans="1:12" ht="14.25" customHeight="1">
      <c r="A505" s="256"/>
      <c r="B505" s="20"/>
      <c r="C505" s="21"/>
      <c r="D505" s="22"/>
      <c r="E505" s="2"/>
      <c r="F505" s="4"/>
      <c r="G505" s="23"/>
      <c r="H505" s="24"/>
      <c r="I505" s="15"/>
      <c r="J505" s="24"/>
      <c r="K505" s="24"/>
      <c r="L505" s="25"/>
    </row>
    <row r="506" spans="1:12" ht="14.25" customHeight="1">
      <c r="A506" s="263"/>
      <c r="B506" s="26"/>
      <c r="C506" s="27" t="s">
        <v>3480</v>
      </c>
      <c r="D506" s="28"/>
      <c r="E506" s="29" t="s">
        <v>3481</v>
      </c>
      <c r="F506" s="79">
        <v>112</v>
      </c>
      <c r="G506" s="30" t="s">
        <v>3255</v>
      </c>
      <c r="H506" s="6"/>
      <c r="I506" s="6"/>
      <c r="J506" s="69"/>
      <c r="K506" s="258"/>
      <c r="L506" s="31"/>
    </row>
    <row r="507" spans="1:12" ht="14.25" customHeight="1">
      <c r="A507" s="256"/>
      <c r="B507" s="20"/>
      <c r="C507" s="21"/>
      <c r="D507" s="22"/>
      <c r="E507" s="2"/>
      <c r="F507" s="4"/>
      <c r="G507" s="23"/>
      <c r="H507" s="24"/>
      <c r="I507" s="15"/>
      <c r="J507" s="24"/>
      <c r="K507" s="24"/>
      <c r="L507" s="25"/>
    </row>
    <row r="508" spans="1:12" ht="14.25" customHeight="1">
      <c r="A508" s="263"/>
      <c r="B508" s="26"/>
      <c r="C508" s="27" t="s">
        <v>3482</v>
      </c>
      <c r="D508" s="28"/>
      <c r="E508" s="29" t="s">
        <v>3483</v>
      </c>
      <c r="F508" s="79">
        <v>31</v>
      </c>
      <c r="G508" s="30" t="s">
        <v>3135</v>
      </c>
      <c r="H508" s="6"/>
      <c r="I508" s="6"/>
      <c r="J508" s="69"/>
      <c r="K508" s="258"/>
      <c r="L508" s="31"/>
    </row>
    <row r="509" spans="1:12" ht="14.25" customHeight="1">
      <c r="A509" s="256"/>
      <c r="B509" s="20"/>
      <c r="C509" s="21"/>
      <c r="D509" s="22"/>
      <c r="E509" s="2"/>
      <c r="F509" s="4"/>
      <c r="G509" s="23"/>
      <c r="H509" s="24"/>
      <c r="I509" s="15"/>
      <c r="J509" s="117"/>
      <c r="K509" s="24"/>
      <c r="L509" s="25"/>
    </row>
    <row r="510" spans="1:12" ht="14.25" customHeight="1">
      <c r="A510" s="263"/>
      <c r="B510" s="26"/>
      <c r="C510" s="9" t="s">
        <v>3012</v>
      </c>
      <c r="D510" s="28"/>
      <c r="E510" s="29" t="s">
        <v>3484</v>
      </c>
      <c r="F510" s="79">
        <v>12</v>
      </c>
      <c r="G510" s="30" t="s">
        <v>3092</v>
      </c>
      <c r="H510" s="7"/>
      <c r="I510" s="6"/>
      <c r="J510" s="69"/>
      <c r="K510" s="258"/>
      <c r="L510" s="31"/>
    </row>
    <row r="511" spans="1:12" ht="14.25" customHeight="1">
      <c r="A511" s="256"/>
      <c r="B511" s="20"/>
      <c r="C511" s="21"/>
      <c r="D511" s="22"/>
      <c r="E511" s="2"/>
      <c r="F511" s="4"/>
      <c r="G511" s="23"/>
      <c r="H511" s="24"/>
      <c r="I511" s="15"/>
      <c r="J511" s="24"/>
      <c r="K511" s="24"/>
      <c r="L511" s="25"/>
    </row>
    <row r="512" spans="1:12" ht="14.25" customHeight="1">
      <c r="A512" s="263"/>
      <c r="B512" s="26"/>
      <c r="C512" s="27" t="s">
        <v>3485</v>
      </c>
      <c r="D512" s="28"/>
      <c r="E512" s="29" t="s">
        <v>3013</v>
      </c>
      <c r="F512" s="79">
        <v>98</v>
      </c>
      <c r="G512" s="30" t="s">
        <v>3092</v>
      </c>
      <c r="H512" s="6"/>
      <c r="I512" s="6"/>
      <c r="J512" s="69"/>
      <c r="K512" s="258"/>
      <c r="L512" s="31"/>
    </row>
    <row r="513" spans="1:12" ht="14.25" customHeight="1">
      <c r="A513" s="256"/>
      <c r="B513" s="20"/>
      <c r="C513" s="21"/>
      <c r="D513" s="22"/>
      <c r="E513" s="2"/>
      <c r="F513" s="4"/>
      <c r="G513" s="23"/>
      <c r="H513" s="24"/>
      <c r="I513" s="15"/>
      <c r="J513" s="117"/>
      <c r="K513" s="24"/>
      <c r="L513" s="25"/>
    </row>
    <row r="514" spans="1:12" ht="14.25" customHeight="1">
      <c r="A514" s="263"/>
      <c r="B514" s="26"/>
      <c r="C514" s="9" t="s">
        <v>3485</v>
      </c>
      <c r="D514" s="28"/>
      <c r="E514" s="29" t="s">
        <v>3486</v>
      </c>
      <c r="F514" s="79">
        <v>14</v>
      </c>
      <c r="G514" s="30" t="s">
        <v>3255</v>
      </c>
      <c r="H514" s="7"/>
      <c r="I514" s="6"/>
      <c r="J514" s="69"/>
      <c r="K514" s="258"/>
      <c r="L514" s="31"/>
    </row>
    <row r="515" spans="1:12" ht="14.25" customHeight="1">
      <c r="A515" s="256"/>
      <c r="B515" s="20"/>
      <c r="C515" s="21"/>
      <c r="D515" s="22"/>
      <c r="E515" s="2"/>
      <c r="F515" s="4"/>
      <c r="G515" s="23"/>
      <c r="H515" s="24"/>
      <c r="I515" s="15"/>
      <c r="J515" s="24"/>
      <c r="K515" s="24"/>
      <c r="L515" s="25"/>
    </row>
    <row r="516" spans="1:12" ht="14.25" customHeight="1">
      <c r="A516" s="257"/>
      <c r="B516" s="26"/>
      <c r="C516" s="9" t="s">
        <v>3487</v>
      </c>
      <c r="D516" s="28"/>
      <c r="E516" s="57" t="s">
        <v>3488</v>
      </c>
      <c r="F516" s="79">
        <v>8</v>
      </c>
      <c r="G516" s="30" t="s">
        <v>3092</v>
      </c>
      <c r="H516" s="6"/>
      <c r="I516" s="6"/>
      <c r="J516" s="69"/>
      <c r="K516" s="258"/>
      <c r="L516" s="31"/>
    </row>
    <row r="517" spans="1:12" ht="14.25" customHeight="1">
      <c r="A517" s="261"/>
      <c r="B517" s="8"/>
      <c r="C517" s="21"/>
      <c r="D517" s="10"/>
      <c r="F517" s="3"/>
      <c r="G517" s="17"/>
      <c r="H517" s="18"/>
      <c r="I517" s="32"/>
      <c r="J517" s="18"/>
      <c r="K517" s="18"/>
      <c r="L517" s="19"/>
    </row>
    <row r="518" spans="1:12" ht="14.25" customHeight="1" thickBot="1">
      <c r="A518" s="441"/>
      <c r="B518" s="446"/>
      <c r="C518" s="398" t="s">
        <v>3487</v>
      </c>
      <c r="D518" s="399"/>
      <c r="E518" s="440" t="s">
        <v>3489</v>
      </c>
      <c r="F518" s="447">
        <v>19</v>
      </c>
      <c r="G518" s="448" t="s">
        <v>3092</v>
      </c>
      <c r="H518" s="401"/>
      <c r="I518" s="449"/>
      <c r="J518" s="390"/>
      <c r="K518" s="432"/>
      <c r="L518" s="119"/>
    </row>
    <row r="520" spans="1:12" ht="14.25" customHeight="1">
      <c r="J520" s="56" t="s">
        <v>3093</v>
      </c>
      <c r="K520" s="798">
        <f>K480+1</f>
        <v>13</v>
      </c>
      <c r="L520" s="798"/>
    </row>
    <row r="521" spans="1:12" ht="14.25" customHeight="1">
      <c r="A521" s="313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</row>
    <row r="522" spans="1:12" ht="14.25" customHeight="1" thickBot="1">
      <c r="A522" s="313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</row>
    <row r="523" spans="1:12" ht="14.25" customHeight="1">
      <c r="A523" s="254"/>
      <c r="B523" s="35"/>
      <c r="C523" s="11"/>
      <c r="D523" s="37"/>
      <c r="E523" s="11"/>
      <c r="F523" s="44"/>
      <c r="G523" s="44"/>
      <c r="H523" s="11"/>
      <c r="I523" s="44"/>
      <c r="J523" s="11"/>
      <c r="K523" s="11"/>
      <c r="L523" s="45"/>
    </row>
    <row r="524" spans="1:12" ht="14.25" customHeight="1" thickBot="1">
      <c r="A524" s="429"/>
      <c r="B524" s="444"/>
      <c r="C524" s="517" t="s">
        <v>3433</v>
      </c>
      <c r="D524" s="430"/>
      <c r="E524" s="517" t="s">
        <v>3084</v>
      </c>
      <c r="F524" s="445" t="s">
        <v>7</v>
      </c>
      <c r="G524" s="445" t="s">
        <v>3241</v>
      </c>
      <c r="H524" s="517" t="s">
        <v>3438</v>
      </c>
      <c r="I524" s="445" t="s">
        <v>3435</v>
      </c>
      <c r="J524" s="794" t="s">
        <v>2</v>
      </c>
      <c r="K524" s="794"/>
      <c r="L524" s="587"/>
    </row>
    <row r="525" spans="1:12" ht="14.25" customHeight="1">
      <c r="A525" s="254"/>
      <c r="B525" s="35"/>
      <c r="C525" s="36"/>
      <c r="D525" s="37"/>
      <c r="E525" s="11"/>
      <c r="F525" s="12"/>
      <c r="G525" s="13"/>
      <c r="H525" s="14"/>
      <c r="I525" s="38"/>
      <c r="J525" s="14"/>
      <c r="K525" s="14"/>
      <c r="L525" s="16"/>
    </row>
    <row r="526" spans="1:12" ht="14.25" customHeight="1">
      <c r="A526" s="265"/>
      <c r="B526" s="8"/>
      <c r="C526" s="9" t="s">
        <v>3487</v>
      </c>
      <c r="D526" s="10"/>
      <c r="E526" s="33" t="s">
        <v>3490</v>
      </c>
      <c r="F526" s="77">
        <v>11</v>
      </c>
      <c r="G526" s="17" t="s">
        <v>3255</v>
      </c>
      <c r="H526" s="18"/>
      <c r="I526" s="32"/>
      <c r="J526" s="18"/>
      <c r="K526" s="364"/>
      <c r="L526" s="19"/>
    </row>
    <row r="527" spans="1:12" ht="14.25" customHeight="1">
      <c r="A527" s="256"/>
      <c r="B527" s="20"/>
      <c r="C527" s="21"/>
      <c r="D527" s="22"/>
      <c r="E527" s="2"/>
      <c r="F527" s="4"/>
      <c r="G527" s="23"/>
      <c r="H527" s="24"/>
      <c r="I527" s="15"/>
      <c r="J527" s="117"/>
      <c r="K527" s="24"/>
      <c r="L527" s="25"/>
    </row>
    <row r="528" spans="1:12" ht="14.25" customHeight="1">
      <c r="A528" s="257"/>
      <c r="B528" s="26"/>
      <c r="C528" s="27" t="s">
        <v>3006</v>
      </c>
      <c r="D528" s="28"/>
      <c r="E528" s="57" t="s">
        <v>2455</v>
      </c>
      <c r="F528" s="79">
        <v>30</v>
      </c>
      <c r="G528" s="30" t="s">
        <v>3255</v>
      </c>
      <c r="H528" s="7"/>
      <c r="I528" s="6"/>
      <c r="J528" s="69"/>
      <c r="K528" s="258"/>
      <c r="L528" s="19"/>
    </row>
    <row r="529" spans="1:12" ht="14.25" customHeight="1">
      <c r="A529" s="256"/>
      <c r="B529" s="20"/>
      <c r="C529" s="21"/>
      <c r="D529" s="22"/>
      <c r="E529" s="2"/>
      <c r="F529" s="4"/>
      <c r="G529" s="23"/>
      <c r="H529" s="24"/>
      <c r="I529" s="15"/>
      <c r="J529" s="117"/>
      <c r="K529" s="24"/>
      <c r="L529" s="25"/>
    </row>
    <row r="530" spans="1:12" ht="14.25" customHeight="1">
      <c r="A530" s="257"/>
      <c r="B530" s="26"/>
      <c r="C530" s="27" t="s">
        <v>3006</v>
      </c>
      <c r="D530" s="28"/>
      <c r="E530" s="57" t="s">
        <v>2456</v>
      </c>
      <c r="F530" s="79">
        <v>26</v>
      </c>
      <c r="G530" s="30" t="s">
        <v>3092</v>
      </c>
      <c r="H530" s="7"/>
      <c r="I530" s="6"/>
      <c r="J530" s="69"/>
      <c r="K530" s="258"/>
      <c r="L530" s="19"/>
    </row>
    <row r="531" spans="1:12" ht="14.25" customHeight="1">
      <c r="A531" s="256"/>
      <c r="B531" s="8"/>
      <c r="C531" s="9"/>
      <c r="D531" s="10"/>
      <c r="F531" s="3"/>
      <c r="G531" s="17"/>
      <c r="H531" s="24"/>
      <c r="I531" s="15"/>
      <c r="J531" s="117"/>
      <c r="K531" s="24"/>
      <c r="L531" s="25"/>
    </row>
    <row r="532" spans="1:12" ht="14.25" customHeight="1">
      <c r="A532" s="257"/>
      <c r="B532" s="8"/>
      <c r="C532" s="27" t="s">
        <v>3487</v>
      </c>
      <c r="D532" s="28"/>
      <c r="E532" s="57" t="s">
        <v>2457</v>
      </c>
      <c r="F532" s="79">
        <v>25</v>
      </c>
      <c r="G532" s="30" t="s">
        <v>3255</v>
      </c>
      <c r="H532" s="7"/>
      <c r="I532" s="6"/>
      <c r="J532" s="69"/>
      <c r="K532" s="258"/>
      <c r="L532" s="19"/>
    </row>
    <row r="533" spans="1:12" ht="14.25" customHeight="1">
      <c r="A533" s="256"/>
      <c r="B533" s="20"/>
      <c r="C533" s="21"/>
      <c r="D533" s="22"/>
      <c r="E533" s="2"/>
      <c r="F533" s="4"/>
      <c r="G533" s="23"/>
      <c r="H533" s="24"/>
      <c r="I533" s="15"/>
      <c r="J533" s="24"/>
      <c r="K533" s="24"/>
      <c r="L533" s="25"/>
    </row>
    <row r="534" spans="1:12" ht="14.25" customHeight="1">
      <c r="A534" s="257"/>
      <c r="B534" s="26"/>
      <c r="C534" s="27" t="s">
        <v>3487</v>
      </c>
      <c r="D534" s="28"/>
      <c r="E534" s="57" t="s">
        <v>3491</v>
      </c>
      <c r="F534" s="79">
        <v>14</v>
      </c>
      <c r="G534" s="30" t="s">
        <v>184</v>
      </c>
      <c r="H534" s="7"/>
      <c r="I534" s="6"/>
      <c r="J534" s="69"/>
      <c r="K534" s="258"/>
      <c r="L534" s="31"/>
    </row>
    <row r="535" spans="1:12" ht="14.25" customHeight="1">
      <c r="A535" s="256"/>
      <c r="B535" s="8"/>
      <c r="C535" s="21"/>
      <c r="D535" s="10"/>
      <c r="F535" s="3"/>
      <c r="G535" s="17"/>
      <c r="H535" s="24"/>
      <c r="I535" s="15"/>
      <c r="J535" s="24"/>
      <c r="K535" s="24"/>
      <c r="L535" s="25"/>
    </row>
    <row r="536" spans="1:12" ht="14.25" customHeight="1">
      <c r="A536" s="257"/>
      <c r="B536" s="8"/>
      <c r="C536" s="27" t="s">
        <v>3487</v>
      </c>
      <c r="D536" s="10"/>
      <c r="E536" s="33" t="s">
        <v>3492</v>
      </c>
      <c r="F536" s="77">
        <v>79</v>
      </c>
      <c r="G536" s="17" t="s">
        <v>3092</v>
      </c>
      <c r="H536" s="7"/>
      <c r="I536" s="6"/>
      <c r="J536" s="69"/>
      <c r="K536" s="258"/>
      <c r="L536" s="19"/>
    </row>
    <row r="537" spans="1:12" ht="14.25" customHeight="1">
      <c r="A537" s="256"/>
      <c r="B537" s="20"/>
      <c r="C537" s="21"/>
      <c r="D537" s="22"/>
      <c r="E537" s="2"/>
      <c r="F537" s="4"/>
      <c r="G537" s="23"/>
      <c r="H537" s="24"/>
      <c r="I537" s="15"/>
      <c r="J537" s="24"/>
      <c r="K537" s="24"/>
      <c r="L537" s="25"/>
    </row>
    <row r="538" spans="1:12" ht="14.25" customHeight="1">
      <c r="A538" s="257"/>
      <c r="B538" s="26"/>
      <c r="C538" s="27" t="s">
        <v>3006</v>
      </c>
      <c r="D538" s="28"/>
      <c r="E538" s="57" t="s">
        <v>3493</v>
      </c>
      <c r="F538" s="79">
        <v>3</v>
      </c>
      <c r="G538" s="30" t="s">
        <v>3092</v>
      </c>
      <c r="H538" s="7"/>
      <c r="I538" s="6"/>
      <c r="J538" s="69"/>
      <c r="K538" s="258"/>
      <c r="L538" s="19"/>
    </row>
    <row r="539" spans="1:12" ht="14.25" customHeight="1">
      <c r="A539" s="256"/>
      <c r="B539" s="20"/>
      <c r="C539" s="2"/>
      <c r="D539" s="22"/>
      <c r="E539" s="2"/>
      <c r="F539" s="82"/>
      <c r="G539" s="23"/>
      <c r="H539" s="24"/>
      <c r="I539" s="15"/>
      <c r="J539" s="24"/>
      <c r="K539" s="24"/>
      <c r="L539" s="262"/>
    </row>
    <row r="540" spans="1:12" ht="14.25" customHeight="1">
      <c r="A540" s="257"/>
      <c r="B540" s="26"/>
      <c r="C540" s="27" t="s">
        <v>2366</v>
      </c>
      <c r="D540" s="28"/>
      <c r="E540" s="29"/>
      <c r="F540" s="79">
        <v>1</v>
      </c>
      <c r="G540" s="30" t="s">
        <v>0</v>
      </c>
      <c r="H540" s="7"/>
      <c r="I540" s="6"/>
      <c r="J540" s="69"/>
      <c r="K540" s="258"/>
      <c r="L540" s="264"/>
    </row>
    <row r="541" spans="1:12" ht="14.25" customHeight="1">
      <c r="A541" s="256"/>
      <c r="B541" s="20"/>
      <c r="C541" s="21"/>
      <c r="D541" s="22"/>
      <c r="E541" s="2"/>
      <c r="F541" s="4"/>
      <c r="G541" s="23"/>
      <c r="H541" s="24"/>
      <c r="I541" s="15"/>
      <c r="J541" s="24"/>
      <c r="K541" s="24"/>
      <c r="L541" s="25"/>
    </row>
    <row r="542" spans="1:12" ht="14.25" customHeight="1">
      <c r="A542" s="257"/>
      <c r="B542" s="26"/>
      <c r="C542" s="27" t="s">
        <v>2458</v>
      </c>
      <c r="D542" s="28"/>
      <c r="E542" s="57" t="s">
        <v>2459</v>
      </c>
      <c r="F542" s="79">
        <v>21</v>
      </c>
      <c r="G542" s="30" t="s">
        <v>3255</v>
      </c>
      <c r="H542" s="7"/>
      <c r="I542" s="6"/>
      <c r="J542" s="69"/>
      <c r="K542" s="258"/>
      <c r="L542" s="31"/>
    </row>
    <row r="543" spans="1:12" ht="14.25" customHeight="1">
      <c r="A543" s="256"/>
      <c r="B543" s="20"/>
      <c r="C543" s="21"/>
      <c r="D543" s="22"/>
      <c r="E543" s="2"/>
      <c r="F543" s="4"/>
      <c r="G543" s="23"/>
      <c r="H543" s="24"/>
      <c r="I543" s="15"/>
      <c r="J543" s="24"/>
      <c r="K543" s="24"/>
      <c r="L543" s="25"/>
    </row>
    <row r="544" spans="1:12" ht="14.25" customHeight="1">
      <c r="A544" s="257"/>
      <c r="B544" s="26"/>
      <c r="C544" s="27" t="s">
        <v>2458</v>
      </c>
      <c r="D544" s="28"/>
      <c r="E544" s="57" t="s">
        <v>2460</v>
      </c>
      <c r="F544" s="79">
        <v>105</v>
      </c>
      <c r="G544" s="30" t="s">
        <v>184</v>
      </c>
      <c r="H544" s="7"/>
      <c r="I544" s="6"/>
      <c r="J544" s="69"/>
      <c r="K544" s="258"/>
      <c r="L544" s="31"/>
    </row>
    <row r="545" spans="1:12" ht="14.25" customHeight="1">
      <c r="A545" s="256"/>
      <c r="B545" s="8"/>
      <c r="C545" s="21"/>
      <c r="D545" s="10"/>
      <c r="E545" s="2"/>
      <c r="F545" s="4"/>
      <c r="G545" s="23"/>
      <c r="H545" s="24"/>
      <c r="I545" s="15"/>
      <c r="J545" s="24"/>
      <c r="K545" s="24"/>
      <c r="L545" s="25"/>
    </row>
    <row r="546" spans="1:12" ht="14.25" customHeight="1">
      <c r="A546" s="257"/>
      <c r="B546" s="8"/>
      <c r="C546" s="9" t="s">
        <v>3494</v>
      </c>
      <c r="D546" s="10"/>
      <c r="E546" t="s">
        <v>3495</v>
      </c>
      <c r="F546" s="77">
        <v>14</v>
      </c>
      <c r="G546" s="30" t="s">
        <v>1377</v>
      </c>
      <c r="H546" s="7"/>
      <c r="I546" s="6"/>
      <c r="J546" s="69"/>
      <c r="K546" s="258"/>
      <c r="L546" s="19"/>
    </row>
    <row r="547" spans="1:12" ht="14.25" customHeight="1">
      <c r="A547" s="256"/>
      <c r="B547" s="20"/>
      <c r="C547" s="21"/>
      <c r="D547" s="22"/>
      <c r="E547" s="2"/>
      <c r="F547" s="4"/>
      <c r="G547" s="23"/>
      <c r="H547" s="24"/>
      <c r="I547" s="15"/>
      <c r="J547" s="24"/>
      <c r="K547" s="24"/>
      <c r="L547" s="25"/>
    </row>
    <row r="548" spans="1:12" ht="14.25" customHeight="1">
      <c r="A548" s="257"/>
      <c r="B548" s="26"/>
      <c r="C548" s="27" t="s">
        <v>3496</v>
      </c>
      <c r="D548" s="28"/>
      <c r="E548" s="29" t="s">
        <v>3497</v>
      </c>
      <c r="F548" s="79">
        <v>2</v>
      </c>
      <c r="G548" s="30" t="s">
        <v>1377</v>
      </c>
      <c r="H548" s="7"/>
      <c r="I548" s="6"/>
      <c r="J548" s="69"/>
      <c r="K548" s="258"/>
      <c r="L548" s="19"/>
    </row>
    <row r="549" spans="1:12" ht="14.25" customHeight="1">
      <c r="A549" s="256"/>
      <c r="B549" s="8"/>
      <c r="C549" s="9"/>
      <c r="D549" s="10"/>
      <c r="F549" s="4"/>
      <c r="G549" s="23"/>
      <c r="H549" s="24"/>
      <c r="I549" s="15"/>
      <c r="J549" s="24"/>
      <c r="K549" s="24"/>
      <c r="L549" s="25"/>
    </row>
    <row r="550" spans="1:12" ht="14.25" customHeight="1">
      <c r="A550" s="257"/>
      <c r="B550" s="8"/>
      <c r="C550" s="27" t="s">
        <v>2461</v>
      </c>
      <c r="D550" s="28"/>
      <c r="E550" s="29" t="s">
        <v>3498</v>
      </c>
      <c r="F550" s="79">
        <v>156</v>
      </c>
      <c r="G550" s="30" t="s">
        <v>184</v>
      </c>
      <c r="H550" s="7"/>
      <c r="I550" s="6"/>
      <c r="J550" s="69"/>
      <c r="K550" s="258"/>
      <c r="L550" s="31"/>
    </row>
    <row r="551" spans="1:12" ht="14.25" customHeight="1">
      <c r="A551" s="256"/>
      <c r="B551" s="20"/>
      <c r="C551" s="21"/>
      <c r="D551" s="10"/>
      <c r="E551" s="2"/>
      <c r="F551" s="3"/>
      <c r="G551" s="23"/>
      <c r="H551" s="24"/>
      <c r="I551" s="15"/>
      <c r="J551" s="24"/>
      <c r="K551" s="24"/>
      <c r="L551" s="25"/>
    </row>
    <row r="552" spans="1:12" ht="14.25" customHeight="1">
      <c r="A552" s="257"/>
      <c r="B552" s="26"/>
      <c r="C552" s="27" t="s">
        <v>2462</v>
      </c>
      <c r="D552" s="10"/>
      <c r="E552" s="29" t="s">
        <v>3014</v>
      </c>
      <c r="F552" s="77">
        <v>10</v>
      </c>
      <c r="G552" s="30" t="s">
        <v>1377</v>
      </c>
      <c r="H552" s="7"/>
      <c r="I552" s="6"/>
      <c r="J552" s="69"/>
      <c r="K552" s="7"/>
      <c r="L552" s="31"/>
    </row>
    <row r="553" spans="1:12" ht="14.25" customHeight="1">
      <c r="A553" s="256"/>
      <c r="B553" s="20"/>
      <c r="C553" s="21"/>
      <c r="D553" s="22"/>
      <c r="E553" s="2" t="s">
        <v>3499</v>
      </c>
      <c r="F553" s="4"/>
      <c r="G553" s="23"/>
      <c r="H553" s="24"/>
      <c r="I553" s="15"/>
      <c r="J553" s="24"/>
      <c r="K553" s="24"/>
      <c r="L553" s="25"/>
    </row>
    <row r="554" spans="1:12" ht="14.25" customHeight="1">
      <c r="A554" s="257"/>
      <c r="B554" s="26"/>
      <c r="C554" s="27" t="s">
        <v>2399</v>
      </c>
      <c r="D554" s="28"/>
      <c r="E554" s="57" t="s">
        <v>2463</v>
      </c>
      <c r="F554" s="79">
        <v>6</v>
      </c>
      <c r="G554" s="30" t="s">
        <v>1379</v>
      </c>
      <c r="H554" s="6"/>
      <c r="I554" s="6"/>
      <c r="J554" s="69"/>
      <c r="K554" s="258"/>
      <c r="L554" s="31"/>
    </row>
    <row r="555" spans="1:12" ht="14.25" customHeight="1">
      <c r="A555" s="256"/>
      <c r="B555" s="20"/>
      <c r="C555" s="21"/>
      <c r="D555" s="22"/>
      <c r="E555" s="2" t="s">
        <v>2464</v>
      </c>
      <c r="F555" s="4"/>
      <c r="G555" s="23"/>
      <c r="H555" s="24"/>
      <c r="I555" s="15"/>
      <c r="J555" s="24"/>
      <c r="K555" s="24"/>
      <c r="L555" s="25"/>
    </row>
    <row r="556" spans="1:12" ht="14.25" customHeight="1">
      <c r="A556" s="263"/>
      <c r="B556" s="26"/>
      <c r="C556" s="27" t="s">
        <v>2399</v>
      </c>
      <c r="D556" s="28"/>
      <c r="E556" s="57" t="s">
        <v>2463</v>
      </c>
      <c r="F556" s="79">
        <v>4</v>
      </c>
      <c r="G556" s="30" t="s">
        <v>1379</v>
      </c>
      <c r="H556" s="6"/>
      <c r="I556" s="6"/>
      <c r="J556" s="69"/>
      <c r="K556" s="258"/>
      <c r="L556" s="31"/>
    </row>
    <row r="557" spans="1:12" ht="14.25" customHeight="1">
      <c r="A557" s="261"/>
      <c r="B557" s="8"/>
      <c r="C557" s="9"/>
      <c r="D557" s="10"/>
      <c r="F557" s="3"/>
      <c r="G557" s="17"/>
      <c r="H557" s="18"/>
      <c r="I557" s="32"/>
      <c r="J557" s="18"/>
      <c r="K557" s="18"/>
      <c r="L557" s="19"/>
    </row>
    <row r="558" spans="1:12" ht="14.25" customHeight="1" thickBot="1">
      <c r="A558" s="433"/>
      <c r="B558" s="446"/>
      <c r="C558" s="398" t="s">
        <v>2380</v>
      </c>
      <c r="D558" s="399"/>
      <c r="E558" s="400" t="s">
        <v>2381</v>
      </c>
      <c r="F558" s="447">
        <v>16.3</v>
      </c>
      <c r="G558" s="448" t="s">
        <v>3414</v>
      </c>
      <c r="H558" s="401"/>
      <c r="I558" s="449"/>
      <c r="J558" s="390"/>
      <c r="K558" s="432"/>
      <c r="L558" s="119"/>
    </row>
    <row r="560" spans="1:12" ht="14.25" customHeight="1">
      <c r="J560" s="56" t="s">
        <v>3500</v>
      </c>
      <c r="K560" s="798">
        <f>K520+1</f>
        <v>14</v>
      </c>
      <c r="L560" s="798"/>
    </row>
    <row r="561" spans="1:12" ht="14.25" customHeight="1">
      <c r="A561" s="313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</row>
    <row r="562" spans="1:12" ht="14.25" customHeight="1" thickBot="1">
      <c r="A562" s="313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</row>
    <row r="563" spans="1:12" ht="14.25" customHeight="1">
      <c r="A563" s="254"/>
      <c r="B563" s="35"/>
      <c r="C563" s="11"/>
      <c r="D563" s="37"/>
      <c r="E563" s="11"/>
      <c r="F563" s="44"/>
      <c r="G563" s="44"/>
      <c r="H563" s="11"/>
      <c r="I563" s="44"/>
      <c r="J563" s="11"/>
      <c r="K563" s="11"/>
      <c r="L563" s="45"/>
    </row>
    <row r="564" spans="1:12" ht="14.25" customHeight="1" thickBot="1">
      <c r="A564" s="429"/>
      <c r="B564" s="444"/>
      <c r="C564" s="517" t="s">
        <v>3390</v>
      </c>
      <c r="D564" s="430"/>
      <c r="E564" s="517" t="s">
        <v>3192</v>
      </c>
      <c r="F564" s="445" t="s">
        <v>3235</v>
      </c>
      <c r="G564" s="445" t="s">
        <v>3148</v>
      </c>
      <c r="H564" s="517" t="s">
        <v>3186</v>
      </c>
      <c r="I564" s="445" t="s">
        <v>3187</v>
      </c>
      <c r="J564" s="794" t="s">
        <v>3501</v>
      </c>
      <c r="K564" s="794"/>
      <c r="L564" s="587"/>
    </row>
    <row r="565" spans="1:12" ht="14.25" customHeight="1">
      <c r="A565" s="254"/>
      <c r="B565" s="35"/>
      <c r="C565" s="36"/>
      <c r="D565" s="37"/>
      <c r="E565" s="11"/>
      <c r="F565" s="12"/>
      <c r="G565" s="13"/>
      <c r="H565" s="14"/>
      <c r="I565" s="38"/>
      <c r="J565" s="14"/>
      <c r="K565" s="14"/>
      <c r="L565" s="16"/>
    </row>
    <row r="566" spans="1:12" ht="14.25" customHeight="1">
      <c r="A566" s="261"/>
      <c r="B566" s="8"/>
      <c r="C566" s="9" t="s">
        <v>2382</v>
      </c>
      <c r="D566" s="10"/>
      <c r="F566" s="77">
        <v>9.1999999999999993</v>
      </c>
      <c r="G566" s="17" t="s">
        <v>3414</v>
      </c>
      <c r="H566" s="18"/>
      <c r="I566" s="32"/>
      <c r="J566" s="18"/>
      <c r="K566" s="364"/>
      <c r="L566" s="19"/>
    </row>
    <row r="567" spans="1:12" ht="14.25" customHeight="1">
      <c r="A567" s="256"/>
      <c r="B567" s="20"/>
      <c r="C567" s="21"/>
      <c r="D567" s="22"/>
      <c r="E567" s="2"/>
      <c r="F567" s="4"/>
      <c r="G567" s="23"/>
      <c r="H567" s="24"/>
      <c r="I567" s="15"/>
      <c r="J567" s="117"/>
      <c r="K567" s="24"/>
      <c r="L567" s="25"/>
    </row>
    <row r="568" spans="1:12" ht="14.25" customHeight="1">
      <c r="A568" s="263"/>
      <c r="B568" s="26"/>
      <c r="C568" s="27" t="s">
        <v>1385</v>
      </c>
      <c r="D568" s="28"/>
      <c r="E568" s="29" t="s">
        <v>2381</v>
      </c>
      <c r="F568" s="79">
        <v>7.1</v>
      </c>
      <c r="G568" s="30" t="s">
        <v>3502</v>
      </c>
      <c r="H568" s="7"/>
      <c r="I568" s="6"/>
      <c r="J568" s="69"/>
      <c r="K568" s="258"/>
      <c r="L568" s="19"/>
    </row>
    <row r="569" spans="1:12" ht="14.25" customHeight="1">
      <c r="A569" s="261"/>
      <c r="B569" s="20"/>
      <c r="C569" s="21"/>
      <c r="D569" s="22"/>
      <c r="E569" s="2"/>
      <c r="F569" s="4"/>
      <c r="G569" s="23"/>
      <c r="H569" s="24"/>
      <c r="I569" s="15"/>
      <c r="J569" s="117"/>
      <c r="K569" s="24"/>
      <c r="L569" s="25"/>
    </row>
    <row r="570" spans="1:12" ht="14.25" customHeight="1">
      <c r="A570" s="261"/>
      <c r="B570" s="26"/>
      <c r="C570" s="27" t="s">
        <v>2383</v>
      </c>
      <c r="D570" s="28"/>
      <c r="E570" s="29" t="s">
        <v>2384</v>
      </c>
      <c r="F570" s="79">
        <v>9.1999999999999993</v>
      </c>
      <c r="G570" s="30" t="s">
        <v>3502</v>
      </c>
      <c r="H570" s="7"/>
      <c r="I570" s="6"/>
      <c r="J570" s="69"/>
      <c r="K570" s="258"/>
      <c r="L570" s="19"/>
    </row>
    <row r="571" spans="1:12" ht="14.25" customHeight="1">
      <c r="A571" s="256"/>
      <c r="B571" s="8"/>
      <c r="D571" s="10"/>
      <c r="F571" s="83"/>
      <c r="G571" s="17"/>
      <c r="H571" s="24"/>
      <c r="I571" s="15"/>
      <c r="J571" s="117"/>
      <c r="K571" s="266"/>
      <c r="L571" s="262"/>
    </row>
    <row r="572" spans="1:12" ht="14.25" customHeight="1">
      <c r="A572" s="263"/>
      <c r="B572" s="8"/>
      <c r="C572" s="27"/>
      <c r="D572" s="28"/>
      <c r="E572" s="57"/>
      <c r="F572" s="79"/>
      <c r="G572" s="30"/>
      <c r="H572" s="7"/>
      <c r="I572" s="6"/>
      <c r="J572" s="69"/>
      <c r="K572" s="267"/>
      <c r="L572" s="264"/>
    </row>
    <row r="573" spans="1:12" ht="14.25" customHeight="1">
      <c r="A573" s="261"/>
      <c r="B573" s="20"/>
      <c r="C573" s="21"/>
      <c r="D573" s="22"/>
      <c r="E573" s="2"/>
      <c r="F573" s="78"/>
      <c r="G573" s="23"/>
      <c r="H573" s="24"/>
      <c r="I573" s="15"/>
      <c r="J573" s="117"/>
      <c r="K573" s="266"/>
      <c r="L573" s="25"/>
    </row>
    <row r="574" spans="1:12" ht="14.25" customHeight="1">
      <c r="A574" s="261"/>
      <c r="B574" s="26"/>
      <c r="C574" s="27"/>
      <c r="D574" s="28"/>
      <c r="E574" s="29"/>
      <c r="F574" s="79"/>
      <c r="G574" s="30"/>
      <c r="H574" s="7"/>
      <c r="I574" s="6"/>
      <c r="J574" s="69"/>
      <c r="K574" s="267"/>
      <c r="L574" s="31"/>
    </row>
    <row r="575" spans="1:12" ht="14.25" customHeight="1">
      <c r="A575" s="256"/>
      <c r="B575" s="8"/>
      <c r="C575" s="21"/>
      <c r="D575" s="10"/>
      <c r="F575" s="3"/>
      <c r="G575" s="17"/>
      <c r="H575" s="24"/>
      <c r="I575" s="15"/>
      <c r="J575" s="117"/>
      <c r="K575" s="266"/>
      <c r="L575" s="25"/>
    </row>
    <row r="576" spans="1:12" ht="14.25" customHeight="1">
      <c r="A576" s="263"/>
      <c r="B576" s="8"/>
      <c r="C576" s="27"/>
      <c r="D576" s="10"/>
      <c r="F576" s="77"/>
      <c r="G576" s="17"/>
      <c r="H576" s="7"/>
      <c r="I576" s="6"/>
      <c r="J576" s="69"/>
      <c r="K576" s="267"/>
      <c r="L576" s="19"/>
    </row>
    <row r="577" spans="1:12" ht="14.25" customHeight="1">
      <c r="A577" s="261"/>
      <c r="B577" s="20"/>
      <c r="C577" s="21"/>
      <c r="D577" s="22"/>
      <c r="E577" s="2"/>
      <c r="F577" s="4"/>
      <c r="G577" s="23"/>
      <c r="H577" s="24"/>
      <c r="I577" s="15"/>
      <c r="J577" s="117"/>
      <c r="K577" s="266"/>
      <c r="L577" s="25"/>
    </row>
    <row r="578" spans="1:12" ht="14.25" customHeight="1">
      <c r="A578" s="265"/>
      <c r="B578" s="26"/>
      <c r="C578" s="27"/>
      <c r="D578" s="28"/>
      <c r="E578" s="29"/>
      <c r="F578" s="79"/>
      <c r="G578" s="30"/>
      <c r="H578" s="7"/>
      <c r="I578" s="6"/>
      <c r="J578" s="69"/>
      <c r="K578" s="267"/>
      <c r="L578" s="19"/>
    </row>
    <row r="579" spans="1:12" ht="14.25" customHeight="1">
      <c r="A579" s="256"/>
      <c r="B579" s="20"/>
      <c r="C579" s="21"/>
      <c r="D579" s="22"/>
      <c r="E579" s="2"/>
      <c r="F579" s="82"/>
      <c r="G579" s="23"/>
      <c r="H579" s="24"/>
      <c r="I579" s="15"/>
      <c r="J579" s="117"/>
      <c r="K579" s="266"/>
      <c r="L579" s="25"/>
    </row>
    <row r="580" spans="1:12" ht="14.25" customHeight="1">
      <c r="A580" s="263"/>
      <c r="B580" s="26"/>
      <c r="C580" s="27"/>
      <c r="D580" s="28"/>
      <c r="E580" s="57"/>
      <c r="F580" s="79"/>
      <c r="G580" s="30"/>
      <c r="H580" s="7"/>
      <c r="I580" s="6"/>
      <c r="J580" s="69"/>
      <c r="K580" s="267"/>
      <c r="L580" s="19"/>
    </row>
    <row r="581" spans="1:12" ht="14.25" customHeight="1">
      <c r="A581" s="256"/>
      <c r="B581" s="20"/>
      <c r="C581" s="21"/>
      <c r="D581" s="22"/>
      <c r="E581" s="2"/>
      <c r="F581" s="4"/>
      <c r="G581" s="23"/>
      <c r="H581" s="24"/>
      <c r="I581" s="15"/>
      <c r="J581" s="24"/>
      <c r="K581" s="24"/>
      <c r="L581" s="25"/>
    </row>
    <row r="582" spans="1:12" ht="14.25" customHeight="1">
      <c r="A582" s="263"/>
      <c r="B582" s="26"/>
      <c r="C582" s="27"/>
      <c r="D582" s="28"/>
      <c r="E582" s="57"/>
      <c r="F582" s="79"/>
      <c r="G582" s="30"/>
      <c r="H582" s="7"/>
      <c r="I582" s="6"/>
      <c r="J582" s="69"/>
      <c r="K582" s="258"/>
      <c r="L582" s="31"/>
    </row>
    <row r="583" spans="1:12" ht="14.25" customHeight="1">
      <c r="A583" s="261"/>
      <c r="B583" s="8"/>
      <c r="C583" s="21"/>
      <c r="D583" s="10"/>
      <c r="E583" s="2"/>
      <c r="F583" s="4"/>
      <c r="G583" s="23"/>
      <c r="H583" s="24"/>
      <c r="I583" s="15"/>
      <c r="J583" s="117"/>
      <c r="K583" s="24"/>
      <c r="L583" s="25"/>
    </row>
    <row r="584" spans="1:12" ht="14.25" customHeight="1">
      <c r="A584" s="261"/>
      <c r="B584" s="8"/>
      <c r="C584" s="27"/>
      <c r="D584" s="28"/>
      <c r="E584" s="29"/>
      <c r="F584" s="79"/>
      <c r="G584" s="30"/>
      <c r="H584" s="7"/>
      <c r="I584" s="6"/>
      <c r="J584" s="69"/>
      <c r="K584" s="258"/>
      <c r="L584" s="19"/>
    </row>
    <row r="585" spans="1:12" ht="14.25" customHeight="1">
      <c r="A585" s="256"/>
      <c r="B585" s="20"/>
      <c r="C585" s="21"/>
      <c r="D585" s="22"/>
      <c r="E585" s="2"/>
      <c r="F585" s="4"/>
      <c r="G585" s="23"/>
      <c r="H585" s="24"/>
      <c r="I585" s="15"/>
      <c r="J585" s="117"/>
      <c r="K585" s="24"/>
      <c r="L585" s="25"/>
    </row>
    <row r="586" spans="1:12" ht="14.25" customHeight="1">
      <c r="A586" s="263"/>
      <c r="B586" s="26"/>
      <c r="C586" s="27"/>
      <c r="D586" s="28"/>
      <c r="E586" s="29"/>
      <c r="F586" s="79"/>
      <c r="G586" s="30"/>
      <c r="H586" s="7"/>
      <c r="I586" s="6"/>
      <c r="J586" s="69"/>
      <c r="K586" s="258"/>
      <c r="L586" s="19"/>
    </row>
    <row r="587" spans="1:12" ht="14.25" customHeight="1">
      <c r="A587" s="261"/>
      <c r="B587" s="8"/>
      <c r="C587" s="21"/>
      <c r="D587" s="10"/>
      <c r="E587" s="2"/>
      <c r="F587" s="3"/>
      <c r="G587" s="23"/>
      <c r="H587" s="24"/>
      <c r="I587" s="15"/>
      <c r="J587" s="117"/>
      <c r="K587" s="24"/>
      <c r="L587" s="25"/>
    </row>
    <row r="588" spans="1:12" ht="14.25" customHeight="1">
      <c r="A588" s="261"/>
      <c r="B588" s="8"/>
      <c r="C588" s="27"/>
      <c r="D588" s="28"/>
      <c r="E588" s="29"/>
      <c r="F588" s="79"/>
      <c r="G588" s="30"/>
      <c r="H588" s="7"/>
      <c r="I588" s="6"/>
      <c r="J588" s="69"/>
      <c r="K588" s="258"/>
      <c r="L588" s="19"/>
    </row>
    <row r="589" spans="1:12" ht="14.25" customHeight="1">
      <c r="A589" s="256"/>
      <c r="B589" s="20"/>
      <c r="C589" s="21"/>
      <c r="D589" s="10"/>
      <c r="E589" s="2"/>
      <c r="F589" s="3"/>
      <c r="G589" s="23"/>
      <c r="H589" s="24"/>
      <c r="I589" s="15"/>
      <c r="J589" s="117"/>
      <c r="K589" s="24"/>
      <c r="L589" s="25"/>
    </row>
    <row r="590" spans="1:12" ht="14.25" customHeight="1">
      <c r="A590" s="263"/>
      <c r="B590" s="26"/>
      <c r="C590" s="27"/>
      <c r="D590" s="10"/>
      <c r="E590" s="29"/>
      <c r="F590" s="77"/>
      <c r="G590" s="30"/>
      <c r="H590" s="7"/>
      <c r="I590" s="6"/>
      <c r="J590" s="69"/>
      <c r="K590" s="258"/>
      <c r="L590" s="19"/>
    </row>
    <row r="591" spans="1:12" ht="14.25" customHeight="1">
      <c r="A591" s="261"/>
      <c r="B591" s="20"/>
      <c r="C591" s="21"/>
      <c r="D591" s="22"/>
      <c r="E591" s="2"/>
      <c r="F591" s="4"/>
      <c r="G591" s="23"/>
      <c r="H591" s="24"/>
      <c r="I591" s="15"/>
      <c r="J591" s="117"/>
      <c r="K591" s="24"/>
      <c r="L591" s="25"/>
    </row>
    <row r="592" spans="1:12" ht="14.25" customHeight="1">
      <c r="A592" s="261"/>
      <c r="B592" s="26"/>
      <c r="C592" s="27"/>
      <c r="D592" s="28"/>
      <c r="E592" s="29"/>
      <c r="F592" s="79"/>
      <c r="G592" s="30"/>
      <c r="H592" s="7"/>
      <c r="I592" s="6"/>
      <c r="J592" s="69"/>
      <c r="K592" s="258"/>
      <c r="L592" s="19"/>
    </row>
    <row r="593" spans="1:12" ht="14.25" customHeight="1">
      <c r="A593" s="256"/>
      <c r="B593" s="20"/>
      <c r="C593" s="21"/>
      <c r="D593" s="22"/>
      <c r="E593" s="2"/>
      <c r="F593" s="4"/>
      <c r="G593" s="23"/>
      <c r="H593" s="24"/>
      <c r="I593" s="15"/>
      <c r="J593" s="24"/>
      <c r="K593" s="24"/>
      <c r="L593" s="25"/>
    </row>
    <row r="594" spans="1:12" ht="14.25" customHeight="1">
      <c r="A594" s="263"/>
      <c r="B594" s="26"/>
      <c r="C594" s="27"/>
      <c r="D594" s="28"/>
      <c r="E594" s="29"/>
      <c r="F594" s="79"/>
      <c r="G594" s="30"/>
      <c r="H594" s="7"/>
      <c r="I594" s="6"/>
      <c r="J594" s="69"/>
      <c r="K594" s="258"/>
      <c r="L594" s="31"/>
    </row>
    <row r="595" spans="1:12" ht="14.25" customHeight="1">
      <c r="A595" s="256"/>
      <c r="B595" s="20"/>
      <c r="C595" s="21"/>
      <c r="D595" s="22"/>
      <c r="E595" s="2"/>
      <c r="F595" s="4"/>
      <c r="G595" s="23"/>
      <c r="H595" s="24"/>
      <c r="I595" s="72"/>
      <c r="J595" s="117"/>
      <c r="K595" s="266"/>
      <c r="L595" s="25"/>
    </row>
    <row r="596" spans="1:12" ht="14.25" customHeight="1">
      <c r="A596" s="263"/>
      <c r="B596" s="26"/>
      <c r="C596" s="43" t="s">
        <v>3503</v>
      </c>
      <c r="D596" s="28"/>
      <c r="E596" s="29"/>
      <c r="F596" s="79"/>
      <c r="G596" s="30"/>
      <c r="H596" s="7"/>
      <c r="I596" s="6"/>
      <c r="J596" s="69"/>
      <c r="K596" s="267"/>
      <c r="L596" s="31"/>
    </row>
    <row r="597" spans="1:12" ht="14.25" customHeight="1">
      <c r="A597" s="255"/>
      <c r="B597" s="8"/>
      <c r="C597" s="9"/>
      <c r="D597" s="10"/>
      <c r="F597" s="3"/>
      <c r="G597" s="17"/>
      <c r="H597" s="18"/>
      <c r="I597" s="71"/>
      <c r="J597" s="18"/>
      <c r="K597" s="274"/>
      <c r="L597" s="19"/>
    </row>
    <row r="598" spans="1:12" ht="14.25" customHeight="1" thickBot="1">
      <c r="A598" s="431"/>
      <c r="B598" s="446"/>
      <c r="C598" s="398"/>
      <c r="D598" s="399"/>
      <c r="E598" s="400"/>
      <c r="F598" s="447"/>
      <c r="G598" s="448"/>
      <c r="H598" s="401"/>
      <c r="I598" s="449"/>
      <c r="J598" s="390"/>
      <c r="K598" s="434"/>
      <c r="L598" s="119"/>
    </row>
    <row r="600" spans="1:12" ht="14.25" customHeight="1">
      <c r="J600" s="56" t="s">
        <v>3147</v>
      </c>
      <c r="K600" s="798">
        <f>K560+1</f>
        <v>15</v>
      </c>
      <c r="L600" s="798"/>
    </row>
    <row r="601" spans="1:12" ht="14.25" customHeight="1">
      <c r="J601" s="118"/>
      <c r="K601" s="366"/>
      <c r="L601" s="366"/>
    </row>
    <row r="602" spans="1:12" ht="14.25" customHeight="1" thickBot="1">
      <c r="A602" s="313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</row>
    <row r="603" spans="1:12" ht="14.25" customHeight="1">
      <c r="A603" s="254"/>
      <c r="B603" s="35"/>
      <c r="C603" s="11"/>
      <c r="D603" s="37"/>
      <c r="E603" s="11"/>
      <c r="F603" s="44"/>
      <c r="G603" s="44"/>
      <c r="H603" s="11"/>
      <c r="I603" s="44"/>
      <c r="J603" s="11"/>
      <c r="K603" s="11"/>
      <c r="L603" s="45"/>
    </row>
    <row r="604" spans="1:12" ht="14.25" customHeight="1" thickBot="1">
      <c r="A604" s="429"/>
      <c r="B604" s="444"/>
      <c r="C604" s="517" t="s">
        <v>3390</v>
      </c>
      <c r="D604" s="430"/>
      <c r="E604" s="517" t="s">
        <v>3192</v>
      </c>
      <c r="F604" s="445" t="s">
        <v>3391</v>
      </c>
      <c r="G604" s="445" t="s">
        <v>3504</v>
      </c>
      <c r="H604" s="517" t="s">
        <v>3438</v>
      </c>
      <c r="I604" s="445" t="s">
        <v>3393</v>
      </c>
      <c r="J604" s="793" t="s">
        <v>3394</v>
      </c>
      <c r="K604" s="794"/>
      <c r="L604" s="587"/>
    </row>
    <row r="605" spans="1:12" ht="14.25" customHeight="1">
      <c r="A605" s="254"/>
      <c r="B605" s="35"/>
      <c r="C605" s="36"/>
      <c r="D605" s="37"/>
      <c r="E605" s="11"/>
      <c r="F605" s="12"/>
      <c r="G605" s="13"/>
      <c r="H605" s="14"/>
      <c r="I605" s="38"/>
      <c r="J605" s="14"/>
      <c r="K605" s="14"/>
      <c r="L605" s="16"/>
    </row>
    <row r="606" spans="1:12" ht="14.25" customHeight="1">
      <c r="A606" s="255" t="s">
        <v>3505</v>
      </c>
      <c r="B606" s="8"/>
      <c r="C606" s="9" t="str">
        <f>C22</f>
        <v>リモコン設備工事</v>
      </c>
      <c r="D606" s="10"/>
      <c r="F606" s="3"/>
      <c r="G606" s="17"/>
      <c r="H606" s="18"/>
      <c r="I606" s="32"/>
      <c r="J606" s="69"/>
      <c r="K606" s="18"/>
      <c r="L606" s="19"/>
    </row>
    <row r="607" spans="1:12" ht="14.25" customHeight="1">
      <c r="A607" s="256"/>
      <c r="B607" s="20"/>
      <c r="C607" s="21"/>
      <c r="D607" s="22"/>
      <c r="E607" s="2"/>
      <c r="F607" s="4"/>
      <c r="G607" s="23"/>
      <c r="H607" s="24"/>
      <c r="I607" s="15"/>
      <c r="J607" s="24"/>
      <c r="K607" s="24"/>
      <c r="L607" s="25"/>
    </row>
    <row r="608" spans="1:12" ht="14.25" customHeight="1">
      <c r="A608" s="257"/>
      <c r="B608" s="26"/>
      <c r="C608" s="27" t="s">
        <v>3506</v>
      </c>
      <c r="D608" s="28"/>
      <c r="E608" s="57"/>
      <c r="F608" s="79">
        <v>1</v>
      </c>
      <c r="G608" s="30" t="s">
        <v>1349</v>
      </c>
      <c r="H608" s="6"/>
      <c r="I608" s="6"/>
      <c r="J608" s="69"/>
      <c r="K608" s="7"/>
      <c r="L608" s="31"/>
    </row>
    <row r="609" spans="1:12" ht="14.25" customHeight="1">
      <c r="A609" s="256"/>
      <c r="B609" s="20"/>
      <c r="C609" s="21"/>
      <c r="D609" s="22"/>
      <c r="E609" s="2"/>
      <c r="F609" s="4"/>
      <c r="G609" s="23"/>
      <c r="H609" s="24"/>
      <c r="I609" s="15"/>
      <c r="J609" s="24"/>
      <c r="K609" s="24"/>
      <c r="L609" s="25"/>
    </row>
    <row r="610" spans="1:12" ht="14.25" customHeight="1">
      <c r="A610" s="257"/>
      <c r="B610" s="26"/>
      <c r="C610" s="27" t="s">
        <v>3507</v>
      </c>
      <c r="D610" s="28"/>
      <c r="E610" s="57"/>
      <c r="F610" s="79">
        <v>1</v>
      </c>
      <c r="G610" s="30" t="s">
        <v>1349</v>
      </c>
      <c r="H610" s="6"/>
      <c r="I610" s="6"/>
      <c r="J610" s="69"/>
      <c r="K610" s="7"/>
      <c r="L610" s="31"/>
    </row>
    <row r="611" spans="1:12" ht="14.25" customHeight="1">
      <c r="A611" s="256"/>
      <c r="B611" s="20"/>
      <c r="C611" s="21"/>
      <c r="D611" s="22"/>
      <c r="E611" s="2"/>
      <c r="F611" s="4"/>
      <c r="G611" s="23"/>
      <c r="H611" s="24"/>
      <c r="I611" s="15"/>
      <c r="J611" s="117"/>
      <c r="K611" s="24"/>
      <c r="L611" s="25"/>
    </row>
    <row r="612" spans="1:12" ht="14.25" customHeight="1">
      <c r="A612" s="263"/>
      <c r="B612" s="26"/>
      <c r="C612" s="27" t="s">
        <v>2465</v>
      </c>
      <c r="D612" s="28"/>
      <c r="E612" s="29"/>
      <c r="F612" s="79">
        <v>2</v>
      </c>
      <c r="G612" s="30" t="s">
        <v>1349</v>
      </c>
      <c r="H612" s="6"/>
      <c r="I612" s="6"/>
      <c r="J612" s="69"/>
      <c r="K612" s="364"/>
      <c r="L612" s="19"/>
    </row>
    <row r="613" spans="1:12" ht="14.25" customHeight="1">
      <c r="A613" s="256"/>
      <c r="B613" s="20"/>
      <c r="C613" s="21"/>
      <c r="D613" s="22"/>
      <c r="E613" s="2"/>
      <c r="F613" s="4"/>
      <c r="G613" s="23"/>
      <c r="H613" s="24"/>
      <c r="I613" s="15"/>
      <c r="J613" s="24"/>
      <c r="K613" s="24"/>
      <c r="L613" s="25"/>
    </row>
    <row r="614" spans="1:12" ht="14.25" customHeight="1">
      <c r="A614" s="257"/>
      <c r="B614" s="26"/>
      <c r="C614" s="27" t="s">
        <v>2466</v>
      </c>
      <c r="D614" s="28"/>
      <c r="E614" s="57" t="s">
        <v>3508</v>
      </c>
      <c r="F614" s="79">
        <v>1</v>
      </c>
      <c r="G614" s="30" t="s">
        <v>1349</v>
      </c>
      <c r="H614" s="6"/>
      <c r="I614" s="6"/>
      <c r="J614" s="18"/>
      <c r="K614" s="258"/>
      <c r="L614" s="31"/>
    </row>
    <row r="615" spans="1:12" ht="14.25" customHeight="1">
      <c r="A615" s="256"/>
      <c r="B615" s="20"/>
      <c r="C615" s="21"/>
      <c r="D615" s="22"/>
      <c r="E615" s="2"/>
      <c r="F615" s="4"/>
      <c r="G615" s="23"/>
      <c r="H615" s="24"/>
      <c r="I615" s="15"/>
      <c r="J615" s="24"/>
      <c r="K615" s="24"/>
      <c r="L615" s="25"/>
    </row>
    <row r="616" spans="1:12" ht="14.25" customHeight="1">
      <c r="A616" s="257"/>
      <c r="B616" s="26"/>
      <c r="C616" s="27" t="s">
        <v>2466</v>
      </c>
      <c r="D616" s="28"/>
      <c r="E616" s="57" t="s">
        <v>3509</v>
      </c>
      <c r="F616" s="79">
        <v>1</v>
      </c>
      <c r="G616" s="30" t="s">
        <v>1349</v>
      </c>
      <c r="H616" s="6"/>
      <c r="I616" s="6"/>
      <c r="J616" s="18"/>
      <c r="K616" s="258"/>
      <c r="L616" s="31"/>
    </row>
    <row r="617" spans="1:12" ht="14.25" customHeight="1">
      <c r="A617" s="256"/>
      <c r="B617" s="20"/>
      <c r="C617" s="2"/>
      <c r="D617" s="22"/>
      <c r="E617" s="2"/>
      <c r="F617" s="82"/>
      <c r="G617" s="23"/>
      <c r="H617" s="24"/>
      <c r="I617" s="15"/>
      <c r="J617" s="117"/>
      <c r="K617" s="24"/>
      <c r="L617" s="262"/>
    </row>
    <row r="618" spans="1:12" ht="14.25" customHeight="1">
      <c r="A618" s="263"/>
      <c r="B618" s="26"/>
      <c r="C618" s="27" t="s">
        <v>3510</v>
      </c>
      <c r="D618" s="28"/>
      <c r="E618" s="29" t="s">
        <v>3511</v>
      </c>
      <c r="F618" s="79">
        <v>4</v>
      </c>
      <c r="G618" s="30" t="s">
        <v>1377</v>
      </c>
      <c r="H618" s="7"/>
      <c r="I618" s="6"/>
      <c r="J618" s="69"/>
      <c r="K618" s="258"/>
      <c r="L618" s="264"/>
    </row>
    <row r="619" spans="1:12" ht="14.25" customHeight="1">
      <c r="A619" s="256"/>
      <c r="B619" s="20"/>
      <c r="C619" s="21"/>
      <c r="D619" s="22"/>
      <c r="E619" s="2"/>
      <c r="F619" s="4"/>
      <c r="G619" s="23"/>
      <c r="H619" s="24"/>
      <c r="I619" s="15"/>
      <c r="J619" s="117"/>
      <c r="K619" s="24"/>
      <c r="L619" s="25"/>
    </row>
    <row r="620" spans="1:12" ht="14.25" customHeight="1">
      <c r="A620" s="263"/>
      <c r="B620" s="26"/>
      <c r="C620" s="27" t="s">
        <v>2467</v>
      </c>
      <c r="D620" s="28"/>
      <c r="E620" s="29" t="s">
        <v>3512</v>
      </c>
      <c r="F620" s="79">
        <v>5</v>
      </c>
      <c r="G620" s="30" t="s">
        <v>1377</v>
      </c>
      <c r="H620" s="6"/>
      <c r="I620" s="6"/>
      <c r="J620" s="69"/>
      <c r="K620" s="364"/>
      <c r="L620" s="19"/>
    </row>
    <row r="621" spans="1:12" ht="14.25" customHeight="1">
      <c r="A621" s="256"/>
      <c r="B621" s="20"/>
      <c r="C621" s="21"/>
      <c r="D621" s="22"/>
      <c r="E621" s="2"/>
      <c r="F621" s="4"/>
      <c r="G621" s="23"/>
      <c r="H621" s="24"/>
      <c r="I621" s="15"/>
      <c r="J621" s="117"/>
      <c r="K621" s="24"/>
      <c r="L621" s="25"/>
    </row>
    <row r="622" spans="1:12" ht="14.25" customHeight="1">
      <c r="A622" s="263"/>
      <c r="B622" s="26"/>
      <c r="C622" s="27" t="s">
        <v>2468</v>
      </c>
      <c r="D622" s="28"/>
      <c r="E622" s="29" t="s">
        <v>3015</v>
      </c>
      <c r="F622" s="79">
        <v>640</v>
      </c>
      <c r="G622" s="30" t="s">
        <v>3399</v>
      </c>
      <c r="H622" s="6"/>
      <c r="I622" s="6"/>
      <c r="J622" s="69"/>
      <c r="K622" s="364"/>
      <c r="L622" s="19"/>
    </row>
    <row r="623" spans="1:12" ht="14.25" customHeight="1">
      <c r="A623" s="256"/>
      <c r="B623" s="20"/>
      <c r="C623" s="21"/>
      <c r="D623" s="22"/>
      <c r="E623" s="2"/>
      <c r="F623" s="4"/>
      <c r="G623" s="23"/>
      <c r="H623" s="24"/>
      <c r="I623" s="15"/>
      <c r="J623" s="117"/>
      <c r="K623" s="24"/>
      <c r="L623" s="25"/>
    </row>
    <row r="624" spans="1:12" ht="14.25" customHeight="1">
      <c r="A624" s="263"/>
      <c r="B624" s="26"/>
      <c r="C624" s="27" t="s">
        <v>2469</v>
      </c>
      <c r="D624" s="28"/>
      <c r="E624" s="29" t="s">
        <v>3016</v>
      </c>
      <c r="F624" s="79">
        <v>936</v>
      </c>
      <c r="G624" s="30" t="s">
        <v>3255</v>
      </c>
      <c r="H624" s="6"/>
      <c r="I624" s="6"/>
      <c r="J624" s="69"/>
      <c r="K624" s="364"/>
      <c r="L624" s="19"/>
    </row>
    <row r="625" spans="1:12" ht="14.25" customHeight="1">
      <c r="A625" s="256"/>
      <c r="B625" s="20"/>
      <c r="C625" s="21"/>
      <c r="D625" s="22"/>
      <c r="E625" s="2"/>
      <c r="F625" s="4"/>
      <c r="G625" s="23"/>
      <c r="H625" s="24"/>
      <c r="I625" s="15"/>
      <c r="J625" s="24"/>
      <c r="K625" s="24"/>
      <c r="L625" s="25"/>
    </row>
    <row r="626" spans="1:12" ht="14.25" customHeight="1">
      <c r="A626" s="263"/>
      <c r="B626" s="26"/>
      <c r="C626" s="27" t="s">
        <v>2469</v>
      </c>
      <c r="D626" s="28"/>
      <c r="E626" s="29" t="s">
        <v>3513</v>
      </c>
      <c r="F626" s="79">
        <v>936</v>
      </c>
      <c r="G626" s="30" t="s">
        <v>3255</v>
      </c>
      <c r="H626" s="6"/>
      <c r="I626" s="6"/>
      <c r="J626" s="69"/>
      <c r="K626" s="364"/>
      <c r="L626" s="19"/>
    </row>
    <row r="627" spans="1:12" ht="14.25" customHeight="1">
      <c r="A627" s="256"/>
      <c r="B627" s="20"/>
      <c r="C627" s="21"/>
      <c r="D627" s="22"/>
      <c r="E627" s="2"/>
      <c r="F627" s="4"/>
      <c r="G627" s="23"/>
      <c r="H627" s="24"/>
      <c r="I627" s="15"/>
      <c r="J627" s="24"/>
      <c r="K627" s="24"/>
      <c r="L627" s="25"/>
    </row>
    <row r="628" spans="1:12" ht="14.25" customHeight="1">
      <c r="A628" s="263"/>
      <c r="B628" s="26"/>
      <c r="C628" s="27" t="s">
        <v>2685</v>
      </c>
      <c r="D628" s="28"/>
      <c r="E628" s="29" t="s">
        <v>3017</v>
      </c>
      <c r="F628" s="79">
        <v>20</v>
      </c>
      <c r="G628" s="30" t="s">
        <v>3227</v>
      </c>
      <c r="H628" s="6"/>
      <c r="I628" s="6"/>
      <c r="J628" s="18"/>
      <c r="K628" s="364"/>
      <c r="L628" s="19"/>
    </row>
    <row r="629" spans="1:12" ht="14.25" customHeight="1">
      <c r="A629" s="256"/>
      <c r="B629" s="20"/>
      <c r="C629" s="21"/>
      <c r="D629" s="22"/>
      <c r="E629" s="2"/>
      <c r="F629" s="4"/>
      <c r="G629" s="23"/>
      <c r="H629" s="24"/>
      <c r="I629" s="15"/>
      <c r="J629" s="24"/>
      <c r="K629" s="24"/>
      <c r="L629" s="25"/>
    </row>
    <row r="630" spans="1:12" ht="14.25" customHeight="1">
      <c r="A630" s="263"/>
      <c r="B630" s="26"/>
      <c r="C630" s="27" t="s">
        <v>2685</v>
      </c>
      <c r="D630" s="28"/>
      <c r="E630" s="29" t="s">
        <v>3018</v>
      </c>
      <c r="F630" s="79">
        <v>8</v>
      </c>
      <c r="G630" s="30" t="s">
        <v>3399</v>
      </c>
      <c r="H630" s="6"/>
      <c r="I630" s="6"/>
      <c r="J630" s="18"/>
      <c r="K630" s="364"/>
      <c r="L630" s="19"/>
    </row>
    <row r="631" spans="1:12" ht="14.25" customHeight="1">
      <c r="A631" s="256"/>
      <c r="B631" s="20"/>
      <c r="C631" s="21"/>
      <c r="D631" s="22"/>
      <c r="E631" s="2"/>
      <c r="F631" s="4"/>
      <c r="G631" s="23"/>
      <c r="H631" s="24"/>
      <c r="I631" s="15"/>
      <c r="J631" s="24"/>
      <c r="K631" s="24"/>
      <c r="L631" s="25"/>
    </row>
    <row r="632" spans="1:12" ht="14.25" customHeight="1">
      <c r="A632" s="263"/>
      <c r="B632" s="26"/>
      <c r="C632" s="27" t="s">
        <v>2685</v>
      </c>
      <c r="D632" s="28"/>
      <c r="E632" s="29" t="s">
        <v>3019</v>
      </c>
      <c r="F632" s="79">
        <v>250</v>
      </c>
      <c r="G632" s="30" t="s">
        <v>3402</v>
      </c>
      <c r="H632" s="6"/>
      <c r="I632" s="6"/>
      <c r="J632" s="18"/>
      <c r="K632" s="364"/>
      <c r="L632" s="19"/>
    </row>
    <row r="633" spans="1:12" ht="14.25" customHeight="1">
      <c r="A633" s="261"/>
      <c r="B633" s="8"/>
      <c r="D633" s="10"/>
      <c r="E633" s="2"/>
      <c r="F633" s="4"/>
      <c r="G633" s="23"/>
      <c r="H633" s="24"/>
      <c r="I633" s="15"/>
      <c r="J633" s="24"/>
      <c r="K633" s="24"/>
      <c r="L633" s="25"/>
    </row>
    <row r="634" spans="1:12" ht="14.25" customHeight="1">
      <c r="A634" s="261"/>
      <c r="B634" s="8"/>
      <c r="C634" s="27" t="s">
        <v>2685</v>
      </c>
      <c r="D634" s="10"/>
      <c r="E634" s="29" t="s">
        <v>3020</v>
      </c>
      <c r="F634" s="79">
        <v>25</v>
      </c>
      <c r="G634" s="30" t="s">
        <v>3255</v>
      </c>
      <c r="H634" s="6"/>
      <c r="I634" s="6"/>
      <c r="J634" s="18"/>
      <c r="K634" s="364"/>
      <c r="L634" s="19"/>
    </row>
    <row r="635" spans="1:12" ht="14.25" customHeight="1">
      <c r="A635" s="256"/>
      <c r="B635" s="20"/>
      <c r="C635" s="21"/>
      <c r="D635" s="22"/>
      <c r="F635" s="83"/>
      <c r="G635" s="17"/>
      <c r="H635" s="24"/>
      <c r="I635" s="15"/>
      <c r="J635" s="117"/>
      <c r="K635" s="24"/>
      <c r="L635" s="262"/>
    </row>
    <row r="636" spans="1:12" ht="14.25" customHeight="1">
      <c r="A636" s="261"/>
      <c r="B636" s="8"/>
      <c r="C636" s="27" t="s">
        <v>2685</v>
      </c>
      <c r="D636" s="10"/>
      <c r="E636" t="s">
        <v>3021</v>
      </c>
      <c r="F636" s="77">
        <v>25</v>
      </c>
      <c r="G636" s="17" t="s">
        <v>3255</v>
      </c>
      <c r="H636" s="7"/>
      <c r="I636" s="6"/>
      <c r="J636" s="18"/>
      <c r="K636" s="7"/>
      <c r="L636" s="264"/>
    </row>
    <row r="637" spans="1:12" ht="14.25" customHeight="1">
      <c r="A637" s="259"/>
      <c r="B637" s="20"/>
      <c r="C637" s="21"/>
      <c r="D637" s="22"/>
      <c r="E637" s="2"/>
      <c r="F637" s="82"/>
      <c r="G637" s="23"/>
      <c r="H637" s="24"/>
      <c r="I637" s="72"/>
      <c r="J637" s="24"/>
      <c r="K637" s="266"/>
      <c r="L637" s="25"/>
    </row>
    <row r="638" spans="1:12" ht="14.25" customHeight="1" thickBot="1">
      <c r="A638" s="431"/>
      <c r="B638" s="446"/>
      <c r="C638" s="398" t="s">
        <v>2685</v>
      </c>
      <c r="D638" s="399"/>
      <c r="E638" s="400" t="s">
        <v>3022</v>
      </c>
      <c r="F638" s="447">
        <v>86</v>
      </c>
      <c r="G638" s="448" t="s">
        <v>3227</v>
      </c>
      <c r="H638" s="401"/>
      <c r="I638" s="449"/>
      <c r="J638" s="390"/>
      <c r="K638" s="434"/>
      <c r="L638" s="119"/>
    </row>
    <row r="640" spans="1:12" ht="14.25" customHeight="1">
      <c r="J640" s="56" t="s">
        <v>3093</v>
      </c>
      <c r="K640" s="798">
        <f>K600+1</f>
        <v>16</v>
      </c>
      <c r="L640" s="798"/>
    </row>
    <row r="641" spans="1:12" ht="14.25" customHeight="1">
      <c r="J641" s="118"/>
      <c r="K641" s="366"/>
      <c r="L641" s="366"/>
    </row>
    <row r="642" spans="1:12" ht="14.25" customHeight="1" thickBot="1">
      <c r="A642" s="313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</row>
    <row r="643" spans="1:12" ht="14.25" customHeight="1">
      <c r="A643" s="254"/>
      <c r="B643" s="35"/>
      <c r="C643" s="11"/>
      <c r="D643" s="37"/>
      <c r="E643" s="11"/>
      <c r="F643" s="44"/>
      <c r="G643" s="44"/>
      <c r="H643" s="11"/>
      <c r="I643" s="44"/>
      <c r="J643" s="11"/>
      <c r="K643" s="11"/>
      <c r="L643" s="45"/>
    </row>
    <row r="644" spans="1:12" ht="14.25" customHeight="1" thickBot="1">
      <c r="A644" s="429"/>
      <c r="B644" s="444"/>
      <c r="C644" s="517" t="s">
        <v>3122</v>
      </c>
      <c r="D644" s="430"/>
      <c r="E644" s="517" t="s">
        <v>3514</v>
      </c>
      <c r="F644" s="445" t="s">
        <v>3213</v>
      </c>
      <c r="G644" s="445" t="s">
        <v>3214</v>
      </c>
      <c r="H644" s="517" t="s">
        <v>3215</v>
      </c>
      <c r="I644" s="445" t="s">
        <v>3216</v>
      </c>
      <c r="J644" s="793" t="s">
        <v>2</v>
      </c>
      <c r="K644" s="794"/>
      <c r="L644" s="587"/>
    </row>
    <row r="645" spans="1:12" ht="14.25" customHeight="1">
      <c r="A645" s="254"/>
      <c r="B645" s="35"/>
      <c r="C645" s="36"/>
      <c r="D645" s="37"/>
      <c r="E645" s="11"/>
      <c r="F645" s="12"/>
      <c r="G645" s="13"/>
      <c r="H645" s="14"/>
      <c r="I645" s="38"/>
      <c r="J645" s="14"/>
      <c r="K645" s="14"/>
      <c r="L645" s="16"/>
    </row>
    <row r="646" spans="1:12" ht="14.25" customHeight="1">
      <c r="A646" s="255"/>
      <c r="B646" s="8"/>
      <c r="C646" s="9" t="s">
        <v>3515</v>
      </c>
      <c r="D646" s="10"/>
      <c r="E646" t="s">
        <v>3516</v>
      </c>
      <c r="F646" s="3">
        <v>76</v>
      </c>
      <c r="G646" s="17" t="s">
        <v>1377</v>
      </c>
      <c r="H646" s="18"/>
      <c r="I646" s="32"/>
      <c r="J646" s="69"/>
      <c r="K646" s="18"/>
      <c r="L646" s="19"/>
    </row>
    <row r="647" spans="1:12" ht="14.25" customHeight="1">
      <c r="A647" s="256"/>
      <c r="B647" s="20"/>
      <c r="C647" s="21"/>
      <c r="D647" s="22"/>
      <c r="E647" s="2"/>
      <c r="F647" s="4"/>
      <c r="G647" s="23"/>
      <c r="H647" s="24"/>
      <c r="I647" s="15"/>
      <c r="J647" s="18"/>
      <c r="K647" s="24"/>
      <c r="L647" s="25"/>
    </row>
    <row r="648" spans="1:12" ht="14.25" customHeight="1">
      <c r="A648" s="257"/>
      <c r="B648" s="26"/>
      <c r="C648" s="9" t="s">
        <v>3517</v>
      </c>
      <c r="D648" s="10"/>
      <c r="E648" t="s">
        <v>3518</v>
      </c>
      <c r="F648" s="3">
        <v>8</v>
      </c>
      <c r="G648" s="17" t="s">
        <v>1377</v>
      </c>
      <c r="H648" s="18"/>
      <c r="I648" s="32"/>
      <c r="J648" s="69"/>
      <c r="K648" s="18"/>
      <c r="L648" s="19"/>
    </row>
    <row r="649" spans="1:12" ht="14.25" customHeight="1">
      <c r="A649" s="256"/>
      <c r="B649" s="20"/>
      <c r="C649" s="21"/>
      <c r="D649" s="22"/>
      <c r="E649" s="2"/>
      <c r="F649" s="4"/>
      <c r="G649" s="23"/>
      <c r="H649" s="24"/>
      <c r="I649" s="15"/>
      <c r="J649" s="24"/>
      <c r="K649" s="24"/>
      <c r="L649" s="25"/>
    </row>
    <row r="650" spans="1:12" ht="14.25" customHeight="1">
      <c r="A650" s="257"/>
      <c r="B650" s="26"/>
      <c r="C650" s="27" t="s">
        <v>2470</v>
      </c>
      <c r="D650" s="28"/>
      <c r="E650" s="29"/>
      <c r="F650" s="79">
        <v>1</v>
      </c>
      <c r="G650" s="30" t="s">
        <v>0</v>
      </c>
      <c r="H650" s="6"/>
      <c r="I650" s="6"/>
      <c r="J650" s="18"/>
      <c r="K650" s="7"/>
      <c r="L650" s="31"/>
    </row>
    <row r="651" spans="1:12" ht="14.25" customHeight="1">
      <c r="A651" s="256"/>
      <c r="B651" s="20"/>
      <c r="C651" s="21"/>
      <c r="D651" s="22"/>
      <c r="E651" s="2"/>
      <c r="F651" s="4"/>
      <c r="G651" s="23"/>
      <c r="H651" s="24"/>
      <c r="I651" s="15"/>
      <c r="J651" s="24"/>
      <c r="K651" s="24"/>
      <c r="L651" s="25"/>
    </row>
    <row r="652" spans="1:12" ht="14.25" customHeight="1">
      <c r="A652" s="263"/>
      <c r="B652" s="26"/>
      <c r="C652" s="27" t="s">
        <v>2471</v>
      </c>
      <c r="D652" s="28"/>
      <c r="E652" s="29"/>
      <c r="F652" s="79">
        <v>1</v>
      </c>
      <c r="G652" s="30" t="s">
        <v>0</v>
      </c>
      <c r="H652" s="6"/>
      <c r="I652" s="6"/>
      <c r="J652" s="18"/>
      <c r="K652" s="7"/>
      <c r="L652" s="31"/>
    </row>
    <row r="653" spans="1:12" ht="14.25" customHeight="1">
      <c r="A653" s="256"/>
      <c r="B653" s="20"/>
      <c r="C653" s="21"/>
      <c r="D653" s="22"/>
      <c r="E653" s="2"/>
      <c r="F653" s="4"/>
      <c r="G653" s="23"/>
      <c r="H653" s="24"/>
      <c r="I653" s="15"/>
      <c r="J653" s="117"/>
      <c r="K653" s="24"/>
      <c r="L653" s="25"/>
    </row>
    <row r="654" spans="1:12" ht="14.25" customHeight="1">
      <c r="A654" s="257"/>
      <c r="B654" s="26"/>
      <c r="C654" s="27" t="s">
        <v>3142</v>
      </c>
      <c r="D654" s="28"/>
      <c r="E654" s="29" t="s">
        <v>3017</v>
      </c>
      <c r="F654" s="79">
        <v>20</v>
      </c>
      <c r="G654" s="30" t="s">
        <v>3255</v>
      </c>
      <c r="H654" s="6"/>
      <c r="I654" s="6"/>
      <c r="J654" s="69"/>
      <c r="K654" s="258"/>
      <c r="L654" s="31"/>
    </row>
    <row r="655" spans="1:12" ht="14.25" customHeight="1">
      <c r="A655" s="256"/>
      <c r="B655" s="20"/>
      <c r="C655" s="21"/>
      <c r="D655" s="22"/>
      <c r="E655" s="2"/>
      <c r="F655" s="4"/>
      <c r="G655" s="23"/>
      <c r="H655" s="24"/>
      <c r="I655" s="15"/>
      <c r="J655" s="127"/>
      <c r="K655" s="24"/>
      <c r="L655" s="25"/>
    </row>
    <row r="656" spans="1:12" ht="14.25" customHeight="1">
      <c r="A656" s="257"/>
      <c r="B656" s="26"/>
      <c r="C656" s="27" t="s">
        <v>3142</v>
      </c>
      <c r="D656" s="28"/>
      <c r="E656" s="29" t="s">
        <v>3018</v>
      </c>
      <c r="F656" s="79">
        <v>8</v>
      </c>
      <c r="G656" s="30" t="s">
        <v>3255</v>
      </c>
      <c r="H656" s="6"/>
      <c r="I656" s="6"/>
      <c r="J656" s="69"/>
      <c r="K656" s="258"/>
      <c r="L656" s="31"/>
    </row>
    <row r="657" spans="1:12" ht="14.25" customHeight="1">
      <c r="A657" s="256"/>
      <c r="B657" s="20"/>
      <c r="C657" s="21"/>
      <c r="D657" s="22"/>
      <c r="E657" s="2"/>
      <c r="F657" s="4"/>
      <c r="G657" s="23"/>
      <c r="H657" s="24"/>
      <c r="I657" s="15"/>
      <c r="J657" s="127"/>
      <c r="K657" s="24"/>
      <c r="L657" s="25"/>
    </row>
    <row r="658" spans="1:12" ht="14.25" customHeight="1">
      <c r="A658" s="263"/>
      <c r="B658" s="26"/>
      <c r="C658" s="27" t="s">
        <v>3142</v>
      </c>
      <c r="D658" s="28"/>
      <c r="E658" s="29" t="s">
        <v>3019</v>
      </c>
      <c r="F658" s="79">
        <v>250</v>
      </c>
      <c r="G658" s="30" t="s">
        <v>3135</v>
      </c>
      <c r="H658" s="6"/>
      <c r="I658" s="6"/>
      <c r="J658" s="69"/>
      <c r="K658" s="364"/>
      <c r="L658" s="19"/>
    </row>
    <row r="659" spans="1:12" ht="14.25" customHeight="1">
      <c r="A659" s="256"/>
      <c r="B659" s="20"/>
      <c r="C659" s="21"/>
      <c r="D659" s="22"/>
      <c r="E659" s="2"/>
      <c r="F659" s="4"/>
      <c r="G659" s="23"/>
      <c r="H659" s="24"/>
      <c r="I659" s="15"/>
      <c r="J659" s="127"/>
      <c r="K659" s="24"/>
      <c r="L659" s="25"/>
    </row>
    <row r="660" spans="1:12" ht="14.25" customHeight="1">
      <c r="A660" s="263"/>
      <c r="B660" s="26"/>
      <c r="C660" s="27" t="s">
        <v>3142</v>
      </c>
      <c r="D660" s="28"/>
      <c r="E660" s="29" t="s">
        <v>3020</v>
      </c>
      <c r="F660" s="79">
        <v>25</v>
      </c>
      <c r="G660" s="30" t="s">
        <v>3255</v>
      </c>
      <c r="H660" s="6"/>
      <c r="I660" s="6"/>
      <c r="J660" s="69"/>
      <c r="K660" s="364"/>
      <c r="L660" s="19"/>
    </row>
    <row r="661" spans="1:12" ht="14.25" customHeight="1">
      <c r="A661" s="256"/>
      <c r="B661" s="20"/>
      <c r="C661" s="21"/>
      <c r="D661" s="22"/>
      <c r="F661" s="83"/>
      <c r="G661" s="17"/>
      <c r="H661" s="24"/>
      <c r="I661" s="15"/>
      <c r="J661" s="127"/>
      <c r="K661" s="24"/>
      <c r="L661" s="25"/>
    </row>
    <row r="662" spans="1:12" ht="14.25" customHeight="1">
      <c r="A662" s="263"/>
      <c r="B662" s="26"/>
      <c r="C662" s="27" t="s">
        <v>3142</v>
      </c>
      <c r="D662" s="28"/>
      <c r="E662" t="s">
        <v>3021</v>
      </c>
      <c r="F662" s="77">
        <v>25</v>
      </c>
      <c r="G662" s="17" t="s">
        <v>3135</v>
      </c>
      <c r="H662" s="6"/>
      <c r="I662" s="6"/>
      <c r="J662" s="69"/>
      <c r="K662" s="364"/>
      <c r="L662" s="19"/>
    </row>
    <row r="663" spans="1:12" ht="14.25" customHeight="1">
      <c r="A663" s="256"/>
      <c r="B663" s="20"/>
      <c r="C663" s="21"/>
      <c r="D663" s="22"/>
      <c r="E663" s="2"/>
      <c r="F663" s="4"/>
      <c r="G663" s="23"/>
      <c r="H663" s="24"/>
      <c r="I663" s="15"/>
      <c r="J663" s="127"/>
      <c r="K663" s="24"/>
      <c r="L663" s="25"/>
    </row>
    <row r="664" spans="1:12" ht="14.25" customHeight="1">
      <c r="A664" s="263"/>
      <c r="B664" s="26"/>
      <c r="C664" s="27" t="s">
        <v>3142</v>
      </c>
      <c r="D664" s="28"/>
      <c r="E664" s="1" t="s">
        <v>3022</v>
      </c>
      <c r="F664" s="79">
        <v>88</v>
      </c>
      <c r="G664" s="30" t="s">
        <v>3092</v>
      </c>
      <c r="H664" s="6"/>
      <c r="I664" s="6"/>
      <c r="J664" s="69"/>
      <c r="K664" s="364"/>
      <c r="L664" s="19"/>
    </row>
    <row r="665" spans="1:12" ht="14.25" customHeight="1">
      <c r="A665" s="256"/>
      <c r="B665" s="20"/>
      <c r="C665" s="21"/>
      <c r="D665" s="22"/>
      <c r="F665" s="4"/>
      <c r="G665" s="23"/>
      <c r="H665" s="24"/>
      <c r="I665" s="15"/>
      <c r="J665" s="18"/>
      <c r="K665" s="24"/>
      <c r="L665" s="25"/>
    </row>
    <row r="666" spans="1:12" ht="14.25" customHeight="1">
      <c r="A666" s="263"/>
      <c r="B666" s="26"/>
      <c r="C666" s="27" t="s">
        <v>3538</v>
      </c>
      <c r="D666" s="28"/>
      <c r="E666" s="29" t="s">
        <v>3539</v>
      </c>
      <c r="F666" s="79">
        <v>1</v>
      </c>
      <c r="G666" s="30" t="s">
        <v>3540</v>
      </c>
      <c r="H666" s="6"/>
      <c r="I666" s="6"/>
      <c r="J666" s="18"/>
      <c r="K666" s="364"/>
      <c r="L666" s="19"/>
    </row>
    <row r="667" spans="1:12" ht="14.25" customHeight="1">
      <c r="A667" s="256"/>
      <c r="B667" s="20"/>
      <c r="C667" s="21"/>
      <c r="D667" s="22"/>
      <c r="E667" s="2"/>
      <c r="F667" s="4"/>
      <c r="G667" s="23"/>
      <c r="H667" s="24"/>
      <c r="I667" s="15"/>
      <c r="J667" s="24"/>
      <c r="K667" s="24"/>
      <c r="L667" s="25"/>
    </row>
    <row r="668" spans="1:12" ht="14.25" customHeight="1">
      <c r="A668" s="263"/>
      <c r="B668" s="26"/>
      <c r="C668" s="27"/>
      <c r="D668" s="28"/>
      <c r="E668" s="29"/>
      <c r="F668" s="79"/>
      <c r="G668" s="30"/>
      <c r="H668" s="6"/>
      <c r="I668" s="6"/>
      <c r="J668" s="18"/>
      <c r="K668" s="364"/>
      <c r="L668" s="19"/>
    </row>
    <row r="669" spans="1:12" ht="14.25" customHeight="1">
      <c r="A669" s="256"/>
      <c r="B669" s="20"/>
      <c r="C669" s="21"/>
      <c r="D669" s="22"/>
      <c r="E669" s="2"/>
      <c r="F669" s="4"/>
      <c r="G669" s="23"/>
      <c r="H669" s="24"/>
      <c r="I669" s="15"/>
      <c r="J669" s="24"/>
      <c r="K669" s="24"/>
      <c r="L669" s="25"/>
    </row>
    <row r="670" spans="1:12" ht="14.25" customHeight="1">
      <c r="A670" s="263"/>
      <c r="B670" s="26"/>
      <c r="C670" s="27"/>
      <c r="D670" s="28"/>
      <c r="E670" s="29"/>
      <c r="F670" s="79"/>
      <c r="G670" s="30"/>
      <c r="H670" s="6"/>
      <c r="I670" s="6"/>
      <c r="J670" s="18"/>
      <c r="K670" s="364"/>
      <c r="L670" s="19"/>
    </row>
    <row r="671" spans="1:12" ht="14.25" customHeight="1">
      <c r="A671" s="256"/>
      <c r="B671" s="20"/>
      <c r="C671" s="21"/>
      <c r="D671" s="22"/>
      <c r="E671" s="2"/>
      <c r="F671" s="4"/>
      <c r="G671" s="23"/>
      <c r="H671" s="24"/>
      <c r="I671" s="15"/>
      <c r="J671" s="24"/>
      <c r="K671" s="24"/>
      <c r="L671" s="25"/>
    </row>
    <row r="672" spans="1:12" ht="14.25" customHeight="1">
      <c r="A672" s="263"/>
      <c r="B672" s="26"/>
      <c r="C672" s="27"/>
      <c r="D672" s="28"/>
      <c r="E672" s="29"/>
      <c r="F672" s="79"/>
      <c r="G672" s="30"/>
      <c r="H672" s="6"/>
      <c r="I672" s="6"/>
      <c r="J672" s="18"/>
      <c r="K672" s="364"/>
      <c r="L672" s="19"/>
    </row>
    <row r="673" spans="1:12" ht="14.25" customHeight="1">
      <c r="A673" s="261"/>
      <c r="B673" s="8"/>
      <c r="D673" s="10"/>
      <c r="F673" s="83"/>
      <c r="G673" s="17"/>
      <c r="H673" s="24"/>
      <c r="I673" s="15"/>
      <c r="J673" s="117"/>
      <c r="K673" s="24"/>
      <c r="L673" s="262"/>
    </row>
    <row r="674" spans="1:12" ht="14.25" customHeight="1">
      <c r="A674" s="261"/>
      <c r="B674" s="8"/>
      <c r="C674" s="74"/>
      <c r="D674" s="10"/>
      <c r="F674" s="77"/>
      <c r="G674" s="17"/>
      <c r="H674" s="7"/>
      <c r="I674" s="6"/>
      <c r="J674" s="69"/>
      <c r="K674" s="7"/>
      <c r="L674" s="264"/>
    </row>
    <row r="675" spans="1:12" ht="14.25" customHeight="1">
      <c r="A675" s="256"/>
      <c r="B675" s="20"/>
      <c r="C675" s="21"/>
      <c r="D675" s="22"/>
      <c r="E675" s="2"/>
      <c r="F675" s="78"/>
      <c r="G675" s="23"/>
      <c r="H675" s="24"/>
      <c r="I675" s="72"/>
      <c r="J675" s="117"/>
      <c r="K675" s="24"/>
      <c r="L675" s="262"/>
    </row>
    <row r="676" spans="1:12" ht="14.25" customHeight="1">
      <c r="A676" s="261"/>
      <c r="B676" s="8"/>
      <c r="C676" s="74" t="s">
        <v>3519</v>
      </c>
      <c r="D676" s="10"/>
      <c r="F676" s="77"/>
      <c r="G676" s="17"/>
      <c r="H676" s="18"/>
      <c r="I676" s="32"/>
      <c r="J676" s="127"/>
      <c r="K676" s="18"/>
      <c r="L676" s="264"/>
    </row>
    <row r="677" spans="1:12" ht="14.25" customHeight="1">
      <c r="A677" s="259"/>
      <c r="B677" s="20"/>
      <c r="C677" s="21"/>
      <c r="D677" s="22"/>
      <c r="E677" s="2"/>
      <c r="F677" s="82"/>
      <c r="G677" s="23"/>
      <c r="H677" s="24"/>
      <c r="I677" s="72"/>
      <c r="J677" s="24"/>
      <c r="K677" s="266"/>
      <c r="L677" s="25"/>
    </row>
    <row r="678" spans="1:12" ht="14.25" customHeight="1" thickBot="1">
      <c r="A678" s="431"/>
      <c r="B678" s="446"/>
      <c r="C678" s="398"/>
      <c r="D678" s="399"/>
      <c r="E678" s="400"/>
      <c r="F678" s="447"/>
      <c r="G678" s="448"/>
      <c r="H678" s="401"/>
      <c r="I678" s="449"/>
      <c r="J678" s="390"/>
      <c r="K678" s="434"/>
      <c r="L678" s="119"/>
    </row>
    <row r="680" spans="1:12" ht="14.25" customHeight="1">
      <c r="J680" s="56" t="s">
        <v>3102</v>
      </c>
      <c r="K680" s="798">
        <f>K640+1</f>
        <v>17</v>
      </c>
      <c r="L680" s="798"/>
    </row>
    <row r="681" spans="1:12" ht="14.25" customHeight="1">
      <c r="J681" s="118"/>
      <c r="K681" s="366"/>
      <c r="L681" s="366"/>
    </row>
    <row r="682" spans="1:12" ht="14.25" customHeight="1" thickBot="1">
      <c r="A682" s="313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</row>
    <row r="683" spans="1:12" ht="14.25" customHeight="1">
      <c r="A683" s="254"/>
      <c r="B683" s="35"/>
      <c r="C683" s="11"/>
      <c r="D683" s="37"/>
      <c r="E683" s="11"/>
      <c r="F683" s="44"/>
      <c r="G683" s="44"/>
      <c r="H683" s="11"/>
      <c r="I683" s="44"/>
      <c r="J683" s="11"/>
      <c r="K683" s="11"/>
      <c r="L683" s="45"/>
    </row>
    <row r="684" spans="1:12" ht="14.25" customHeight="1" thickBot="1">
      <c r="A684" s="429"/>
      <c r="B684" s="444"/>
      <c r="C684" s="517" t="s">
        <v>3083</v>
      </c>
      <c r="D684" s="430"/>
      <c r="E684" s="517" t="s">
        <v>3192</v>
      </c>
      <c r="F684" s="445" t="s">
        <v>3193</v>
      </c>
      <c r="G684" s="445" t="s">
        <v>3085</v>
      </c>
      <c r="H684" s="517" t="s">
        <v>3086</v>
      </c>
      <c r="I684" s="445" t="s">
        <v>3216</v>
      </c>
      <c r="J684" s="793" t="s">
        <v>3217</v>
      </c>
      <c r="K684" s="794"/>
      <c r="L684" s="587"/>
    </row>
    <row r="685" spans="1:12" ht="14.25" customHeight="1">
      <c r="A685" s="254"/>
      <c r="B685" s="35"/>
      <c r="C685" s="36"/>
      <c r="D685" s="37"/>
      <c r="E685" s="11"/>
      <c r="F685" s="12"/>
      <c r="G685" s="13"/>
      <c r="H685" s="14"/>
      <c r="I685" s="38"/>
      <c r="J685" s="14"/>
      <c r="K685" s="14"/>
      <c r="L685" s="16"/>
    </row>
    <row r="686" spans="1:12" ht="14.25" customHeight="1">
      <c r="A686" s="255" t="s">
        <v>3520</v>
      </c>
      <c r="B686" s="8"/>
      <c r="C686" s="9" t="str">
        <f>C24</f>
        <v>撤去工事</v>
      </c>
      <c r="D686" s="10"/>
      <c r="F686" s="3"/>
      <c r="G686" s="17"/>
      <c r="H686" s="18"/>
      <c r="I686" s="32"/>
      <c r="J686" s="69"/>
      <c r="K686" s="18"/>
      <c r="L686" s="19"/>
    </row>
    <row r="687" spans="1:12" ht="14.25" customHeight="1">
      <c r="A687" s="256"/>
      <c r="B687" s="20"/>
      <c r="C687" s="21"/>
      <c r="D687" s="22"/>
      <c r="E687" s="2"/>
      <c r="F687" s="4"/>
      <c r="G687" s="23"/>
      <c r="H687" s="24"/>
      <c r="I687" s="15"/>
      <c r="J687" s="24"/>
      <c r="K687" s="24"/>
      <c r="L687" s="25"/>
    </row>
    <row r="688" spans="1:12" ht="14.25" customHeight="1">
      <c r="A688" s="257"/>
      <c r="B688" s="26"/>
      <c r="C688" s="27" t="s">
        <v>2472</v>
      </c>
      <c r="D688" s="28"/>
      <c r="E688" s="57"/>
      <c r="F688" s="79">
        <v>1</v>
      </c>
      <c r="G688" s="30" t="s">
        <v>0</v>
      </c>
      <c r="H688" s="6"/>
      <c r="I688" s="6"/>
      <c r="J688" s="69"/>
      <c r="K688" s="258"/>
      <c r="L688" s="31"/>
    </row>
    <row r="689" spans="1:12" ht="14.25" customHeight="1">
      <c r="A689" s="256"/>
      <c r="B689" s="20"/>
      <c r="C689" s="21"/>
      <c r="D689" s="22"/>
      <c r="E689" s="2"/>
      <c r="F689" s="4"/>
      <c r="G689" s="23"/>
      <c r="H689" s="24"/>
      <c r="I689" s="15"/>
      <c r="J689" s="24"/>
      <c r="K689" s="24"/>
      <c r="L689" s="25"/>
    </row>
    <row r="690" spans="1:12" ht="14.25" customHeight="1">
      <c r="A690" s="257"/>
      <c r="B690" s="26"/>
      <c r="C690" s="27" t="s">
        <v>2473</v>
      </c>
      <c r="D690" s="28"/>
      <c r="E690" s="57"/>
      <c r="F690" s="79">
        <v>1</v>
      </c>
      <c r="G690" s="30" t="s">
        <v>0</v>
      </c>
      <c r="H690" s="6"/>
      <c r="I690" s="6"/>
      <c r="J690" s="69"/>
      <c r="K690" s="258"/>
      <c r="L690" s="31"/>
    </row>
    <row r="691" spans="1:12" ht="14.25" customHeight="1">
      <c r="A691" s="256"/>
      <c r="B691" s="20"/>
      <c r="C691" s="21"/>
      <c r="D691" s="22"/>
      <c r="E691" s="2"/>
      <c r="F691" s="4"/>
      <c r="G691" s="23"/>
      <c r="H691" s="24"/>
      <c r="I691" s="15"/>
      <c r="J691" s="24"/>
      <c r="K691" s="24"/>
      <c r="L691" s="25"/>
    </row>
    <row r="692" spans="1:12" ht="14.25" customHeight="1">
      <c r="A692" s="257"/>
      <c r="B692" s="26"/>
      <c r="C692" s="27" t="s">
        <v>2474</v>
      </c>
      <c r="D692" s="28"/>
      <c r="E692" s="57"/>
      <c r="F692" s="79">
        <v>1</v>
      </c>
      <c r="G692" s="30" t="s">
        <v>0</v>
      </c>
      <c r="H692" s="6"/>
      <c r="I692" s="6"/>
      <c r="J692" s="69"/>
      <c r="K692" s="258"/>
      <c r="L692" s="31"/>
    </row>
    <row r="693" spans="1:12" ht="14.25" customHeight="1">
      <c r="A693" s="256"/>
      <c r="B693" s="20"/>
      <c r="C693" s="21"/>
      <c r="D693" s="22"/>
      <c r="E693" s="2"/>
      <c r="F693" s="4"/>
      <c r="G693" s="23"/>
      <c r="H693" s="24"/>
      <c r="I693" s="15"/>
      <c r="J693" s="24"/>
      <c r="K693" s="24"/>
      <c r="L693" s="25"/>
    </row>
    <row r="694" spans="1:12" ht="14.25" customHeight="1">
      <c r="A694" s="257"/>
      <c r="B694" s="26"/>
      <c r="C694" s="27" t="s">
        <v>2475</v>
      </c>
      <c r="D694" s="28"/>
      <c r="E694" s="57"/>
      <c r="F694" s="79">
        <v>1</v>
      </c>
      <c r="G694" s="30" t="s">
        <v>0</v>
      </c>
      <c r="H694" s="6"/>
      <c r="I694" s="6"/>
      <c r="J694" s="69"/>
      <c r="K694" s="258"/>
      <c r="L694" s="31"/>
    </row>
    <row r="695" spans="1:12" ht="14.25" customHeight="1">
      <c r="A695" s="256"/>
      <c r="B695" s="20"/>
      <c r="C695" s="2"/>
      <c r="D695" s="22"/>
      <c r="E695" s="2"/>
      <c r="F695" s="4"/>
      <c r="G695" s="23"/>
      <c r="H695" s="24"/>
      <c r="I695" s="15"/>
      <c r="J695" s="24"/>
      <c r="K695" s="24"/>
      <c r="L695" s="25"/>
    </row>
    <row r="696" spans="1:12" ht="14.25" customHeight="1">
      <c r="A696" s="263"/>
      <c r="B696" s="26"/>
      <c r="C696" s="27" t="s">
        <v>2476</v>
      </c>
      <c r="D696" s="28"/>
      <c r="E696" s="29"/>
      <c r="F696" s="79">
        <v>1</v>
      </c>
      <c r="G696" s="30" t="s">
        <v>0</v>
      </c>
      <c r="H696" s="6"/>
      <c r="I696" s="6"/>
      <c r="J696" s="69"/>
      <c r="K696" s="258"/>
      <c r="L696" s="31"/>
    </row>
    <row r="697" spans="1:12" ht="14.25" customHeight="1">
      <c r="A697" s="256"/>
      <c r="B697" s="20"/>
      <c r="C697" s="21"/>
      <c r="D697" s="22"/>
      <c r="E697" s="2"/>
      <c r="F697" s="4"/>
      <c r="G697" s="23"/>
      <c r="H697" s="24"/>
      <c r="I697" s="15"/>
      <c r="J697" s="24"/>
      <c r="K697" s="24"/>
      <c r="L697" s="25"/>
    </row>
    <row r="698" spans="1:12" ht="14.25" customHeight="1">
      <c r="A698" s="263"/>
      <c r="B698" s="26"/>
      <c r="C698" s="27"/>
      <c r="D698" s="28"/>
      <c r="E698" s="29"/>
      <c r="F698" s="79"/>
      <c r="G698" s="30"/>
      <c r="H698" s="6"/>
      <c r="I698" s="6"/>
      <c r="J698" s="18"/>
      <c r="K698" s="364"/>
      <c r="L698" s="19"/>
    </row>
    <row r="699" spans="1:12" ht="14.25" customHeight="1">
      <c r="A699" s="256"/>
      <c r="B699" s="20"/>
      <c r="C699" s="21"/>
      <c r="D699" s="22"/>
      <c r="E699" s="2"/>
      <c r="F699" s="4"/>
      <c r="G699" s="23"/>
      <c r="H699" s="24"/>
      <c r="I699" s="15"/>
      <c r="J699" s="24"/>
      <c r="K699" s="24"/>
      <c r="L699" s="25"/>
    </row>
    <row r="700" spans="1:12" ht="14.25" customHeight="1">
      <c r="A700" s="263"/>
      <c r="B700" s="26"/>
      <c r="C700" s="27"/>
      <c r="D700" s="28"/>
      <c r="E700" s="29"/>
      <c r="F700" s="79"/>
      <c r="G700" s="30"/>
      <c r="H700" s="6"/>
      <c r="I700" s="6"/>
      <c r="J700" s="18"/>
      <c r="K700" s="364"/>
      <c r="L700" s="19"/>
    </row>
    <row r="701" spans="1:12" ht="14.25" customHeight="1">
      <c r="A701" s="256"/>
      <c r="B701" s="20"/>
      <c r="C701" s="21"/>
      <c r="D701" s="22"/>
      <c r="E701" s="2"/>
      <c r="F701" s="4"/>
      <c r="G701" s="23"/>
      <c r="H701" s="24"/>
      <c r="I701" s="15"/>
      <c r="J701" s="24"/>
      <c r="K701" s="24"/>
      <c r="L701" s="25"/>
    </row>
    <row r="702" spans="1:12" ht="14.25" customHeight="1">
      <c r="A702" s="263"/>
      <c r="B702" s="26"/>
      <c r="C702" s="27"/>
      <c r="D702" s="28"/>
      <c r="E702" s="29"/>
      <c r="F702" s="79"/>
      <c r="G702" s="30"/>
      <c r="H702" s="6"/>
      <c r="I702" s="6"/>
      <c r="J702" s="18"/>
      <c r="K702" s="364"/>
      <c r="L702" s="19"/>
    </row>
    <row r="703" spans="1:12" ht="14.25" customHeight="1">
      <c r="A703" s="256"/>
      <c r="B703" s="20"/>
      <c r="C703" s="21"/>
      <c r="D703" s="22"/>
      <c r="E703" s="2"/>
      <c r="F703" s="4"/>
      <c r="G703" s="23"/>
      <c r="H703" s="24"/>
      <c r="I703" s="15"/>
      <c r="J703" s="24"/>
      <c r="K703" s="24"/>
      <c r="L703" s="25"/>
    </row>
    <row r="704" spans="1:12" ht="14.25" customHeight="1">
      <c r="A704" s="263"/>
      <c r="B704" s="26"/>
      <c r="C704" s="27"/>
      <c r="D704" s="28"/>
      <c r="E704" s="29"/>
      <c r="F704" s="79"/>
      <c r="G704" s="30"/>
      <c r="H704" s="6"/>
      <c r="I704" s="6"/>
      <c r="J704" s="18"/>
      <c r="K704" s="364"/>
      <c r="L704" s="19"/>
    </row>
    <row r="705" spans="1:12" ht="14.25" customHeight="1">
      <c r="A705" s="256"/>
      <c r="B705" s="20"/>
      <c r="C705" s="21"/>
      <c r="D705" s="22"/>
      <c r="E705" s="2"/>
      <c r="F705" s="4"/>
      <c r="G705" s="23"/>
      <c r="H705" s="24"/>
      <c r="I705" s="15"/>
      <c r="J705" s="24"/>
      <c r="K705" s="24"/>
      <c r="L705" s="25"/>
    </row>
    <row r="706" spans="1:12" ht="14.25" customHeight="1">
      <c r="A706" s="263"/>
      <c r="B706" s="26"/>
      <c r="C706" s="27"/>
      <c r="D706" s="28"/>
      <c r="E706" s="29"/>
      <c r="F706" s="79"/>
      <c r="G706" s="30"/>
      <c r="H706" s="6"/>
      <c r="I706" s="6"/>
      <c r="J706" s="18"/>
      <c r="K706" s="364"/>
      <c r="L706" s="19"/>
    </row>
    <row r="707" spans="1:12" ht="14.25" customHeight="1">
      <c r="A707" s="256"/>
      <c r="B707" s="20"/>
      <c r="C707" s="21"/>
      <c r="D707" s="22"/>
      <c r="E707" s="2"/>
      <c r="F707" s="4"/>
      <c r="G707" s="23"/>
      <c r="H707" s="24"/>
      <c r="I707" s="15"/>
      <c r="J707" s="24"/>
      <c r="K707" s="24"/>
      <c r="L707" s="25"/>
    </row>
    <row r="708" spans="1:12" ht="14.25" customHeight="1">
      <c r="A708" s="263"/>
      <c r="B708" s="26"/>
      <c r="C708" s="27"/>
      <c r="D708" s="28"/>
      <c r="E708" s="29"/>
      <c r="F708" s="79"/>
      <c r="G708" s="30"/>
      <c r="H708" s="6"/>
      <c r="I708" s="6"/>
      <c r="J708" s="18"/>
      <c r="K708" s="364"/>
      <c r="L708" s="19"/>
    </row>
    <row r="709" spans="1:12" ht="14.25" customHeight="1">
      <c r="A709" s="256"/>
      <c r="B709" s="20"/>
      <c r="C709" s="21"/>
      <c r="D709" s="22"/>
      <c r="E709" s="2"/>
      <c r="F709" s="4"/>
      <c r="G709" s="23"/>
      <c r="H709" s="24"/>
      <c r="I709" s="15"/>
      <c r="J709" s="24"/>
      <c r="K709" s="24"/>
      <c r="L709" s="25"/>
    </row>
    <row r="710" spans="1:12" ht="14.25" customHeight="1">
      <c r="A710" s="263"/>
      <c r="B710" s="26"/>
      <c r="C710" s="27"/>
      <c r="D710" s="28"/>
      <c r="E710" s="29"/>
      <c r="F710" s="79"/>
      <c r="G710" s="30"/>
      <c r="H710" s="6"/>
      <c r="I710" s="6"/>
      <c r="J710" s="18"/>
      <c r="K710" s="364"/>
      <c r="L710" s="19"/>
    </row>
    <row r="711" spans="1:12" ht="14.25" customHeight="1">
      <c r="A711" s="256"/>
      <c r="B711" s="20"/>
      <c r="C711" s="21"/>
      <c r="D711" s="22"/>
      <c r="E711" s="2"/>
      <c r="F711" s="4"/>
      <c r="G711" s="23"/>
      <c r="H711" s="24"/>
      <c r="I711" s="15"/>
      <c r="J711" s="24"/>
      <c r="K711" s="24"/>
      <c r="L711" s="25"/>
    </row>
    <row r="712" spans="1:12" ht="14.25" customHeight="1">
      <c r="A712" s="263"/>
      <c r="B712" s="26"/>
      <c r="C712" s="27"/>
      <c r="D712" s="28"/>
      <c r="E712" s="29"/>
      <c r="F712" s="79"/>
      <c r="G712" s="30"/>
      <c r="H712" s="6"/>
      <c r="I712" s="6"/>
      <c r="J712" s="18"/>
      <c r="K712" s="364"/>
      <c r="L712" s="19"/>
    </row>
    <row r="713" spans="1:12" ht="14.25" customHeight="1">
      <c r="A713" s="261"/>
      <c r="B713" s="8"/>
      <c r="D713" s="10"/>
      <c r="F713" s="83"/>
      <c r="G713" s="17"/>
      <c r="H713" s="24"/>
      <c r="I713" s="15"/>
      <c r="J713" s="117"/>
      <c r="K713" s="24"/>
      <c r="L713" s="262"/>
    </row>
    <row r="714" spans="1:12" ht="14.25" customHeight="1">
      <c r="A714" s="261"/>
      <c r="B714" s="8"/>
      <c r="C714" s="74"/>
      <c r="D714" s="10"/>
      <c r="F714" s="77"/>
      <c r="G714" s="17"/>
      <c r="H714" s="7"/>
      <c r="I714" s="6"/>
      <c r="J714" s="69"/>
      <c r="K714" s="7"/>
      <c r="L714" s="264"/>
    </row>
    <row r="715" spans="1:12" ht="14.25" customHeight="1">
      <c r="A715" s="256"/>
      <c r="B715" s="20"/>
      <c r="C715" s="21"/>
      <c r="D715" s="22"/>
      <c r="E715" s="2"/>
      <c r="F715" s="78"/>
      <c r="G715" s="23"/>
      <c r="H715" s="24"/>
      <c r="I715" s="72"/>
      <c r="J715" s="117"/>
      <c r="K715" s="24"/>
      <c r="L715" s="262"/>
    </row>
    <row r="716" spans="1:12" ht="14.25" customHeight="1">
      <c r="A716" s="261"/>
      <c r="B716" s="8"/>
      <c r="C716" s="74" t="s">
        <v>3521</v>
      </c>
      <c r="D716" s="10"/>
      <c r="F716" s="77"/>
      <c r="G716" s="17"/>
      <c r="H716" s="18"/>
      <c r="I716" s="32"/>
      <c r="J716" s="127"/>
      <c r="K716" s="18"/>
      <c r="L716" s="264"/>
    </row>
    <row r="717" spans="1:12" ht="14.25" customHeight="1">
      <c r="A717" s="259"/>
      <c r="B717" s="20"/>
      <c r="C717" s="21"/>
      <c r="D717" s="22"/>
      <c r="E717" s="2"/>
      <c r="F717" s="82"/>
      <c r="G717" s="23"/>
      <c r="H717" s="24"/>
      <c r="I717" s="72"/>
      <c r="J717" s="24"/>
      <c r="K717" s="266"/>
      <c r="L717" s="25"/>
    </row>
    <row r="718" spans="1:12" ht="14.25" customHeight="1" thickBot="1">
      <c r="A718" s="431"/>
      <c r="B718" s="446"/>
      <c r="C718" s="398"/>
      <c r="D718" s="399"/>
      <c r="E718" s="400"/>
      <c r="F718" s="447"/>
      <c r="G718" s="448"/>
      <c r="H718" s="401"/>
      <c r="I718" s="449"/>
      <c r="J718" s="390"/>
      <c r="K718" s="434"/>
      <c r="L718" s="119"/>
    </row>
    <row r="720" spans="1:12" ht="14.25" customHeight="1">
      <c r="J720" s="56" t="s">
        <v>3093</v>
      </c>
      <c r="K720" s="798">
        <f>K680+1</f>
        <v>18</v>
      </c>
      <c r="L720" s="798"/>
    </row>
  </sheetData>
  <mergeCells count="39">
    <mergeCell ref="J84:L84"/>
    <mergeCell ref="A1:L2"/>
    <mergeCell ref="J4:L4"/>
    <mergeCell ref="K40:L40"/>
    <mergeCell ref="J44:L44"/>
    <mergeCell ref="K80:L80"/>
    <mergeCell ref="K118:L118"/>
    <mergeCell ref="K120:L120"/>
    <mergeCell ref="J124:L124"/>
    <mergeCell ref="K160:L160"/>
    <mergeCell ref="J164:L164"/>
    <mergeCell ref="K200:L200"/>
    <mergeCell ref="J204:L204"/>
    <mergeCell ref="K240:L240"/>
    <mergeCell ref="J244:L244"/>
    <mergeCell ref="K280:L280"/>
    <mergeCell ref="J284:L284"/>
    <mergeCell ref="K320:L320"/>
    <mergeCell ref="J324:L324"/>
    <mergeCell ref="K360:L360"/>
    <mergeCell ref="J364:L364"/>
    <mergeCell ref="K398:L398"/>
    <mergeCell ref="K400:L400"/>
    <mergeCell ref="J404:L404"/>
    <mergeCell ref="K440:L440"/>
    <mergeCell ref="J444:L444"/>
    <mergeCell ref="K480:L480"/>
    <mergeCell ref="J484:L484"/>
    <mergeCell ref="K520:L520"/>
    <mergeCell ref="J524:L524"/>
    <mergeCell ref="K560:L560"/>
    <mergeCell ref="J564:L564"/>
    <mergeCell ref="K600:L600"/>
    <mergeCell ref="J684:L684"/>
    <mergeCell ref="K720:L720"/>
    <mergeCell ref="J604:L604"/>
    <mergeCell ref="K640:L640"/>
    <mergeCell ref="J644:L644"/>
    <mergeCell ref="K680:L680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blackAndWhite="1" r:id="rId1"/>
  <headerFooter alignWithMargins="0"/>
  <rowBreaks count="17" manualBreakCount="17">
    <brk id="40" max="11" man="1"/>
    <brk id="80" max="11" man="1"/>
    <brk id="120" max="11" man="1"/>
    <brk id="160" max="11" man="1"/>
    <brk id="200" max="11" man="1"/>
    <brk id="240" max="11" man="1"/>
    <brk id="280" max="11" man="1"/>
    <brk id="320" max="11" man="1"/>
    <brk id="360" max="11" man="1"/>
    <brk id="400" max="11" man="1"/>
    <brk id="440" max="11" man="1"/>
    <brk id="480" max="11" man="1"/>
    <brk id="520" max="11" man="1"/>
    <brk id="560" max="11" man="1"/>
    <brk id="600" max="11" man="1"/>
    <brk id="640" max="11" man="1"/>
    <brk id="680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Zeros="0" view="pageBreakPreview" zoomScale="80" zoomScaleNormal="100" zoomScaleSheetLayoutView="80" workbookViewId="0">
      <selection activeCell="N31" sqref="N31"/>
    </sheetView>
  </sheetViews>
  <sheetFormatPr defaultRowHeight="14.25" customHeight="1"/>
  <cols>
    <col min="1" max="1" width="7.140625" style="312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  <col min="14" max="14" width="7.140625" customWidth="1"/>
    <col min="15" max="15" width="3.42578125" customWidth="1"/>
    <col min="16" max="16" width="27.7109375" customWidth="1"/>
    <col min="17" max="17" width="2.28515625" customWidth="1"/>
    <col min="18" max="18" width="29.7109375" customWidth="1"/>
    <col min="19" max="19" width="17.140625" customWidth="1"/>
    <col min="20" max="20" width="5.85546875" customWidth="1"/>
    <col min="21" max="21" width="15.85546875" customWidth="1"/>
    <col min="22" max="22" width="17.140625" customWidth="1"/>
    <col min="23" max="23" width="8.28515625" customWidth="1"/>
    <col min="24" max="25" width="8.7109375" customWidth="1"/>
  </cols>
  <sheetData>
    <row r="1" spans="1:25" ht="14.25" customHeight="1">
      <c r="A1" s="763" t="s">
        <v>2160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</row>
    <row r="2" spans="1:25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</row>
    <row r="3" spans="1:25" ht="14.25" customHeight="1">
      <c r="A3" s="25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25" ht="14.25" customHeight="1" thickBot="1">
      <c r="A4" s="314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39" t="s">
        <v>8</v>
      </c>
      <c r="I4" s="49" t="s">
        <v>1</v>
      </c>
      <c r="J4" s="586" t="s">
        <v>2</v>
      </c>
      <c r="K4" s="586"/>
      <c r="L4" s="587"/>
      <c r="N4" s="325"/>
      <c r="O4" s="325"/>
      <c r="P4" s="357"/>
      <c r="Q4" s="325"/>
      <c r="R4" s="357"/>
      <c r="S4" s="357"/>
      <c r="T4" s="357"/>
      <c r="U4" s="357"/>
      <c r="V4" s="357"/>
      <c r="W4" s="803"/>
      <c r="X4" s="803"/>
      <c r="Y4" s="803"/>
    </row>
    <row r="5" spans="1:25" ht="14.25" customHeight="1">
      <c r="A5" s="254"/>
      <c r="B5" s="35"/>
      <c r="C5" s="36"/>
      <c r="D5" s="37"/>
      <c r="E5" s="11"/>
      <c r="F5" s="12"/>
      <c r="G5" s="13"/>
      <c r="H5" s="14"/>
      <c r="I5" s="38"/>
      <c r="J5" s="14"/>
      <c r="K5" s="14"/>
      <c r="L5" s="16"/>
      <c r="P5" s="9"/>
      <c r="S5" s="326"/>
      <c r="T5" s="74"/>
      <c r="U5" s="18"/>
      <c r="V5" s="18"/>
      <c r="W5" s="18"/>
      <c r="X5" s="18"/>
      <c r="Y5" s="18"/>
    </row>
    <row r="6" spans="1:25" ht="14.25" customHeight="1">
      <c r="A6" s="255" t="s">
        <v>2158</v>
      </c>
      <c r="B6" s="8"/>
      <c r="C6" s="9" t="s">
        <v>2161</v>
      </c>
      <c r="D6" s="10"/>
      <c r="F6" s="3"/>
      <c r="G6" s="17"/>
      <c r="H6" s="18"/>
      <c r="I6" s="32"/>
      <c r="J6" s="18"/>
      <c r="K6" s="18"/>
      <c r="L6" s="19"/>
      <c r="N6" s="74"/>
      <c r="P6" s="9"/>
      <c r="S6" s="326"/>
      <c r="T6" s="74"/>
      <c r="U6" s="18"/>
      <c r="V6" s="18"/>
      <c r="W6" s="18"/>
      <c r="X6" s="18"/>
      <c r="Y6" s="18"/>
    </row>
    <row r="7" spans="1:25" ht="14.25" customHeight="1">
      <c r="A7" s="256"/>
      <c r="B7" s="20"/>
      <c r="C7" s="21"/>
      <c r="D7" s="22"/>
      <c r="E7" s="2"/>
      <c r="F7" s="4"/>
      <c r="G7" s="23"/>
      <c r="H7" s="24"/>
      <c r="I7" s="15"/>
      <c r="J7" s="24"/>
      <c r="K7" s="24"/>
      <c r="L7" s="25"/>
      <c r="P7" s="9"/>
      <c r="S7" s="326"/>
      <c r="T7" s="74"/>
      <c r="U7" s="18"/>
      <c r="V7" s="18"/>
      <c r="W7" s="18"/>
      <c r="X7" s="18"/>
      <c r="Y7" s="18"/>
    </row>
    <row r="8" spans="1:25" ht="14.25" customHeight="1">
      <c r="A8" s="257"/>
      <c r="B8" s="26"/>
      <c r="C8" s="27"/>
      <c r="D8" s="28"/>
      <c r="E8" s="29"/>
      <c r="F8" s="5"/>
      <c r="G8" s="30"/>
      <c r="H8" s="7"/>
      <c r="I8" s="6"/>
      <c r="J8" s="7"/>
      <c r="K8" s="7"/>
      <c r="L8" s="31"/>
      <c r="P8" s="9"/>
      <c r="S8" s="326"/>
      <c r="T8" s="74"/>
      <c r="U8" s="18"/>
      <c r="V8" s="18"/>
      <c r="W8" s="18"/>
      <c r="X8" s="18"/>
      <c r="Y8" s="18"/>
    </row>
    <row r="9" spans="1:25" ht="14.25" customHeight="1">
      <c r="A9" s="261"/>
      <c r="B9" s="8"/>
      <c r="C9" s="9"/>
      <c r="D9" s="10"/>
      <c r="F9" s="83"/>
      <c r="G9" s="17"/>
      <c r="H9" s="24"/>
      <c r="I9" s="15"/>
      <c r="J9" s="117"/>
      <c r="K9" s="24"/>
      <c r="L9" s="25"/>
      <c r="M9"/>
      <c r="S9" s="327"/>
      <c r="T9" s="74"/>
      <c r="U9" s="18"/>
      <c r="V9" s="18"/>
      <c r="W9" s="18"/>
      <c r="X9" s="18"/>
      <c r="Y9" s="328"/>
    </row>
    <row r="10" spans="1:25" ht="14.25" customHeight="1">
      <c r="A10" s="260" t="s">
        <v>2163</v>
      </c>
      <c r="B10" s="26"/>
      <c r="C10" s="27" t="s">
        <v>2274</v>
      </c>
      <c r="D10" s="28"/>
      <c r="E10" s="29"/>
      <c r="F10" s="79">
        <v>1</v>
      </c>
      <c r="G10" s="30" t="s">
        <v>0</v>
      </c>
      <c r="H10" s="7"/>
      <c r="I10" s="6"/>
      <c r="J10" s="69"/>
      <c r="K10" s="7"/>
      <c r="L10" s="31"/>
      <c r="M10"/>
      <c r="N10" s="74"/>
      <c r="P10" s="9"/>
      <c r="S10" s="327"/>
      <c r="T10" s="74"/>
      <c r="U10" s="18"/>
      <c r="V10" s="18"/>
      <c r="W10" s="18"/>
      <c r="X10" s="18"/>
      <c r="Y10" s="329"/>
    </row>
    <row r="11" spans="1:25" ht="14.25" customHeight="1">
      <c r="A11" s="261"/>
      <c r="B11" s="8"/>
      <c r="D11" s="10"/>
      <c r="F11" s="83"/>
      <c r="G11" s="17"/>
      <c r="H11" s="24"/>
      <c r="I11" s="15"/>
      <c r="J11" s="127"/>
      <c r="K11" s="18"/>
      <c r="L11" s="19"/>
      <c r="M11"/>
      <c r="S11" s="330"/>
      <c r="T11" s="74"/>
      <c r="U11" s="18"/>
      <c r="V11" s="133"/>
      <c r="W11" s="18"/>
      <c r="X11" s="18"/>
      <c r="Y11" s="328"/>
    </row>
    <row r="12" spans="1:25" ht="14.25" customHeight="1">
      <c r="A12" s="255" t="s">
        <v>2164</v>
      </c>
      <c r="B12" s="8"/>
      <c r="C12" s="27" t="s">
        <v>2275</v>
      </c>
      <c r="D12" s="10"/>
      <c r="F12" s="77">
        <v>1</v>
      </c>
      <c r="G12" s="17" t="s">
        <v>0</v>
      </c>
      <c r="H12" s="7"/>
      <c r="I12" s="6"/>
      <c r="J12" s="69"/>
      <c r="K12" s="7"/>
      <c r="L12" s="19"/>
      <c r="M12"/>
      <c r="N12" s="74"/>
      <c r="P12" s="9"/>
      <c r="S12" s="327"/>
      <c r="T12" s="74"/>
      <c r="U12" s="18"/>
      <c r="V12" s="18"/>
      <c r="W12" s="18"/>
      <c r="X12" s="18"/>
      <c r="Y12" s="329"/>
    </row>
    <row r="13" spans="1:25" ht="14.25" customHeight="1">
      <c r="A13" s="256"/>
      <c r="B13" s="20"/>
      <c r="C13" s="2"/>
      <c r="D13" s="22"/>
      <c r="E13" s="2"/>
      <c r="F13" s="82"/>
      <c r="G13" s="23"/>
      <c r="H13" s="24"/>
      <c r="I13" s="15"/>
      <c r="J13" s="117"/>
      <c r="K13" s="24"/>
      <c r="L13" s="25"/>
      <c r="M13"/>
      <c r="S13" s="330"/>
      <c r="T13" s="74"/>
      <c r="U13" s="18"/>
      <c r="V13" s="133"/>
      <c r="W13" s="18"/>
      <c r="X13" s="18"/>
      <c r="Y13" s="328"/>
    </row>
    <row r="14" spans="1:25" ht="14.25" customHeight="1">
      <c r="A14" s="260" t="s">
        <v>2165</v>
      </c>
      <c r="B14" s="26"/>
      <c r="C14" s="27" t="s">
        <v>1420</v>
      </c>
      <c r="D14" s="28"/>
      <c r="E14" s="29"/>
      <c r="F14" s="77">
        <v>1</v>
      </c>
      <c r="G14" s="17" t="s">
        <v>0</v>
      </c>
      <c r="H14" s="7"/>
      <c r="I14" s="6"/>
      <c r="J14" s="69"/>
      <c r="K14" s="771"/>
      <c r="L14" s="772"/>
      <c r="M14"/>
      <c r="N14" s="74"/>
      <c r="P14" s="9"/>
      <c r="S14" s="327"/>
      <c r="T14" s="74"/>
      <c r="U14" s="18"/>
      <c r="V14" s="18"/>
      <c r="W14" s="18"/>
      <c r="X14" s="18"/>
      <c r="Y14" s="329"/>
    </row>
    <row r="15" spans="1:25" ht="14.25" customHeight="1">
      <c r="A15" s="256"/>
      <c r="B15" s="20"/>
      <c r="C15" s="21"/>
      <c r="D15" s="22"/>
      <c r="E15" s="2"/>
      <c r="F15" s="82"/>
      <c r="G15" s="23"/>
      <c r="H15" s="24"/>
      <c r="I15" s="15"/>
      <c r="J15" s="117"/>
      <c r="K15" s="24"/>
      <c r="L15" s="25"/>
      <c r="M15"/>
      <c r="S15" s="330"/>
      <c r="T15" s="74"/>
      <c r="U15" s="18"/>
      <c r="V15" s="133"/>
      <c r="W15" s="18"/>
      <c r="X15" s="18"/>
      <c r="Y15" s="328"/>
    </row>
    <row r="16" spans="1:25" ht="14.25" customHeight="1">
      <c r="A16" s="260"/>
      <c r="B16" s="26"/>
      <c r="C16" s="27"/>
      <c r="D16" s="28"/>
      <c r="E16" s="29"/>
      <c r="F16" s="79"/>
      <c r="G16" s="30"/>
      <c r="H16" s="7"/>
      <c r="I16" s="6"/>
      <c r="J16" s="69"/>
      <c r="K16" s="7"/>
      <c r="L16" s="31"/>
      <c r="M16"/>
      <c r="N16" s="74"/>
      <c r="P16" s="9"/>
      <c r="S16" s="327"/>
      <c r="T16" s="74"/>
      <c r="U16" s="18"/>
      <c r="V16" s="18"/>
      <c r="W16" s="18"/>
      <c r="X16" s="18"/>
      <c r="Y16" s="329"/>
    </row>
    <row r="17" spans="1:25" ht="14.25" customHeight="1">
      <c r="A17" s="255"/>
      <c r="B17" s="8"/>
      <c r="C17" s="2"/>
      <c r="D17" s="10"/>
      <c r="F17" s="83"/>
      <c r="G17" s="17"/>
      <c r="H17" s="24"/>
      <c r="I17" s="15"/>
      <c r="J17" s="127"/>
      <c r="K17" s="18"/>
      <c r="L17" s="19"/>
      <c r="N17" s="74"/>
      <c r="P17" s="9"/>
      <c r="S17" s="326"/>
      <c r="T17" s="74"/>
      <c r="U17" s="18"/>
      <c r="V17" s="133"/>
      <c r="W17" s="18"/>
      <c r="X17" s="18"/>
      <c r="Y17" s="18"/>
    </row>
    <row r="18" spans="1:25" ht="14.25" customHeight="1">
      <c r="A18" s="265"/>
      <c r="B18" s="8"/>
      <c r="C18" s="27"/>
      <c r="D18" s="10"/>
      <c r="F18" s="77"/>
      <c r="G18" s="17"/>
      <c r="H18" s="7"/>
      <c r="I18" s="6"/>
      <c r="J18" s="69"/>
      <c r="K18" s="7"/>
      <c r="L18" s="31"/>
      <c r="N18" s="74"/>
      <c r="P18" s="74"/>
      <c r="S18" s="326"/>
      <c r="T18" s="74"/>
      <c r="U18" s="18"/>
      <c r="V18" s="18"/>
      <c r="W18" s="18"/>
      <c r="X18" s="804"/>
      <c r="Y18" s="804"/>
    </row>
    <row r="19" spans="1:25" ht="14.25" customHeight="1">
      <c r="A19" s="259"/>
      <c r="B19" s="20"/>
      <c r="C19" s="21"/>
      <c r="D19" s="22"/>
      <c r="E19" s="2"/>
      <c r="F19" s="82"/>
      <c r="G19" s="23"/>
      <c r="H19" s="24"/>
      <c r="I19" s="15"/>
      <c r="J19" s="117"/>
      <c r="K19" s="24"/>
      <c r="L19" s="262"/>
      <c r="M19"/>
      <c r="S19" s="326"/>
      <c r="T19" s="74"/>
      <c r="U19" s="18"/>
      <c r="V19" s="18"/>
      <c r="W19" s="18"/>
      <c r="X19" s="18"/>
      <c r="Y19" s="328"/>
    </row>
    <row r="20" spans="1:25" ht="14.25" customHeight="1">
      <c r="A20" s="257"/>
      <c r="B20" s="26"/>
      <c r="C20" s="27"/>
      <c r="D20" s="28"/>
      <c r="E20" s="29"/>
      <c r="F20" s="79"/>
      <c r="G20" s="30"/>
      <c r="H20" s="7"/>
      <c r="I20" s="6"/>
      <c r="J20" s="69"/>
      <c r="K20" s="7"/>
      <c r="L20" s="264"/>
      <c r="M20"/>
      <c r="P20" s="9"/>
      <c r="S20" s="326"/>
      <c r="T20" s="74"/>
      <c r="U20" s="18"/>
      <c r="V20" s="18"/>
      <c r="W20" s="18"/>
      <c r="X20" s="18"/>
      <c r="Y20" s="329"/>
    </row>
    <row r="21" spans="1:25" ht="14.25" customHeight="1">
      <c r="A21" s="255"/>
      <c r="B21" s="8"/>
      <c r="C21" s="9"/>
      <c r="D21" s="10"/>
      <c r="F21" s="83"/>
      <c r="G21" s="17"/>
      <c r="H21" s="24"/>
      <c r="I21" s="15"/>
      <c r="J21" s="117"/>
      <c r="K21" s="24"/>
      <c r="L21" s="262"/>
      <c r="M21"/>
      <c r="S21" s="326"/>
      <c r="T21" s="74"/>
      <c r="U21" s="18"/>
      <c r="V21" s="18"/>
      <c r="W21" s="18"/>
      <c r="X21" s="18"/>
      <c r="Y21" s="328"/>
    </row>
    <row r="22" spans="1:25" ht="14.25" customHeight="1">
      <c r="A22" s="260"/>
      <c r="B22" s="26"/>
      <c r="C22" s="27"/>
      <c r="D22" s="28"/>
      <c r="E22" s="29"/>
      <c r="F22" s="79"/>
      <c r="G22" s="30"/>
      <c r="H22" s="7"/>
      <c r="I22" s="6"/>
      <c r="J22" s="127"/>
      <c r="K22" s="7"/>
      <c r="L22" s="264"/>
      <c r="M22"/>
      <c r="P22" s="9"/>
      <c r="S22" s="326"/>
      <c r="T22" s="74"/>
      <c r="U22" s="18"/>
      <c r="V22" s="18"/>
      <c r="W22" s="18"/>
      <c r="X22" s="18"/>
      <c r="Y22" s="329"/>
    </row>
    <row r="23" spans="1:25" ht="14.25" customHeight="1">
      <c r="A23" s="255"/>
      <c r="B23" s="8"/>
      <c r="C23" s="21"/>
      <c r="D23" s="10"/>
      <c r="F23" s="83"/>
      <c r="G23" s="17"/>
      <c r="H23" s="24"/>
      <c r="I23" s="15"/>
      <c r="J23" s="117"/>
      <c r="K23" s="24"/>
      <c r="L23" s="25"/>
      <c r="P23" s="9"/>
      <c r="S23" s="331"/>
      <c r="T23" s="74"/>
      <c r="U23" s="18"/>
      <c r="V23" s="133"/>
      <c r="W23" s="18"/>
      <c r="X23" s="18"/>
      <c r="Y23" s="18"/>
    </row>
    <row r="24" spans="1:25" ht="14.25" customHeight="1">
      <c r="A24" s="265"/>
      <c r="B24" s="8"/>
      <c r="C24" s="27"/>
      <c r="D24" s="10"/>
      <c r="F24" s="79"/>
      <c r="G24" s="30"/>
      <c r="H24" s="7"/>
      <c r="I24" s="6"/>
      <c r="J24" s="69"/>
      <c r="K24" s="7"/>
      <c r="L24" s="19"/>
      <c r="P24" s="9"/>
      <c r="S24" s="326"/>
      <c r="T24" s="74"/>
      <c r="U24" s="18"/>
      <c r="V24" s="18"/>
      <c r="W24" s="18"/>
      <c r="X24" s="18"/>
      <c r="Y24" s="18"/>
    </row>
    <row r="25" spans="1:25" ht="14.25" customHeight="1">
      <c r="A25" s="259"/>
      <c r="B25" s="20"/>
      <c r="C25" s="21"/>
      <c r="D25" s="22"/>
      <c r="E25" s="2"/>
      <c r="F25" s="83"/>
      <c r="G25" s="17"/>
      <c r="H25" s="24"/>
      <c r="I25" s="72"/>
      <c r="J25" s="117"/>
      <c r="K25" s="24"/>
      <c r="L25" s="25"/>
      <c r="P25" s="9"/>
      <c r="S25" s="331"/>
      <c r="T25" s="74"/>
      <c r="U25" s="18"/>
      <c r="V25" s="133"/>
      <c r="W25" s="18"/>
      <c r="X25" s="18"/>
      <c r="Y25" s="18"/>
    </row>
    <row r="26" spans="1:25" ht="14.25" customHeight="1">
      <c r="A26" s="257"/>
      <c r="B26" s="26"/>
      <c r="C26" s="27"/>
      <c r="D26" s="28"/>
      <c r="E26" s="29"/>
      <c r="F26" s="79"/>
      <c r="G26" s="30"/>
      <c r="H26" s="7"/>
      <c r="I26" s="6"/>
      <c r="J26" s="69"/>
      <c r="K26" s="7"/>
      <c r="L26" s="19"/>
      <c r="P26" s="9"/>
      <c r="S26" s="326"/>
      <c r="T26" s="74"/>
      <c r="U26" s="18"/>
      <c r="V26" s="18"/>
      <c r="W26" s="18"/>
      <c r="X26" s="18"/>
      <c r="Y26" s="18"/>
    </row>
    <row r="27" spans="1:25" ht="14.25" customHeight="1">
      <c r="A27" s="259"/>
      <c r="B27" s="20"/>
      <c r="D27" s="22"/>
      <c r="E27" s="2"/>
      <c r="F27" s="83"/>
      <c r="G27" s="17"/>
      <c r="H27" s="24"/>
      <c r="I27" s="72"/>
      <c r="J27" s="117"/>
      <c r="K27" s="24"/>
      <c r="L27" s="25"/>
      <c r="P27" s="9"/>
      <c r="S27" s="331"/>
      <c r="T27" s="74"/>
      <c r="U27" s="18"/>
      <c r="V27" s="133"/>
      <c r="W27" s="18"/>
      <c r="X27" s="18"/>
      <c r="Y27" s="18"/>
    </row>
    <row r="28" spans="1:25" ht="14.25" customHeight="1">
      <c r="A28" s="257"/>
      <c r="B28" s="26"/>
      <c r="C28" s="27"/>
      <c r="D28" s="28"/>
      <c r="E28" s="29"/>
      <c r="F28" s="79"/>
      <c r="G28" s="30"/>
      <c r="H28" s="7"/>
      <c r="I28" s="6"/>
      <c r="J28" s="69"/>
      <c r="K28" s="7"/>
      <c r="L28" s="19"/>
      <c r="P28" s="9"/>
      <c r="S28" s="326"/>
      <c r="T28" s="74"/>
      <c r="U28" s="18"/>
      <c r="V28" s="18"/>
      <c r="W28" s="18"/>
      <c r="X28" s="18"/>
      <c r="Y28" s="18"/>
    </row>
    <row r="29" spans="1:25" ht="14.25" customHeight="1">
      <c r="A29" s="255"/>
      <c r="B29" s="8"/>
      <c r="C29" s="21"/>
      <c r="D29" s="10"/>
      <c r="F29" s="83"/>
      <c r="G29" s="17"/>
      <c r="H29" s="24"/>
      <c r="I29" s="72"/>
      <c r="J29" s="117"/>
      <c r="K29" s="24"/>
      <c r="L29" s="262"/>
      <c r="M29"/>
      <c r="P29" s="9"/>
      <c r="S29" s="326"/>
      <c r="T29" s="74"/>
      <c r="U29" s="18"/>
      <c r="V29" s="133"/>
      <c r="W29" s="18"/>
      <c r="X29" s="18"/>
      <c r="Y29" s="328"/>
    </row>
    <row r="30" spans="1:25" ht="14.25" customHeight="1">
      <c r="A30" s="260"/>
      <c r="B30" s="26"/>
      <c r="C30" s="27"/>
      <c r="D30" s="28"/>
      <c r="E30" s="29"/>
      <c r="F30" s="79"/>
      <c r="G30" s="30"/>
      <c r="H30" s="7"/>
      <c r="I30" s="6"/>
      <c r="J30" s="69"/>
      <c r="K30" s="7"/>
      <c r="L30" s="268"/>
      <c r="M30"/>
      <c r="P30" s="74"/>
      <c r="S30" s="326"/>
      <c r="T30" s="74"/>
      <c r="U30" s="18"/>
      <c r="V30" s="18"/>
      <c r="W30" s="18"/>
      <c r="X30" s="18"/>
      <c r="Y30" s="329"/>
    </row>
    <row r="31" spans="1:25" ht="14.25" customHeight="1">
      <c r="A31" s="255"/>
      <c r="B31" s="8"/>
      <c r="D31" s="10"/>
      <c r="F31" s="83"/>
      <c r="G31" s="17"/>
      <c r="H31" s="24"/>
      <c r="I31" s="72"/>
      <c r="J31" s="117"/>
      <c r="K31" s="24"/>
      <c r="L31" s="25"/>
      <c r="S31" s="326"/>
      <c r="T31" s="74"/>
      <c r="U31" s="18"/>
      <c r="V31" s="133"/>
      <c r="W31" s="18"/>
      <c r="X31" s="18"/>
      <c r="Y31" s="18"/>
    </row>
    <row r="32" spans="1:25" ht="14.25" customHeight="1">
      <c r="A32" s="265"/>
      <c r="B32" s="8"/>
      <c r="C32" s="27"/>
      <c r="D32" s="10"/>
      <c r="F32" s="79"/>
      <c r="G32" s="30"/>
      <c r="H32" s="7"/>
      <c r="I32" s="6"/>
      <c r="J32" s="69"/>
      <c r="K32" s="7"/>
      <c r="L32" s="19"/>
      <c r="P32" s="9"/>
      <c r="S32" s="326"/>
      <c r="T32" s="74"/>
      <c r="U32" s="18"/>
      <c r="V32" s="18"/>
      <c r="W32" s="18"/>
      <c r="X32" s="18"/>
      <c r="Y32" s="18"/>
    </row>
    <row r="33" spans="1:25" ht="14.25" customHeight="1">
      <c r="A33" s="259"/>
      <c r="B33" s="20"/>
      <c r="C33" s="21"/>
      <c r="D33" s="22"/>
      <c r="E33" s="2"/>
      <c r="F33" s="83"/>
      <c r="G33" s="17"/>
      <c r="H33" s="24"/>
      <c r="I33" s="72"/>
      <c r="J33" s="117"/>
      <c r="K33" s="24"/>
      <c r="L33" s="25"/>
      <c r="P33" s="9"/>
      <c r="S33" s="331"/>
      <c r="T33" s="74"/>
      <c r="U33" s="18"/>
      <c r="V33" s="133"/>
      <c r="W33" s="18"/>
      <c r="X33" s="18"/>
      <c r="Y33" s="18"/>
    </row>
    <row r="34" spans="1:25" ht="14.25" customHeight="1">
      <c r="A34" s="260"/>
      <c r="B34" s="26"/>
      <c r="C34" s="27"/>
      <c r="D34" s="28"/>
      <c r="E34" s="29"/>
      <c r="F34" s="79"/>
      <c r="G34" s="30"/>
      <c r="H34" s="7"/>
      <c r="I34" s="6"/>
      <c r="J34" s="69"/>
      <c r="K34" s="7"/>
      <c r="L34" s="19"/>
      <c r="P34" s="9"/>
      <c r="S34" s="326"/>
      <c r="T34" s="74"/>
      <c r="U34" s="18"/>
      <c r="V34" s="18"/>
      <c r="W34" s="18"/>
      <c r="X34" s="18"/>
      <c r="Y34" s="18"/>
    </row>
    <row r="35" spans="1:25" ht="14.25" customHeight="1">
      <c r="A35" s="255"/>
      <c r="B35" s="20"/>
      <c r="D35" s="22"/>
      <c r="E35" s="2"/>
      <c r="F35" s="83"/>
      <c r="G35" s="17"/>
      <c r="H35" s="24"/>
      <c r="I35" s="72"/>
      <c r="J35" s="117"/>
      <c r="K35" s="24"/>
      <c r="L35" s="25"/>
      <c r="M35"/>
      <c r="S35" s="331"/>
      <c r="T35" s="74"/>
      <c r="U35" s="18"/>
      <c r="V35" s="133"/>
      <c r="W35" s="18"/>
      <c r="X35" s="18"/>
      <c r="Y35" s="328"/>
    </row>
    <row r="36" spans="1:25" ht="14.25" customHeight="1">
      <c r="A36" s="260"/>
      <c r="B36" s="26"/>
      <c r="C36" s="27" t="s">
        <v>203</v>
      </c>
      <c r="D36" s="28"/>
      <c r="E36" s="29"/>
      <c r="F36" s="79"/>
      <c r="G36" s="30"/>
      <c r="H36" s="7"/>
      <c r="I36" s="6"/>
      <c r="J36" s="69"/>
      <c r="K36" s="771"/>
      <c r="L36" s="772"/>
      <c r="M36"/>
      <c r="P36" s="9"/>
      <c r="S36" s="326"/>
      <c r="T36" s="74"/>
      <c r="U36" s="18"/>
      <c r="V36" s="18"/>
      <c r="W36" s="18"/>
      <c r="X36" s="18"/>
      <c r="Y36" s="329"/>
    </row>
    <row r="37" spans="1:25" ht="14.25" customHeight="1">
      <c r="A37" s="255"/>
      <c r="B37" s="8"/>
      <c r="D37" s="10"/>
      <c r="F37" s="83"/>
      <c r="G37" s="17"/>
      <c r="H37" s="24"/>
      <c r="I37" s="72"/>
      <c r="J37" s="117"/>
      <c r="K37" s="24"/>
      <c r="L37" s="25"/>
      <c r="N37" s="74"/>
      <c r="P37" s="9"/>
      <c r="S37" s="326"/>
      <c r="T37" s="74"/>
      <c r="U37" s="18"/>
      <c r="V37" s="133"/>
      <c r="W37" s="18"/>
      <c r="X37" s="18"/>
      <c r="Y37" s="18"/>
    </row>
    <row r="38" spans="1:25" ht="14.25" customHeight="1" thickBot="1">
      <c r="A38" s="269"/>
      <c r="B38" s="50"/>
      <c r="C38" s="51"/>
      <c r="D38" s="52"/>
      <c r="E38" s="53"/>
      <c r="F38" s="80"/>
      <c r="G38" s="55"/>
      <c r="H38" s="277"/>
      <c r="I38" s="271"/>
      <c r="J38" s="378"/>
      <c r="K38" s="62"/>
      <c r="L38" s="119"/>
      <c r="N38" s="74"/>
      <c r="P38" s="9"/>
      <c r="S38" s="326"/>
      <c r="T38" s="74"/>
      <c r="U38" s="276"/>
      <c r="V38" s="18"/>
      <c r="W38" s="332"/>
      <c r="X38" s="804"/>
      <c r="Y38" s="804"/>
    </row>
    <row r="40" spans="1:25" ht="14.25" customHeight="1">
      <c r="J40" s="56" t="s">
        <v>69</v>
      </c>
      <c r="K40" s="801">
        <v>1</v>
      </c>
      <c r="L40" s="801"/>
      <c r="W40" s="118"/>
      <c r="X40" s="802"/>
      <c r="Y40" s="802"/>
    </row>
  </sheetData>
  <mergeCells count="10">
    <mergeCell ref="K40:L40"/>
    <mergeCell ref="X40:Y40"/>
    <mergeCell ref="A1:L2"/>
    <mergeCell ref="N1:Y2"/>
    <mergeCell ref="J4:L4"/>
    <mergeCell ref="W4:Y4"/>
    <mergeCell ref="X18:Y18"/>
    <mergeCell ref="X38:Y38"/>
    <mergeCell ref="K14:L14"/>
    <mergeCell ref="K36:L36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Zeros="0" view="pageBreakPreview" zoomScale="85" zoomScaleNormal="100" zoomScaleSheetLayoutView="85" workbookViewId="0">
      <selection activeCell="N42" sqref="N42"/>
    </sheetView>
  </sheetViews>
  <sheetFormatPr defaultRowHeight="14.25" customHeight="1"/>
  <cols>
    <col min="1" max="1" width="7.140625" style="312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  <col min="14" max="14" width="7.140625" customWidth="1"/>
    <col min="15" max="15" width="3.42578125" customWidth="1"/>
    <col min="16" max="16" width="27.7109375" customWidth="1"/>
    <col min="17" max="17" width="2.28515625" customWidth="1"/>
    <col min="18" max="18" width="29.7109375" customWidth="1"/>
    <col min="19" max="19" width="17.140625" customWidth="1"/>
    <col min="20" max="20" width="5.85546875" customWidth="1"/>
    <col min="21" max="21" width="15.85546875" customWidth="1"/>
    <col min="22" max="22" width="17.140625" customWidth="1"/>
    <col min="23" max="23" width="8.28515625" customWidth="1"/>
    <col min="24" max="25" width="8.7109375" customWidth="1"/>
  </cols>
  <sheetData>
    <row r="1" spans="1:25" ht="14.25" customHeight="1">
      <c r="A1" s="763" t="s">
        <v>2160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</row>
    <row r="2" spans="1:25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</row>
    <row r="3" spans="1:25" ht="14.25" customHeight="1">
      <c r="A3" s="25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25" ht="14.25" customHeight="1" thickBot="1">
      <c r="A4" s="314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39" t="s">
        <v>8</v>
      </c>
      <c r="I4" s="49" t="s">
        <v>1</v>
      </c>
      <c r="J4" s="586" t="s">
        <v>2</v>
      </c>
      <c r="K4" s="586"/>
      <c r="L4" s="587"/>
      <c r="N4" s="325"/>
      <c r="O4" s="325"/>
      <c r="P4" s="357"/>
      <c r="Q4" s="325"/>
      <c r="R4" s="357"/>
      <c r="S4" s="357"/>
      <c r="T4" s="357"/>
      <c r="U4" s="357"/>
      <c r="V4" s="357"/>
      <c r="W4" s="803"/>
      <c r="X4" s="803"/>
      <c r="Y4" s="803"/>
    </row>
    <row r="5" spans="1:25" ht="14.25" customHeight="1">
      <c r="A5" s="254"/>
      <c r="B5" s="35"/>
      <c r="C5" s="36"/>
      <c r="D5" s="37"/>
      <c r="E5" s="11"/>
      <c r="F5" s="12"/>
      <c r="G5" s="13"/>
      <c r="H5" s="14"/>
      <c r="I5" s="38"/>
      <c r="J5" s="14"/>
      <c r="K5" s="14"/>
      <c r="L5" s="16"/>
      <c r="P5" s="9"/>
      <c r="S5" s="326"/>
      <c r="T5" s="74"/>
      <c r="U5" s="18"/>
      <c r="V5" s="18"/>
      <c r="W5" s="18"/>
      <c r="X5" s="18"/>
      <c r="Y5" s="18"/>
    </row>
    <row r="6" spans="1:25" ht="14.25" customHeight="1">
      <c r="A6" s="255" t="s">
        <v>2158</v>
      </c>
      <c r="B6" s="8"/>
      <c r="C6" s="9" t="s">
        <v>2161</v>
      </c>
      <c r="D6" s="10"/>
      <c r="F6" s="3"/>
      <c r="G6" s="17"/>
      <c r="H6" s="18"/>
      <c r="I6" s="32"/>
      <c r="J6" s="18"/>
      <c r="K6" s="18"/>
      <c r="L6" s="19"/>
      <c r="N6" s="74"/>
      <c r="P6" s="9"/>
      <c r="S6" s="326"/>
      <c r="T6" s="74"/>
      <c r="U6" s="18"/>
      <c r="V6" s="18"/>
      <c r="W6" s="18"/>
      <c r="X6" s="18"/>
      <c r="Y6" s="18"/>
    </row>
    <row r="7" spans="1:25" ht="14.25" customHeight="1">
      <c r="A7" s="256"/>
      <c r="B7" s="20"/>
      <c r="C7" s="21"/>
      <c r="D7" s="22"/>
      <c r="E7" s="2"/>
      <c r="F7" s="4"/>
      <c r="G7" s="23"/>
      <c r="H7" s="24"/>
      <c r="I7" s="15"/>
      <c r="J7" s="24"/>
      <c r="K7" s="24"/>
      <c r="L7" s="25"/>
      <c r="P7" s="9"/>
      <c r="S7" s="326"/>
      <c r="T7" s="74"/>
      <c r="U7" s="18"/>
      <c r="V7" s="18"/>
      <c r="W7" s="18"/>
      <c r="X7" s="18"/>
      <c r="Y7" s="18"/>
    </row>
    <row r="8" spans="1:25" ht="14.25" customHeight="1">
      <c r="A8" s="257"/>
      <c r="B8" s="26"/>
      <c r="C8" s="27"/>
      <c r="D8" s="28"/>
      <c r="E8" s="29"/>
      <c r="F8" s="5"/>
      <c r="G8" s="30"/>
      <c r="H8" s="7"/>
      <c r="I8" s="6"/>
      <c r="J8" s="7"/>
      <c r="K8" s="7"/>
      <c r="L8" s="31"/>
      <c r="P8" s="9"/>
      <c r="S8" s="326"/>
      <c r="T8" s="74"/>
      <c r="U8" s="18"/>
      <c r="V8" s="18"/>
      <c r="W8" s="18"/>
      <c r="X8" s="18"/>
      <c r="Y8" s="18"/>
    </row>
    <row r="9" spans="1:25" ht="14.25" customHeight="1">
      <c r="A9" s="261"/>
      <c r="B9" s="8"/>
      <c r="C9" s="9"/>
      <c r="D9" s="10"/>
      <c r="E9" s="2"/>
      <c r="F9" s="82"/>
      <c r="G9" s="114"/>
      <c r="H9" s="24"/>
      <c r="I9" s="15"/>
      <c r="J9" s="117"/>
      <c r="K9" s="24"/>
      <c r="L9" s="25"/>
      <c r="M9"/>
      <c r="S9" s="327"/>
      <c r="T9" s="74"/>
      <c r="U9" s="18"/>
      <c r="V9" s="18"/>
      <c r="W9" s="18"/>
      <c r="X9" s="18"/>
      <c r="Y9" s="328"/>
    </row>
    <row r="10" spans="1:25" ht="14.25" customHeight="1">
      <c r="A10" s="260" t="s">
        <v>2163</v>
      </c>
      <c r="B10" s="26"/>
      <c r="C10" s="9" t="s">
        <v>2161</v>
      </c>
      <c r="D10" s="28"/>
      <c r="E10" t="s">
        <v>1423</v>
      </c>
      <c r="F10" s="77">
        <v>1</v>
      </c>
      <c r="G10" s="17" t="s">
        <v>0</v>
      </c>
      <c r="H10" s="7"/>
      <c r="I10" s="6"/>
      <c r="J10" s="69"/>
      <c r="K10" s="7"/>
      <c r="L10" s="31"/>
      <c r="M10"/>
      <c r="N10" s="74"/>
      <c r="P10" s="9"/>
      <c r="S10" s="327"/>
      <c r="T10" s="74"/>
      <c r="U10" s="18"/>
      <c r="V10" s="18"/>
      <c r="W10" s="18"/>
      <c r="X10" s="18"/>
      <c r="Y10" s="329"/>
    </row>
    <row r="11" spans="1:25" ht="14.25" customHeight="1">
      <c r="A11" s="255"/>
      <c r="B11" s="8"/>
      <c r="C11" s="2"/>
      <c r="D11" s="10"/>
      <c r="E11" s="2"/>
      <c r="F11" s="82"/>
      <c r="G11" s="114"/>
      <c r="H11" s="24"/>
      <c r="I11" s="15"/>
      <c r="J11" s="127"/>
      <c r="K11" s="18"/>
      <c r="L11" s="19"/>
      <c r="N11" s="74"/>
      <c r="P11" s="9"/>
      <c r="S11" s="326"/>
      <c r="T11" s="74"/>
      <c r="U11" s="18"/>
      <c r="V11" s="133"/>
      <c r="W11" s="18"/>
      <c r="X11" s="18"/>
      <c r="Y11" s="18"/>
    </row>
    <row r="12" spans="1:25" ht="14.25" customHeight="1">
      <c r="A12" s="265"/>
      <c r="B12" s="8"/>
      <c r="C12" s="27"/>
      <c r="D12" s="10"/>
      <c r="E12" t="s">
        <v>1424</v>
      </c>
      <c r="F12" s="77">
        <v>1</v>
      </c>
      <c r="G12" s="17" t="s">
        <v>0</v>
      </c>
      <c r="H12" s="7"/>
      <c r="I12" s="6"/>
      <c r="J12" s="69"/>
      <c r="K12" s="7"/>
      <c r="L12" s="31"/>
      <c r="N12" s="74"/>
      <c r="P12" s="74"/>
      <c r="S12" s="326"/>
      <c r="T12" s="74"/>
      <c r="U12" s="18"/>
      <c r="V12" s="18"/>
      <c r="W12" s="18"/>
      <c r="X12" s="804"/>
      <c r="Y12" s="804"/>
    </row>
    <row r="13" spans="1:25" ht="14.25" customHeight="1">
      <c r="A13" s="259"/>
      <c r="B13" s="20"/>
      <c r="C13" s="21"/>
      <c r="D13" s="22"/>
      <c r="E13" s="2"/>
      <c r="F13" s="82"/>
      <c r="G13" s="23"/>
      <c r="H13" s="24"/>
      <c r="I13" s="15"/>
      <c r="J13" s="117"/>
      <c r="K13" s="24"/>
      <c r="L13" s="262"/>
      <c r="M13"/>
      <c r="S13" s="326"/>
      <c r="T13" s="74"/>
      <c r="U13" s="18"/>
      <c r="V13" s="18"/>
      <c r="W13" s="18"/>
      <c r="X13" s="18"/>
      <c r="Y13" s="328"/>
    </row>
    <row r="14" spans="1:25" ht="14.25" customHeight="1">
      <c r="A14" s="257"/>
      <c r="B14" s="26"/>
      <c r="C14" s="27" t="s">
        <v>203</v>
      </c>
      <c r="D14" s="28"/>
      <c r="E14" s="29"/>
      <c r="F14" s="79"/>
      <c r="G14" s="30"/>
      <c r="H14" s="7"/>
      <c r="I14" s="6"/>
      <c r="J14" s="69"/>
      <c r="K14" s="7"/>
      <c r="L14" s="31"/>
      <c r="M14"/>
      <c r="P14" s="9"/>
      <c r="S14" s="326"/>
      <c r="T14" s="74"/>
      <c r="U14" s="18"/>
      <c r="V14" s="18"/>
      <c r="W14" s="18"/>
      <c r="X14" s="18"/>
      <c r="Y14" s="329"/>
    </row>
    <row r="15" spans="1:25" ht="14.25" customHeight="1">
      <c r="A15" s="259"/>
      <c r="B15" s="20"/>
      <c r="D15" s="22"/>
      <c r="E15" s="2"/>
      <c r="F15" s="83"/>
      <c r="G15" s="17"/>
      <c r="H15" s="24"/>
      <c r="I15" s="72"/>
      <c r="J15" s="117"/>
      <c r="K15" s="24"/>
      <c r="L15" s="25"/>
      <c r="P15" s="9"/>
      <c r="S15" s="331"/>
      <c r="T15" s="74"/>
      <c r="U15" s="18"/>
      <c r="V15" s="133"/>
      <c r="W15" s="18"/>
      <c r="X15" s="18"/>
      <c r="Y15" s="18"/>
    </row>
    <row r="16" spans="1:25" ht="14.25" customHeight="1">
      <c r="A16" s="257"/>
      <c r="B16" s="26"/>
      <c r="C16" s="27"/>
      <c r="D16" s="28"/>
      <c r="E16" s="29"/>
      <c r="F16" s="79"/>
      <c r="G16" s="30"/>
      <c r="H16" s="7"/>
      <c r="I16" s="6"/>
      <c r="J16" s="69"/>
      <c r="K16" s="7"/>
      <c r="L16" s="19"/>
      <c r="P16" s="9"/>
      <c r="S16" s="326"/>
      <c r="T16" s="74"/>
      <c r="U16" s="18"/>
      <c r="V16" s="18"/>
      <c r="W16" s="18"/>
      <c r="X16" s="18"/>
      <c r="Y16" s="18"/>
    </row>
    <row r="17" spans="1:25" ht="14.25" customHeight="1">
      <c r="A17" s="261"/>
      <c r="B17" s="8"/>
      <c r="D17" s="10"/>
      <c r="F17" s="83"/>
      <c r="G17" s="17"/>
      <c r="H17" s="24"/>
      <c r="I17" s="15"/>
      <c r="J17" s="127"/>
      <c r="K17" s="24"/>
      <c r="L17" s="262"/>
      <c r="M17"/>
      <c r="S17" s="330"/>
      <c r="T17" s="74"/>
      <c r="U17" s="18"/>
      <c r="V17" s="133"/>
      <c r="W17" s="18"/>
      <c r="X17" s="18"/>
      <c r="Y17" s="328"/>
    </row>
    <row r="18" spans="1:25" ht="14.25" customHeight="1">
      <c r="A18" s="260" t="s">
        <v>2164</v>
      </c>
      <c r="B18" s="26"/>
      <c r="C18" s="27" t="s">
        <v>2275</v>
      </c>
      <c r="D18" s="28"/>
      <c r="E18" s="29"/>
      <c r="F18" s="79">
        <v>1</v>
      </c>
      <c r="G18" s="30" t="s">
        <v>0</v>
      </c>
      <c r="H18" s="7"/>
      <c r="I18" s="6"/>
      <c r="J18" s="69"/>
      <c r="K18" s="7"/>
      <c r="L18" s="31"/>
      <c r="M18"/>
      <c r="N18" s="74"/>
      <c r="P18" s="9"/>
      <c r="S18" s="327"/>
      <c r="T18" s="74"/>
      <c r="U18" s="18"/>
      <c r="V18" s="18"/>
      <c r="W18" s="18"/>
      <c r="X18" s="18"/>
      <c r="Y18" s="329"/>
    </row>
    <row r="19" spans="1:25" ht="14.25" customHeight="1">
      <c r="A19" s="255"/>
      <c r="B19" s="8"/>
      <c r="C19" s="9"/>
      <c r="D19" s="10"/>
      <c r="F19" s="83"/>
      <c r="G19" s="17"/>
      <c r="H19" s="18"/>
      <c r="I19" s="32"/>
      <c r="J19" s="127"/>
      <c r="K19" s="18"/>
      <c r="L19" s="19"/>
      <c r="P19" s="9"/>
      <c r="S19" s="331"/>
      <c r="T19" s="74"/>
      <c r="U19" s="18"/>
      <c r="V19" s="133"/>
      <c r="W19" s="18"/>
      <c r="X19" s="18"/>
      <c r="Y19" s="18"/>
    </row>
    <row r="20" spans="1:25" ht="14.25" customHeight="1">
      <c r="A20" s="265"/>
      <c r="B20" s="8"/>
      <c r="C20" s="27" t="s">
        <v>203</v>
      </c>
      <c r="D20" s="10"/>
      <c r="F20" s="79"/>
      <c r="G20" s="30"/>
      <c r="H20" s="7"/>
      <c r="I20" s="6"/>
      <c r="J20" s="69"/>
      <c r="K20" s="7"/>
      <c r="L20" s="19"/>
      <c r="P20" s="9"/>
      <c r="S20" s="326"/>
      <c r="T20" s="74"/>
      <c r="U20" s="18"/>
      <c r="V20" s="18"/>
      <c r="W20" s="18"/>
      <c r="X20" s="18"/>
      <c r="Y20" s="18"/>
    </row>
    <row r="21" spans="1:25" ht="14.25" customHeight="1">
      <c r="A21" s="259"/>
      <c r="B21" s="20"/>
      <c r="C21" s="21"/>
      <c r="D21" s="22"/>
      <c r="E21" s="2"/>
      <c r="F21" s="83"/>
      <c r="G21" s="17"/>
      <c r="H21" s="24"/>
      <c r="I21" s="72"/>
      <c r="J21" s="117"/>
      <c r="K21" s="24"/>
      <c r="L21" s="25"/>
      <c r="P21" s="9"/>
      <c r="S21" s="331"/>
      <c r="T21" s="74"/>
      <c r="U21" s="18"/>
      <c r="V21" s="133"/>
      <c r="W21" s="18"/>
      <c r="X21" s="18"/>
      <c r="Y21" s="18"/>
    </row>
    <row r="22" spans="1:25" ht="14.25" customHeight="1">
      <c r="A22" s="257"/>
      <c r="B22" s="26"/>
      <c r="C22" s="27"/>
      <c r="D22" s="28"/>
      <c r="E22" s="29"/>
      <c r="F22" s="79"/>
      <c r="G22" s="30"/>
      <c r="H22" s="7"/>
      <c r="I22" s="6"/>
      <c r="J22" s="69"/>
      <c r="K22" s="7"/>
      <c r="L22" s="19"/>
      <c r="P22" s="9"/>
      <c r="S22" s="326"/>
      <c r="T22" s="74"/>
      <c r="U22" s="18"/>
      <c r="V22" s="18"/>
      <c r="W22" s="18"/>
      <c r="X22" s="18"/>
      <c r="Y22" s="18"/>
    </row>
    <row r="23" spans="1:25" ht="14.25" customHeight="1">
      <c r="A23" s="256"/>
      <c r="B23" s="20"/>
      <c r="C23" s="2"/>
      <c r="D23" s="22"/>
      <c r="E23" s="2"/>
      <c r="F23" s="82"/>
      <c r="G23" s="23"/>
      <c r="H23" s="24"/>
      <c r="I23" s="15"/>
      <c r="J23" s="117"/>
      <c r="K23" s="24"/>
      <c r="L23" s="25"/>
      <c r="M23"/>
      <c r="S23" s="330"/>
      <c r="T23" s="74"/>
      <c r="U23" s="18"/>
      <c r="V23" s="133"/>
      <c r="W23" s="18"/>
      <c r="X23" s="18"/>
      <c r="Y23" s="328"/>
    </row>
    <row r="24" spans="1:25" ht="14.25" customHeight="1">
      <c r="A24" s="260" t="s">
        <v>2165</v>
      </c>
      <c r="B24" s="26"/>
      <c r="C24" s="27" t="s">
        <v>1420</v>
      </c>
      <c r="D24" s="28"/>
      <c r="E24" t="s">
        <v>1425</v>
      </c>
      <c r="F24" s="77">
        <v>1</v>
      </c>
      <c r="G24" s="17" t="s">
        <v>0</v>
      </c>
      <c r="H24" s="7"/>
      <c r="I24" s="6"/>
      <c r="J24" s="69"/>
      <c r="K24" s="7"/>
      <c r="L24" s="346"/>
      <c r="M24"/>
      <c r="N24" s="74"/>
      <c r="P24" s="9"/>
      <c r="S24" s="327"/>
      <c r="T24" s="74"/>
      <c r="U24" s="18"/>
      <c r="V24" s="18"/>
      <c r="W24" s="18"/>
      <c r="X24" s="18"/>
      <c r="Y24" s="329"/>
    </row>
    <row r="25" spans="1:25" ht="14.25" customHeight="1">
      <c r="A25" s="256"/>
      <c r="B25" s="20"/>
      <c r="C25" s="21"/>
      <c r="D25" s="22"/>
      <c r="E25" s="2"/>
      <c r="F25" s="78"/>
      <c r="G25" s="23"/>
      <c r="H25" s="24"/>
      <c r="I25" s="15"/>
      <c r="J25" s="117"/>
      <c r="K25" s="24"/>
      <c r="L25" s="25"/>
      <c r="M25"/>
      <c r="S25" s="330"/>
      <c r="T25" s="74"/>
      <c r="U25" s="18"/>
      <c r="V25" s="133"/>
      <c r="W25" s="18"/>
      <c r="X25" s="18"/>
      <c r="Y25" s="328"/>
    </row>
    <row r="26" spans="1:25" ht="14.25" customHeight="1">
      <c r="A26" s="260"/>
      <c r="B26" s="26"/>
      <c r="C26" s="27"/>
      <c r="D26" s="28"/>
      <c r="E26" s="29" t="s">
        <v>1426</v>
      </c>
      <c r="F26" s="79">
        <v>1</v>
      </c>
      <c r="G26" s="30" t="s">
        <v>0</v>
      </c>
      <c r="H26" s="7"/>
      <c r="I26" s="6"/>
      <c r="J26" s="69"/>
      <c r="K26" s="766"/>
      <c r="L26" s="767"/>
      <c r="M26"/>
      <c r="N26" s="74"/>
      <c r="P26" s="9"/>
      <c r="S26" s="327"/>
      <c r="T26" s="74"/>
      <c r="U26" s="18"/>
      <c r="V26" s="18"/>
      <c r="W26" s="18"/>
      <c r="X26" s="18"/>
      <c r="Y26" s="329"/>
    </row>
    <row r="27" spans="1:25" ht="14.25" customHeight="1">
      <c r="A27" s="255"/>
      <c r="B27" s="8"/>
      <c r="C27" s="9"/>
      <c r="D27" s="10"/>
      <c r="F27" s="83"/>
      <c r="G27" s="17"/>
      <c r="H27" s="24"/>
      <c r="I27" s="15"/>
      <c r="L27" s="353"/>
      <c r="M27"/>
      <c r="S27" s="326"/>
      <c r="T27" s="74"/>
      <c r="U27" s="18"/>
      <c r="V27" s="18"/>
      <c r="W27" s="18"/>
      <c r="X27" s="18"/>
      <c r="Y27" s="328"/>
    </row>
    <row r="28" spans="1:25" ht="14.25" customHeight="1">
      <c r="A28" s="260"/>
      <c r="B28" s="26"/>
      <c r="C28" s="27" t="s">
        <v>203</v>
      </c>
      <c r="D28" s="28"/>
      <c r="E28" s="29"/>
      <c r="F28" s="79"/>
      <c r="G28" s="30"/>
      <c r="H28" s="7"/>
      <c r="I28" s="6"/>
      <c r="J28" s="69"/>
      <c r="K28" s="7"/>
      <c r="L28" s="346"/>
      <c r="M28"/>
      <c r="P28" s="9"/>
      <c r="S28" s="326"/>
      <c r="T28" s="74"/>
      <c r="U28" s="18"/>
      <c r="V28" s="18"/>
      <c r="W28" s="18"/>
      <c r="X28" s="18"/>
      <c r="Y28" s="329"/>
    </row>
    <row r="29" spans="1:25" ht="14.25" customHeight="1">
      <c r="A29" s="255"/>
      <c r="B29" s="8"/>
      <c r="C29" s="21"/>
      <c r="D29" s="10"/>
      <c r="F29" s="83"/>
      <c r="G29" s="17"/>
      <c r="H29" s="24"/>
      <c r="I29" s="72"/>
      <c r="J29" s="117"/>
      <c r="K29" s="24"/>
      <c r="L29" s="262"/>
      <c r="M29"/>
      <c r="P29" s="9"/>
      <c r="S29" s="326"/>
      <c r="T29" s="74"/>
      <c r="U29" s="18"/>
      <c r="V29" s="133"/>
      <c r="W29" s="18"/>
      <c r="X29" s="18"/>
      <c r="Y29" s="328"/>
    </row>
    <row r="30" spans="1:25" ht="14.25" customHeight="1">
      <c r="A30" s="260"/>
      <c r="B30" s="26"/>
      <c r="C30" s="27"/>
      <c r="D30" s="28"/>
      <c r="E30" s="29"/>
      <c r="F30" s="79"/>
      <c r="G30" s="30"/>
      <c r="H30" s="7"/>
      <c r="I30" s="6"/>
      <c r="J30" s="69"/>
      <c r="K30" s="7"/>
      <c r="L30" s="268"/>
      <c r="M30"/>
      <c r="P30" s="74"/>
      <c r="S30" s="326"/>
      <c r="T30" s="74"/>
      <c r="U30" s="18"/>
      <c r="V30" s="18"/>
      <c r="W30" s="18"/>
      <c r="X30" s="18"/>
      <c r="Y30" s="329"/>
    </row>
    <row r="31" spans="1:25" ht="14.25" customHeight="1">
      <c r="A31" s="255"/>
      <c r="B31" s="8"/>
      <c r="D31" s="10"/>
      <c r="F31" s="83"/>
      <c r="G31" s="17"/>
      <c r="H31" s="24"/>
      <c r="I31" s="72"/>
      <c r="J31" s="117"/>
      <c r="K31" s="24"/>
      <c r="L31" s="25"/>
      <c r="S31" s="326"/>
      <c r="T31" s="74"/>
      <c r="U31" s="18"/>
      <c r="V31" s="133"/>
      <c r="W31" s="18"/>
      <c r="X31" s="18"/>
      <c r="Y31" s="18"/>
    </row>
    <row r="32" spans="1:25" ht="14.25" customHeight="1">
      <c r="A32" s="265"/>
      <c r="B32" s="8"/>
      <c r="C32" s="27"/>
      <c r="D32" s="10"/>
      <c r="F32" s="79"/>
      <c r="G32" s="30"/>
      <c r="H32" s="7"/>
      <c r="I32" s="6"/>
      <c r="J32" s="69"/>
      <c r="K32" s="7"/>
      <c r="L32" s="19"/>
      <c r="P32" s="9"/>
      <c r="S32" s="326"/>
      <c r="T32" s="74"/>
      <c r="U32" s="18"/>
      <c r="V32" s="18"/>
      <c r="W32" s="18"/>
      <c r="X32" s="18"/>
      <c r="Y32" s="18"/>
    </row>
    <row r="33" spans="1:25" ht="14.25" customHeight="1">
      <c r="A33" s="259"/>
      <c r="B33" s="20"/>
      <c r="C33" s="21"/>
      <c r="D33" s="22"/>
      <c r="E33" s="2"/>
      <c r="F33" s="83"/>
      <c r="G33" s="17"/>
      <c r="H33" s="24"/>
      <c r="I33" s="72"/>
      <c r="J33" s="117"/>
      <c r="K33" s="24"/>
      <c r="L33" s="25"/>
      <c r="P33" s="9"/>
      <c r="S33" s="331"/>
      <c r="T33" s="74"/>
      <c r="U33" s="18"/>
      <c r="V33" s="133"/>
      <c r="W33" s="18"/>
      <c r="X33" s="18"/>
      <c r="Y33" s="18"/>
    </row>
    <row r="34" spans="1:25" ht="14.25" customHeight="1">
      <c r="A34" s="260"/>
      <c r="B34" s="26"/>
      <c r="C34" s="27"/>
      <c r="D34" s="28"/>
      <c r="E34" s="29"/>
      <c r="F34" s="79"/>
      <c r="G34" s="30"/>
      <c r="H34" s="7"/>
      <c r="I34" s="6"/>
      <c r="J34" s="69"/>
      <c r="K34" s="7"/>
      <c r="L34" s="19"/>
      <c r="P34" s="9"/>
      <c r="S34" s="326"/>
      <c r="T34" s="74"/>
      <c r="U34" s="18"/>
      <c r="V34" s="18"/>
      <c r="W34" s="18"/>
      <c r="X34" s="18"/>
      <c r="Y34" s="18"/>
    </row>
    <row r="35" spans="1:25" ht="14.25" customHeight="1">
      <c r="A35" s="255"/>
      <c r="B35" s="20"/>
      <c r="D35" s="22"/>
      <c r="E35" s="2"/>
      <c r="F35" s="83"/>
      <c r="G35" s="17"/>
      <c r="H35" s="24"/>
      <c r="I35" s="72"/>
      <c r="J35" s="117"/>
      <c r="K35" s="24"/>
      <c r="L35" s="262"/>
      <c r="M35"/>
      <c r="S35" s="331"/>
      <c r="T35" s="74"/>
      <c r="U35" s="18"/>
      <c r="V35" s="133"/>
      <c r="W35" s="18"/>
      <c r="X35" s="18"/>
      <c r="Y35" s="328"/>
    </row>
    <row r="36" spans="1:25" ht="14.25" customHeight="1">
      <c r="A36" s="260"/>
      <c r="B36" s="26"/>
      <c r="C36" s="27" t="s">
        <v>203</v>
      </c>
      <c r="D36" s="28"/>
      <c r="E36" s="29"/>
      <c r="F36" s="79"/>
      <c r="G36" s="30"/>
      <c r="H36" s="7"/>
      <c r="I36" s="6"/>
      <c r="J36" s="69"/>
      <c r="K36" s="766"/>
      <c r="L36" s="767"/>
      <c r="M36"/>
      <c r="P36" s="9"/>
      <c r="S36" s="326"/>
      <c r="T36" s="74"/>
      <c r="U36" s="18"/>
      <c r="V36" s="18"/>
      <c r="W36" s="18"/>
      <c r="X36" s="18"/>
      <c r="Y36" s="329"/>
    </row>
    <row r="37" spans="1:25" ht="14.25" customHeight="1">
      <c r="A37" s="255"/>
      <c r="B37" s="8"/>
      <c r="D37" s="10"/>
      <c r="F37" s="83"/>
      <c r="G37" s="17"/>
      <c r="H37" s="24"/>
      <c r="I37" s="72"/>
      <c r="J37" s="117"/>
      <c r="K37" s="18"/>
      <c r="L37" s="25"/>
      <c r="N37" s="74"/>
      <c r="P37" s="9"/>
      <c r="S37" s="326"/>
      <c r="T37" s="74"/>
      <c r="U37" s="18"/>
      <c r="V37" s="133"/>
      <c r="W37" s="18"/>
      <c r="X37" s="18"/>
      <c r="Y37" s="18"/>
    </row>
    <row r="38" spans="1:25" ht="14.25" customHeight="1" thickBot="1">
      <c r="A38" s="269"/>
      <c r="B38" s="50"/>
      <c r="C38" s="51"/>
      <c r="D38" s="52"/>
      <c r="E38" s="53"/>
      <c r="F38" s="80"/>
      <c r="G38" s="55"/>
      <c r="H38" s="277"/>
      <c r="I38" s="271"/>
      <c r="J38" s="272"/>
      <c r="K38" s="62"/>
      <c r="L38" s="119"/>
      <c r="N38" s="74"/>
      <c r="P38" s="9"/>
      <c r="S38" s="326"/>
      <c r="T38" s="74"/>
      <c r="U38" s="276"/>
      <c r="V38" s="18"/>
      <c r="W38" s="332"/>
      <c r="X38" s="804"/>
      <c r="Y38" s="804"/>
    </row>
    <row r="40" spans="1:25" ht="14.25" customHeight="1">
      <c r="J40" s="56" t="s">
        <v>69</v>
      </c>
      <c r="K40" s="801">
        <v>2</v>
      </c>
      <c r="L40" s="801"/>
      <c r="W40" s="118"/>
      <c r="X40" s="802"/>
      <c r="Y40" s="802"/>
    </row>
  </sheetData>
  <mergeCells count="10">
    <mergeCell ref="K40:L40"/>
    <mergeCell ref="X40:Y40"/>
    <mergeCell ref="A1:L2"/>
    <mergeCell ref="N1:Y2"/>
    <mergeCell ref="J4:L4"/>
    <mergeCell ref="W4:Y4"/>
    <mergeCell ref="X12:Y12"/>
    <mergeCell ref="X38:Y38"/>
    <mergeCell ref="K36:L36"/>
    <mergeCell ref="K26:L26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0"/>
  <sheetViews>
    <sheetView showZeros="0" view="pageBreakPreview" zoomScale="80" zoomScaleNormal="100" zoomScaleSheetLayoutView="80" workbookViewId="0">
      <selection activeCell="H27" sqref="H27"/>
    </sheetView>
  </sheetViews>
  <sheetFormatPr defaultRowHeight="14.25" customHeight="1"/>
  <cols>
    <col min="1" max="1" width="7.140625" style="312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  <col min="14" max="14" width="7.140625" customWidth="1"/>
    <col min="15" max="15" width="3.42578125" customWidth="1"/>
    <col min="16" max="16" width="27.7109375" customWidth="1"/>
    <col min="17" max="17" width="2.28515625" customWidth="1"/>
    <col min="18" max="18" width="29.7109375" customWidth="1"/>
    <col min="19" max="19" width="17.140625" customWidth="1"/>
    <col min="20" max="20" width="5.85546875" customWidth="1"/>
    <col min="21" max="21" width="15.85546875" customWidth="1"/>
    <col min="22" max="22" width="17.140625" customWidth="1"/>
    <col min="23" max="23" width="8.28515625" customWidth="1"/>
    <col min="24" max="25" width="8.7109375" customWidth="1"/>
  </cols>
  <sheetData>
    <row r="1" spans="1:26" ht="14.25" customHeight="1">
      <c r="A1" s="763" t="s">
        <v>2160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</row>
    <row r="2" spans="1:26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</row>
    <row r="3" spans="1:26" ht="14.25" customHeight="1">
      <c r="A3" s="25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26" ht="14.25" customHeight="1" thickBot="1">
      <c r="A4" s="314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39" t="s">
        <v>8</v>
      </c>
      <c r="I4" s="49" t="s">
        <v>1</v>
      </c>
      <c r="J4" s="586" t="s">
        <v>2</v>
      </c>
      <c r="K4" s="586"/>
      <c r="L4" s="587"/>
    </row>
    <row r="5" spans="1:26" ht="14.25" customHeight="1">
      <c r="A5" s="315"/>
      <c r="B5" s="35"/>
      <c r="C5" s="36"/>
      <c r="D5" s="37"/>
      <c r="E5" s="11"/>
      <c r="F5" s="12"/>
      <c r="G5" s="13"/>
      <c r="H5" s="14"/>
      <c r="I5" s="38"/>
      <c r="J5" s="14"/>
      <c r="K5" s="14"/>
      <c r="L5" s="16"/>
    </row>
    <row r="6" spans="1:26" ht="14.25" customHeight="1">
      <c r="A6" s="260" t="s">
        <v>2276</v>
      </c>
      <c r="B6" s="26"/>
      <c r="C6" s="27" t="s">
        <v>2161</v>
      </c>
      <c r="D6" s="10"/>
      <c r="E6" t="s">
        <v>1423</v>
      </c>
      <c r="F6" s="79"/>
      <c r="G6" s="30"/>
      <c r="H6" s="18"/>
      <c r="I6" s="32"/>
      <c r="J6" s="18"/>
      <c r="K6" s="18"/>
      <c r="L6" s="19"/>
      <c r="M6"/>
      <c r="Z6" s="70"/>
    </row>
    <row r="7" spans="1:26" ht="14.25" customHeight="1">
      <c r="A7" s="259"/>
      <c r="B7" s="20"/>
      <c r="C7" s="21"/>
      <c r="D7" s="22"/>
      <c r="E7" s="2"/>
      <c r="F7" s="4"/>
      <c r="G7" s="23"/>
      <c r="H7" s="24"/>
      <c r="I7" s="15"/>
      <c r="J7" s="24"/>
      <c r="K7" s="24"/>
      <c r="L7" s="25"/>
      <c r="M7"/>
      <c r="Z7" s="70"/>
    </row>
    <row r="8" spans="1:26" ht="14.25" customHeight="1">
      <c r="A8" s="257"/>
      <c r="B8" s="26"/>
      <c r="C8" s="27" t="s">
        <v>2277</v>
      </c>
      <c r="D8" s="28"/>
      <c r="E8" s="57"/>
      <c r="F8" s="79"/>
      <c r="G8" s="30"/>
      <c r="H8" s="6"/>
      <c r="I8" s="6"/>
      <c r="J8" s="69"/>
      <c r="K8" s="258"/>
      <c r="L8" s="31"/>
      <c r="M8"/>
      <c r="Z8" s="70"/>
    </row>
    <row r="9" spans="1:26" ht="14.25" customHeight="1">
      <c r="A9" s="259"/>
      <c r="B9" s="20"/>
      <c r="C9" s="21"/>
      <c r="D9" s="22"/>
      <c r="E9" s="2"/>
      <c r="F9" s="4"/>
      <c r="G9" s="23"/>
      <c r="H9" s="24"/>
      <c r="I9" s="15"/>
      <c r="J9" s="117"/>
      <c r="K9" s="24"/>
      <c r="L9" s="25"/>
    </row>
    <row r="10" spans="1:26" ht="14.25" customHeight="1">
      <c r="A10" s="260"/>
      <c r="B10" s="26"/>
      <c r="C10" s="27" t="s">
        <v>2278</v>
      </c>
      <c r="D10" s="28"/>
      <c r="E10" s="29" t="s">
        <v>2279</v>
      </c>
      <c r="F10" s="79">
        <v>32.799999999999997</v>
      </c>
      <c r="G10" s="30" t="s">
        <v>1446</v>
      </c>
      <c r="H10" s="6"/>
      <c r="I10" s="6"/>
      <c r="J10" s="781"/>
      <c r="K10" s="782"/>
      <c r="L10" s="783"/>
    </row>
    <row r="11" spans="1:26" ht="14.25" customHeight="1">
      <c r="A11" s="255"/>
      <c r="B11" s="8"/>
      <c r="C11" s="9"/>
      <c r="D11" s="10"/>
      <c r="F11" s="3"/>
      <c r="G11" s="17"/>
      <c r="H11" s="24"/>
      <c r="I11" s="15"/>
      <c r="J11" s="117"/>
      <c r="K11" s="24"/>
      <c r="L11" s="25"/>
    </row>
    <row r="12" spans="1:26" ht="14.25" customHeight="1">
      <c r="A12" s="255"/>
      <c r="B12" s="8"/>
      <c r="C12" s="9" t="s">
        <v>2280</v>
      </c>
      <c r="D12" s="10"/>
      <c r="E12" s="29" t="s">
        <v>2167</v>
      </c>
      <c r="F12" s="77">
        <v>173</v>
      </c>
      <c r="G12" s="17" t="s">
        <v>786</v>
      </c>
      <c r="H12" s="6"/>
      <c r="I12" s="6"/>
      <c r="J12" s="781"/>
      <c r="K12" s="782"/>
      <c r="L12" s="783"/>
    </row>
    <row r="13" spans="1:26" ht="14.25" customHeight="1">
      <c r="A13" s="259"/>
      <c r="B13" s="20"/>
      <c r="C13" s="21"/>
      <c r="D13" s="22"/>
      <c r="E13" s="2"/>
      <c r="F13" s="4"/>
      <c r="G13" s="23"/>
      <c r="H13" s="24"/>
      <c r="I13" s="15"/>
      <c r="J13" s="117"/>
      <c r="K13" s="24"/>
      <c r="L13" s="25"/>
    </row>
    <row r="14" spans="1:26" ht="14.25" customHeight="1">
      <c r="A14" s="260"/>
      <c r="B14" s="26"/>
      <c r="C14" s="27" t="s">
        <v>2168</v>
      </c>
      <c r="D14" s="28"/>
      <c r="E14" s="29" t="s">
        <v>2169</v>
      </c>
      <c r="F14" s="79">
        <v>121</v>
      </c>
      <c r="G14" s="30" t="s">
        <v>1446</v>
      </c>
      <c r="H14" s="6"/>
      <c r="I14" s="6"/>
      <c r="J14" s="781"/>
      <c r="K14" s="782"/>
      <c r="L14" s="783"/>
    </row>
    <row r="15" spans="1:26" ht="14.25" customHeight="1">
      <c r="A15" s="255"/>
      <c r="B15" s="8"/>
      <c r="C15" s="9"/>
      <c r="D15" s="10"/>
      <c r="F15" s="3"/>
      <c r="G15" s="23"/>
      <c r="H15" s="24"/>
      <c r="I15" s="15"/>
      <c r="J15" s="117"/>
      <c r="K15" s="24"/>
      <c r="L15" s="25"/>
    </row>
    <row r="16" spans="1:26" ht="14.25" customHeight="1">
      <c r="A16" s="255"/>
      <c r="B16" s="8"/>
      <c r="C16" s="27" t="s">
        <v>1443</v>
      </c>
      <c r="D16" s="10"/>
      <c r="E16" s="29" t="s">
        <v>1276</v>
      </c>
      <c r="F16" s="77">
        <v>10.7</v>
      </c>
      <c r="G16" s="30" t="s">
        <v>184</v>
      </c>
      <c r="H16" s="7"/>
      <c r="I16" s="6"/>
      <c r="J16" s="781"/>
      <c r="K16" s="782"/>
      <c r="L16" s="783"/>
    </row>
    <row r="17" spans="1:26" ht="14.25" customHeight="1">
      <c r="A17" s="259"/>
      <c r="B17" s="20"/>
      <c r="C17" s="21"/>
      <c r="D17" s="22"/>
      <c r="E17" s="2"/>
      <c r="F17" s="4"/>
      <c r="G17" s="23"/>
      <c r="H17" s="24"/>
      <c r="I17" s="15"/>
      <c r="J17" s="117"/>
      <c r="K17" s="24"/>
      <c r="L17" s="25"/>
    </row>
    <row r="18" spans="1:26" ht="14.25" customHeight="1">
      <c r="A18" s="260"/>
      <c r="B18" s="26"/>
      <c r="C18" s="27" t="s">
        <v>1443</v>
      </c>
      <c r="D18" s="28"/>
      <c r="E18" s="29" t="s">
        <v>1392</v>
      </c>
      <c r="F18" s="79">
        <v>10.7</v>
      </c>
      <c r="G18" s="30" t="s">
        <v>184</v>
      </c>
      <c r="H18" s="7"/>
      <c r="I18" s="6"/>
      <c r="J18" s="781"/>
      <c r="K18" s="782"/>
      <c r="L18" s="783"/>
    </row>
    <row r="19" spans="1:26" ht="14.25" customHeight="1">
      <c r="A19" s="255"/>
      <c r="B19" s="20"/>
      <c r="C19" s="21"/>
      <c r="D19" s="22"/>
      <c r="E19" s="2"/>
      <c r="F19" s="4"/>
      <c r="G19" s="23"/>
      <c r="H19" s="24"/>
      <c r="I19" s="15"/>
      <c r="J19" s="117"/>
      <c r="K19" s="24"/>
      <c r="L19" s="25"/>
    </row>
    <row r="20" spans="1:26" ht="14.25" customHeight="1">
      <c r="A20" s="255"/>
      <c r="B20" s="26"/>
      <c r="C20" s="27" t="s">
        <v>2281</v>
      </c>
      <c r="D20" s="28"/>
      <c r="E20" s="29" t="s">
        <v>1277</v>
      </c>
      <c r="F20" s="79">
        <v>88.9</v>
      </c>
      <c r="G20" s="17" t="s">
        <v>786</v>
      </c>
      <c r="H20" s="7"/>
      <c r="I20" s="6"/>
      <c r="J20" s="781"/>
      <c r="K20" s="782"/>
      <c r="L20" s="783"/>
    </row>
    <row r="21" spans="1:26" ht="14.25" customHeight="1">
      <c r="A21" s="259"/>
      <c r="B21" s="20"/>
      <c r="C21" s="2"/>
      <c r="D21" s="22"/>
      <c r="E21" s="2"/>
      <c r="F21" s="82"/>
      <c r="G21" s="23"/>
      <c r="H21" s="24"/>
      <c r="I21" s="15"/>
      <c r="J21" s="117"/>
      <c r="K21" s="24"/>
      <c r="L21" s="262"/>
    </row>
    <row r="22" spans="1:26" ht="14.25" customHeight="1">
      <c r="A22" s="260"/>
      <c r="B22" s="26"/>
      <c r="C22" s="27" t="s">
        <v>1445</v>
      </c>
      <c r="D22" s="28"/>
      <c r="E22" s="29"/>
      <c r="F22" s="79">
        <v>4.2</v>
      </c>
      <c r="G22" s="30" t="s">
        <v>1446</v>
      </c>
      <c r="H22" s="7"/>
      <c r="I22" s="6"/>
      <c r="J22" s="781"/>
      <c r="K22" s="782"/>
      <c r="L22" s="783"/>
    </row>
    <row r="23" spans="1:26" ht="14.25" customHeight="1">
      <c r="A23" s="259"/>
      <c r="B23" s="8"/>
      <c r="C23" s="9"/>
      <c r="D23" s="10"/>
      <c r="F23" s="3"/>
      <c r="G23" s="23"/>
      <c r="H23" s="24"/>
      <c r="I23" s="15"/>
      <c r="J23" s="117"/>
      <c r="K23" s="24"/>
      <c r="L23" s="25"/>
    </row>
    <row r="24" spans="1:26" ht="14.25" customHeight="1">
      <c r="A24" s="260"/>
      <c r="B24" s="8"/>
      <c r="C24" s="27" t="s">
        <v>2168</v>
      </c>
      <c r="D24" s="10"/>
      <c r="E24" s="29"/>
      <c r="F24" s="79">
        <v>11.3</v>
      </c>
      <c r="G24" s="30" t="s">
        <v>1446</v>
      </c>
      <c r="H24" s="7"/>
      <c r="I24" s="6"/>
      <c r="J24" s="781"/>
      <c r="K24" s="782"/>
      <c r="L24" s="783"/>
      <c r="M24"/>
    </row>
    <row r="25" spans="1:26" ht="14.25" customHeight="1">
      <c r="A25" s="259"/>
      <c r="B25" s="20"/>
      <c r="C25" s="21"/>
      <c r="D25" s="22"/>
      <c r="E25" s="2"/>
      <c r="F25" s="4"/>
      <c r="G25" s="23"/>
      <c r="H25" s="24"/>
      <c r="I25" s="15"/>
      <c r="J25" s="117"/>
      <c r="K25" s="24"/>
      <c r="L25" s="25"/>
      <c r="Z25" s="70"/>
    </row>
    <row r="26" spans="1:26" ht="14.25" customHeight="1">
      <c r="A26" s="404"/>
      <c r="B26" s="26"/>
      <c r="C26" s="27" t="s">
        <v>2282</v>
      </c>
      <c r="D26" s="28"/>
      <c r="E26" s="29" t="s">
        <v>2170</v>
      </c>
      <c r="F26" s="79">
        <v>48</v>
      </c>
      <c r="G26" s="30" t="s">
        <v>183</v>
      </c>
      <c r="H26" s="7"/>
      <c r="I26" s="69"/>
      <c r="J26" s="421"/>
      <c r="K26" s="258"/>
      <c r="L26" s="19"/>
      <c r="Z26" s="70"/>
    </row>
    <row r="27" spans="1:26" ht="14.25" customHeight="1">
      <c r="A27" s="259"/>
      <c r="B27" s="20"/>
      <c r="C27" s="21"/>
      <c r="D27" s="22"/>
      <c r="E27" s="2"/>
      <c r="F27" s="4"/>
      <c r="G27" s="23"/>
      <c r="H27" s="24"/>
      <c r="I27" s="15"/>
      <c r="J27" s="117"/>
      <c r="K27" s="24"/>
      <c r="L27" s="25"/>
      <c r="Z27" s="70"/>
    </row>
    <row r="28" spans="1:26" ht="14.25" customHeight="1">
      <c r="A28" s="260"/>
      <c r="B28" s="26"/>
      <c r="C28" s="27" t="s">
        <v>3036</v>
      </c>
      <c r="D28" s="28"/>
      <c r="E28" s="29"/>
      <c r="F28" s="79"/>
      <c r="G28" s="17"/>
      <c r="H28" s="7"/>
      <c r="I28" s="6"/>
      <c r="J28" s="69"/>
      <c r="K28" s="258"/>
      <c r="L28" s="19"/>
      <c r="Z28" s="70"/>
    </row>
    <row r="29" spans="1:26" ht="14.25" customHeight="1">
      <c r="A29" s="259"/>
      <c r="B29" s="20"/>
      <c r="C29" s="21"/>
      <c r="D29" s="22"/>
      <c r="E29" s="2"/>
      <c r="F29" s="4"/>
      <c r="G29" s="23"/>
      <c r="H29" s="24"/>
      <c r="I29" s="15"/>
      <c r="J29" s="117"/>
      <c r="K29" s="24"/>
      <c r="L29" s="25"/>
      <c r="Z29" s="70"/>
    </row>
    <row r="30" spans="1:26" ht="14.25" customHeight="1">
      <c r="A30" s="260"/>
      <c r="B30" s="26"/>
      <c r="C30" s="27" t="s">
        <v>1443</v>
      </c>
      <c r="D30" s="28"/>
      <c r="E30" s="29" t="s">
        <v>2166</v>
      </c>
      <c r="F30" s="79">
        <v>7</v>
      </c>
      <c r="G30" s="30" t="s">
        <v>184</v>
      </c>
      <c r="H30" s="6"/>
      <c r="I30" s="6"/>
      <c r="J30" s="781"/>
      <c r="K30" s="782"/>
      <c r="L30" s="783"/>
      <c r="Z30" s="70"/>
    </row>
    <row r="31" spans="1:26" ht="14.25" customHeight="1">
      <c r="A31" s="259"/>
      <c r="B31" s="20"/>
      <c r="C31" s="21"/>
      <c r="D31" s="22"/>
      <c r="E31" s="2"/>
      <c r="F31" s="4"/>
      <c r="G31" s="23"/>
      <c r="H31" s="24"/>
      <c r="I31" s="15"/>
      <c r="J31" s="117"/>
      <c r="K31" s="24"/>
      <c r="L31" s="25"/>
      <c r="M31"/>
      <c r="Z31" s="70"/>
    </row>
    <row r="32" spans="1:26" ht="14.25" customHeight="1">
      <c r="A32" s="260"/>
      <c r="B32" s="26"/>
      <c r="C32" s="27" t="s">
        <v>2278</v>
      </c>
      <c r="D32" s="28"/>
      <c r="E32" s="29" t="s">
        <v>2279</v>
      </c>
      <c r="F32" s="79">
        <v>1.9</v>
      </c>
      <c r="G32" s="30" t="s">
        <v>1446</v>
      </c>
      <c r="H32" s="6"/>
      <c r="I32" s="6"/>
      <c r="J32" s="781"/>
      <c r="K32" s="782"/>
      <c r="L32" s="783"/>
      <c r="M32"/>
      <c r="Z32" s="70"/>
    </row>
    <row r="33" spans="1:26" ht="14.25" customHeight="1">
      <c r="A33" s="259"/>
      <c r="B33" s="20"/>
      <c r="C33" s="21"/>
      <c r="D33" s="22"/>
      <c r="E33" s="2"/>
      <c r="F33" s="4"/>
      <c r="G33" s="23"/>
      <c r="H33" s="24"/>
      <c r="I33" s="15"/>
      <c r="J33" s="117"/>
      <c r="K33" s="24"/>
      <c r="L33" s="25"/>
      <c r="M33"/>
      <c r="Z33" s="70"/>
    </row>
    <row r="34" spans="1:26" ht="14.25" customHeight="1">
      <c r="A34" s="404"/>
      <c r="B34" s="26"/>
      <c r="C34" s="27" t="s">
        <v>2168</v>
      </c>
      <c r="D34" s="28"/>
      <c r="E34" s="29" t="s">
        <v>2169</v>
      </c>
      <c r="F34" s="79">
        <v>9.6999999999999993</v>
      </c>
      <c r="G34" s="30" t="s">
        <v>1446</v>
      </c>
      <c r="H34" s="6"/>
      <c r="I34" s="6"/>
      <c r="J34" s="781"/>
      <c r="K34" s="782"/>
      <c r="L34" s="783"/>
      <c r="M34"/>
      <c r="Z34" s="70"/>
    </row>
    <row r="35" spans="1:26" ht="14.25" customHeight="1">
      <c r="A35" s="255"/>
      <c r="B35" s="8"/>
      <c r="C35" s="9"/>
      <c r="D35" s="10"/>
      <c r="F35" s="3"/>
      <c r="G35" s="17"/>
      <c r="H35" s="24"/>
      <c r="I35" s="15"/>
      <c r="J35" s="117"/>
      <c r="K35" s="24"/>
      <c r="L35" s="25"/>
    </row>
    <row r="36" spans="1:26" ht="14.25" customHeight="1">
      <c r="A36" s="404"/>
      <c r="B36" s="8"/>
      <c r="C36" s="9" t="s">
        <v>2283</v>
      </c>
      <c r="D36" s="10"/>
      <c r="E36" t="s">
        <v>2171</v>
      </c>
      <c r="F36" s="79">
        <v>1</v>
      </c>
      <c r="G36" s="30" t="s">
        <v>183</v>
      </c>
      <c r="H36" s="7"/>
      <c r="I36" s="69"/>
      <c r="J36" s="421"/>
      <c r="K36" s="258"/>
      <c r="L36" s="19"/>
    </row>
    <row r="37" spans="1:26" ht="14.25" customHeight="1">
      <c r="A37" s="259"/>
      <c r="B37" s="20"/>
      <c r="C37" s="21"/>
      <c r="D37" s="22"/>
      <c r="E37" s="2"/>
      <c r="F37" s="4"/>
      <c r="G37" s="23"/>
      <c r="H37" s="24"/>
      <c r="I37" s="15"/>
      <c r="J37" s="117"/>
      <c r="K37" s="266"/>
      <c r="L37" s="25"/>
    </row>
    <row r="38" spans="1:26" ht="14.25" customHeight="1" thickBot="1">
      <c r="A38" s="431"/>
      <c r="B38" s="446"/>
      <c r="C38" s="398" t="s">
        <v>2172</v>
      </c>
      <c r="D38" s="399"/>
      <c r="E38" s="543"/>
      <c r="F38" s="447">
        <v>1</v>
      </c>
      <c r="G38" s="448" t="s">
        <v>2284</v>
      </c>
      <c r="H38" s="545"/>
      <c r="I38" s="450"/>
      <c r="J38" s="806"/>
      <c r="K38" s="790"/>
      <c r="L38" s="786"/>
    </row>
    <row r="40" spans="1:26" ht="14.25" customHeight="1">
      <c r="J40" s="56" t="s">
        <v>3</v>
      </c>
      <c r="K40" s="801">
        <v>3</v>
      </c>
      <c r="L40" s="801"/>
      <c r="W40" s="56" t="s">
        <v>3</v>
      </c>
      <c r="X40" s="805" t="e">
        <f>#REF!+1</f>
        <v>#REF!</v>
      </c>
      <c r="Y40" s="805"/>
    </row>
    <row r="41" spans="1:26" ht="14.25" customHeight="1">
      <c r="A41" s="313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26" ht="14.25" customHeight="1" thickBot="1">
      <c r="A42" s="313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26" ht="14.25" customHeight="1">
      <c r="A43" s="254"/>
      <c r="B43" s="35"/>
      <c r="C43" s="11"/>
      <c r="D43" s="37"/>
      <c r="E43" s="11"/>
      <c r="F43" s="44"/>
      <c r="G43" s="44"/>
      <c r="H43" s="11"/>
      <c r="I43" s="44"/>
      <c r="J43" s="11"/>
      <c r="K43" s="11"/>
      <c r="L43" s="45"/>
    </row>
    <row r="44" spans="1:26" ht="14.25" customHeight="1" thickBot="1">
      <c r="A44" s="314"/>
      <c r="B44" s="47"/>
      <c r="C44" s="39" t="s">
        <v>5</v>
      </c>
      <c r="D44" s="48"/>
      <c r="E44" s="39" t="s">
        <v>6</v>
      </c>
      <c r="F44" s="49" t="s">
        <v>7</v>
      </c>
      <c r="G44" s="49" t="s">
        <v>4</v>
      </c>
      <c r="H44" s="39" t="s">
        <v>8</v>
      </c>
      <c r="I44" s="49" t="s">
        <v>1</v>
      </c>
      <c r="J44" s="586" t="s">
        <v>2</v>
      </c>
      <c r="K44" s="586"/>
      <c r="L44" s="587"/>
    </row>
    <row r="45" spans="1:26" ht="14.25" customHeight="1">
      <c r="A45" s="255"/>
      <c r="B45" s="8"/>
      <c r="D45" s="10"/>
      <c r="F45" s="83"/>
      <c r="G45" s="17"/>
      <c r="H45" s="24"/>
      <c r="I45" s="15"/>
      <c r="J45" s="117"/>
      <c r="K45" s="24"/>
      <c r="L45" s="262"/>
    </row>
    <row r="46" spans="1:26" ht="14.25" customHeight="1">
      <c r="A46" s="255"/>
      <c r="B46" s="8"/>
      <c r="C46" s="27" t="s">
        <v>1443</v>
      </c>
      <c r="D46" s="28"/>
      <c r="E46" s="29" t="s">
        <v>1392</v>
      </c>
      <c r="F46" s="77">
        <v>11.6</v>
      </c>
      <c r="G46" s="30" t="s">
        <v>184</v>
      </c>
      <c r="H46" s="7"/>
      <c r="I46" s="6"/>
      <c r="J46" s="781"/>
      <c r="K46" s="782"/>
      <c r="L46" s="783"/>
    </row>
    <row r="47" spans="1:26" ht="14.25" customHeight="1">
      <c r="A47" s="259"/>
      <c r="B47" s="20"/>
      <c r="C47" s="21"/>
      <c r="D47" s="22"/>
      <c r="E47" s="2"/>
      <c r="F47" s="78"/>
      <c r="G47" s="23"/>
      <c r="H47" s="24"/>
      <c r="I47" s="72"/>
      <c r="J47" s="117"/>
      <c r="K47" s="24"/>
      <c r="L47" s="262"/>
    </row>
    <row r="48" spans="1:26" ht="14.25" customHeight="1">
      <c r="A48" s="260"/>
      <c r="B48" s="26"/>
      <c r="C48" s="27" t="s">
        <v>2211</v>
      </c>
      <c r="D48" s="28"/>
      <c r="E48" s="29"/>
      <c r="F48" s="79"/>
      <c r="G48" s="30"/>
      <c r="H48" s="7"/>
      <c r="I48" s="6"/>
      <c r="J48" s="69"/>
      <c r="K48" s="7"/>
      <c r="L48" s="268"/>
    </row>
    <row r="49" spans="1:26" ht="14.25" customHeight="1">
      <c r="A49" s="256"/>
      <c r="B49" s="20"/>
      <c r="C49" s="21"/>
      <c r="D49" s="22"/>
      <c r="E49" s="2"/>
      <c r="F49" s="4"/>
      <c r="G49" s="23"/>
      <c r="H49" s="24"/>
      <c r="I49" s="117"/>
      <c r="J49" s="513"/>
      <c r="K49" s="24"/>
      <c r="L49" s="25"/>
      <c r="Z49" s="70"/>
    </row>
    <row r="50" spans="1:26" ht="14.25" customHeight="1">
      <c r="A50" s="404"/>
      <c r="B50" s="26"/>
      <c r="C50" s="27" t="s">
        <v>2340</v>
      </c>
      <c r="D50" s="28"/>
      <c r="E50" s="29" t="s">
        <v>2173</v>
      </c>
      <c r="F50" s="79">
        <v>65.8</v>
      </c>
      <c r="G50" s="30" t="s">
        <v>184</v>
      </c>
      <c r="H50" s="6"/>
      <c r="I50" s="69"/>
      <c r="J50" s="421"/>
      <c r="K50" s="258"/>
      <c r="L50" s="31"/>
      <c r="Z50" s="70"/>
    </row>
    <row r="51" spans="1:26" ht="14.25" customHeight="1">
      <c r="A51" s="256"/>
      <c r="B51" s="20"/>
      <c r="C51" s="21"/>
      <c r="D51" s="22"/>
      <c r="E51" s="2"/>
      <c r="F51" s="4"/>
      <c r="G51" s="23"/>
      <c r="H51" s="24"/>
      <c r="I51" s="117"/>
      <c r="J51" s="513"/>
      <c r="K51" s="24"/>
      <c r="L51" s="25"/>
      <c r="Z51" s="70"/>
    </row>
    <row r="52" spans="1:26" ht="14.25" customHeight="1">
      <c r="A52" s="404"/>
      <c r="B52" s="26"/>
      <c r="C52" s="27" t="s">
        <v>2816</v>
      </c>
      <c r="D52" s="28"/>
      <c r="E52" s="29"/>
      <c r="F52" s="79">
        <v>33</v>
      </c>
      <c r="G52" s="30" t="s">
        <v>183</v>
      </c>
      <c r="H52" s="6"/>
      <c r="I52" s="69"/>
      <c r="J52" s="421"/>
      <c r="K52" s="258"/>
      <c r="L52" s="31"/>
      <c r="Z52" s="70"/>
    </row>
    <row r="53" spans="1:26" ht="14.25" customHeight="1">
      <c r="A53" s="256"/>
      <c r="B53" s="20"/>
      <c r="C53" s="21"/>
      <c r="D53" s="22"/>
      <c r="E53" s="2"/>
      <c r="F53" s="4"/>
      <c r="G53" s="23"/>
      <c r="H53" s="24"/>
      <c r="I53" s="117"/>
      <c r="J53" s="513"/>
      <c r="K53" s="24"/>
      <c r="L53" s="25"/>
    </row>
    <row r="54" spans="1:26" ht="14.25" customHeight="1">
      <c r="A54" s="404"/>
      <c r="B54" s="26"/>
      <c r="C54" s="27" t="s">
        <v>2174</v>
      </c>
      <c r="D54" s="28"/>
      <c r="E54" s="29" t="s">
        <v>2175</v>
      </c>
      <c r="F54" s="79">
        <v>171</v>
      </c>
      <c r="G54" s="30" t="s">
        <v>184</v>
      </c>
      <c r="H54" s="7"/>
      <c r="I54" s="69"/>
      <c r="J54" s="421"/>
      <c r="K54" s="258"/>
      <c r="L54" s="19"/>
    </row>
    <row r="55" spans="1:26" ht="14.25" customHeight="1">
      <c r="A55" s="261"/>
      <c r="B55" s="8"/>
      <c r="C55" s="21"/>
      <c r="D55" s="10"/>
      <c r="F55" s="3"/>
      <c r="G55" s="23"/>
      <c r="H55" s="24"/>
      <c r="I55" s="117"/>
      <c r="J55" s="514"/>
      <c r="K55" s="24"/>
      <c r="L55" s="25"/>
    </row>
    <row r="56" spans="1:26" ht="14.25" customHeight="1">
      <c r="A56" s="404"/>
      <c r="B56" s="8"/>
      <c r="C56" s="27" t="s">
        <v>2174</v>
      </c>
      <c r="D56" s="10"/>
      <c r="E56" s="29" t="s">
        <v>2176</v>
      </c>
      <c r="F56" s="77">
        <v>50.2</v>
      </c>
      <c r="G56" s="30" t="s">
        <v>184</v>
      </c>
      <c r="H56" s="7"/>
      <c r="I56" s="69"/>
      <c r="J56" s="421"/>
      <c r="K56" s="258"/>
      <c r="L56" s="19"/>
    </row>
    <row r="57" spans="1:26" ht="14.25" customHeight="1">
      <c r="A57" s="256"/>
      <c r="B57" s="20"/>
      <c r="C57" s="21"/>
      <c r="D57" s="22"/>
      <c r="E57" s="2"/>
      <c r="F57" s="4"/>
      <c r="G57" s="23"/>
      <c r="H57" s="24"/>
      <c r="I57" s="117"/>
      <c r="J57" s="513"/>
      <c r="K57" s="24"/>
      <c r="L57" s="25"/>
    </row>
    <row r="58" spans="1:26" ht="14.25" customHeight="1">
      <c r="A58" s="404"/>
      <c r="B58" s="26"/>
      <c r="C58" s="27" t="s">
        <v>2174</v>
      </c>
      <c r="D58" s="28"/>
      <c r="E58" s="29" t="s">
        <v>2177</v>
      </c>
      <c r="F58" s="79">
        <v>16.7</v>
      </c>
      <c r="G58" s="30" t="s">
        <v>184</v>
      </c>
      <c r="H58" s="7"/>
      <c r="I58" s="69"/>
      <c r="J58" s="421"/>
      <c r="K58" s="258"/>
      <c r="L58" s="19"/>
    </row>
    <row r="59" spans="1:26" ht="14.25" customHeight="1">
      <c r="A59" s="256"/>
      <c r="B59" s="20"/>
      <c r="C59" s="21"/>
      <c r="D59" s="22"/>
      <c r="E59" s="304"/>
      <c r="F59" s="4"/>
      <c r="G59" s="23"/>
      <c r="H59" s="24"/>
      <c r="I59" s="15"/>
      <c r="J59" s="117"/>
      <c r="K59" s="24"/>
      <c r="L59" s="25"/>
    </row>
    <row r="60" spans="1:26" ht="14.25" customHeight="1">
      <c r="A60" s="263"/>
      <c r="B60" s="26"/>
      <c r="C60" s="27" t="s">
        <v>2178</v>
      </c>
      <c r="D60" s="28"/>
      <c r="E60" s="29"/>
      <c r="F60" s="79">
        <v>3.6</v>
      </c>
      <c r="G60" s="30" t="s">
        <v>1446</v>
      </c>
      <c r="H60" s="7"/>
      <c r="I60" s="6"/>
      <c r="J60" s="781"/>
      <c r="K60" s="782"/>
      <c r="L60" s="783"/>
      <c r="M60"/>
    </row>
    <row r="61" spans="1:26" ht="14.25" customHeight="1">
      <c r="A61" s="256"/>
      <c r="B61" s="20"/>
      <c r="C61" s="21"/>
      <c r="D61" s="22"/>
      <c r="F61" s="3"/>
      <c r="G61" s="23"/>
      <c r="H61" s="24"/>
      <c r="I61" s="15"/>
      <c r="J61" s="117"/>
      <c r="K61" s="24"/>
      <c r="L61" s="25"/>
      <c r="Z61" s="70"/>
    </row>
    <row r="62" spans="1:26" ht="14.25" customHeight="1">
      <c r="A62" s="404"/>
      <c r="B62" s="8"/>
      <c r="C62" s="9" t="s">
        <v>2179</v>
      </c>
      <c r="D62" s="10"/>
      <c r="E62" s="29"/>
      <c r="F62" s="77">
        <v>67.3</v>
      </c>
      <c r="G62" s="30" t="s">
        <v>184</v>
      </c>
      <c r="H62" s="7"/>
      <c r="I62" s="127"/>
      <c r="J62" s="421"/>
      <c r="K62" s="258"/>
      <c r="L62" s="19"/>
      <c r="Z62" s="70"/>
    </row>
    <row r="63" spans="1:26" ht="14.25" customHeight="1">
      <c r="A63" s="256"/>
      <c r="B63" s="20"/>
      <c r="C63" s="21"/>
      <c r="D63" s="22"/>
      <c r="F63" s="4"/>
      <c r="G63" s="23"/>
      <c r="H63" s="24"/>
      <c r="I63" s="15"/>
      <c r="J63" s="24"/>
      <c r="K63" s="24"/>
      <c r="L63" s="25"/>
      <c r="M63"/>
      <c r="Z63" s="70"/>
    </row>
    <row r="64" spans="1:26" ht="14.25" customHeight="1">
      <c r="A64" s="263"/>
      <c r="B64" s="26"/>
      <c r="C64" s="27" t="s">
        <v>2217</v>
      </c>
      <c r="D64" s="28"/>
      <c r="E64" s="29"/>
      <c r="F64" s="79"/>
      <c r="G64" s="30"/>
      <c r="H64" s="7"/>
      <c r="I64" s="6"/>
      <c r="J64" s="69"/>
      <c r="K64" s="258"/>
      <c r="L64" s="19"/>
      <c r="M64"/>
      <c r="Z64" s="70"/>
    </row>
    <row r="65" spans="1:26" ht="14.25" customHeight="1">
      <c r="A65" s="256"/>
      <c r="B65" s="20"/>
      <c r="C65" s="21"/>
      <c r="D65" s="22"/>
      <c r="E65" s="2"/>
      <c r="F65" s="4"/>
      <c r="G65" s="23"/>
      <c r="H65" s="24"/>
      <c r="I65" s="117"/>
      <c r="J65" s="513"/>
      <c r="K65" s="24"/>
      <c r="L65" s="25"/>
      <c r="M65"/>
      <c r="Z65" s="70"/>
    </row>
    <row r="66" spans="1:26" ht="14.25" customHeight="1">
      <c r="A66" s="404"/>
      <c r="B66" s="26"/>
      <c r="C66" s="27" t="s">
        <v>2285</v>
      </c>
      <c r="D66" s="28"/>
      <c r="E66" s="29"/>
      <c r="F66" s="79">
        <v>3</v>
      </c>
      <c r="G66" s="30" t="s">
        <v>183</v>
      </c>
      <c r="H66" s="7"/>
      <c r="I66" s="69"/>
      <c r="J66" s="421"/>
      <c r="K66" s="258"/>
      <c r="L66" s="19"/>
      <c r="M66"/>
      <c r="Z66" s="70"/>
    </row>
    <row r="67" spans="1:26" ht="14.25" customHeight="1">
      <c r="A67" s="256"/>
      <c r="B67" s="20"/>
      <c r="C67" s="2"/>
      <c r="D67" s="22"/>
      <c r="E67" s="2"/>
      <c r="F67" s="82"/>
      <c r="G67" s="23"/>
      <c r="H67" s="24"/>
      <c r="I67" s="117"/>
      <c r="J67" s="513"/>
      <c r="K67" s="24"/>
      <c r="L67" s="262"/>
    </row>
    <row r="68" spans="1:26" ht="14.25" customHeight="1">
      <c r="A68" s="404"/>
      <c r="B68" s="26"/>
      <c r="C68" s="27" t="s">
        <v>2286</v>
      </c>
      <c r="D68" s="28"/>
      <c r="E68" s="29"/>
      <c r="F68" s="79">
        <v>3</v>
      </c>
      <c r="G68" s="30" t="s">
        <v>183</v>
      </c>
      <c r="H68" s="7"/>
      <c r="I68" s="69"/>
      <c r="J68" s="421"/>
      <c r="K68" s="258"/>
      <c r="L68" s="264"/>
      <c r="M68"/>
      <c r="Z68" s="70"/>
    </row>
    <row r="69" spans="1:26" ht="14.25" customHeight="1">
      <c r="A69" s="256"/>
      <c r="B69" s="8"/>
      <c r="C69" s="9"/>
      <c r="D69" s="10"/>
      <c r="F69" s="3"/>
      <c r="G69" s="23"/>
      <c r="H69" s="24"/>
      <c r="I69" s="117"/>
      <c r="J69" s="513"/>
      <c r="K69" s="24"/>
      <c r="L69" s="25"/>
      <c r="M69"/>
      <c r="Z69" s="70"/>
    </row>
    <row r="70" spans="1:26" ht="14.25" customHeight="1">
      <c r="A70" s="404"/>
      <c r="B70" s="26"/>
      <c r="C70" s="27" t="s">
        <v>2180</v>
      </c>
      <c r="D70" s="28"/>
      <c r="E70" s="29"/>
      <c r="F70" s="79">
        <v>1</v>
      </c>
      <c r="G70" s="30" t="s">
        <v>183</v>
      </c>
      <c r="H70" s="7"/>
      <c r="I70" s="69"/>
      <c r="J70" s="421"/>
      <c r="K70" s="258"/>
      <c r="L70" s="31"/>
      <c r="M70"/>
      <c r="Z70" s="70"/>
    </row>
    <row r="71" spans="1:26" ht="14.25" customHeight="1">
      <c r="A71" s="256"/>
      <c r="B71" s="20"/>
      <c r="C71" s="21"/>
      <c r="D71" s="22"/>
      <c r="E71" s="2"/>
      <c r="F71" s="4"/>
      <c r="G71" s="23"/>
      <c r="H71" s="24"/>
      <c r="I71" s="117"/>
      <c r="J71" s="513"/>
      <c r="K71" s="266"/>
      <c r="L71" s="25"/>
    </row>
    <row r="72" spans="1:26" ht="14.25" customHeight="1">
      <c r="A72" s="404"/>
      <c r="B72" s="26"/>
      <c r="C72" s="27" t="s">
        <v>232</v>
      </c>
      <c r="D72" s="28"/>
      <c r="E72" s="29" t="s">
        <v>2181</v>
      </c>
      <c r="F72" s="79">
        <v>3</v>
      </c>
      <c r="G72" s="30" t="s">
        <v>183</v>
      </c>
      <c r="H72" s="7"/>
      <c r="I72" s="69"/>
      <c r="J72" s="421"/>
      <c r="K72" s="267"/>
      <c r="L72" s="19"/>
    </row>
    <row r="73" spans="1:26" ht="14.25" customHeight="1">
      <c r="A73" s="256"/>
      <c r="B73" s="8"/>
      <c r="D73" s="10"/>
      <c r="F73" s="83"/>
      <c r="G73" s="23"/>
      <c r="H73" s="24"/>
      <c r="I73" s="117"/>
      <c r="J73" s="513"/>
      <c r="K73" s="24"/>
      <c r="L73" s="262"/>
    </row>
    <row r="74" spans="1:26" ht="14.25" customHeight="1">
      <c r="A74" s="404"/>
      <c r="B74" s="8"/>
      <c r="C74" s="9" t="s">
        <v>2817</v>
      </c>
      <c r="D74" s="10"/>
      <c r="F74" s="77">
        <v>2</v>
      </c>
      <c r="G74" s="30" t="s">
        <v>183</v>
      </c>
      <c r="H74" s="7"/>
      <c r="I74" s="69"/>
      <c r="J74" s="421"/>
      <c r="K74" s="267"/>
      <c r="L74" s="264"/>
    </row>
    <row r="75" spans="1:26" ht="14.25" customHeight="1">
      <c r="A75" s="256"/>
      <c r="B75" s="20"/>
      <c r="C75" s="21"/>
      <c r="D75" s="22"/>
      <c r="E75" s="2"/>
      <c r="F75" s="78"/>
      <c r="G75" s="23"/>
      <c r="H75" s="24"/>
      <c r="I75" s="117"/>
      <c r="J75" s="513"/>
      <c r="K75" s="24"/>
      <c r="L75" s="262"/>
    </row>
    <row r="76" spans="1:26" ht="14.25" customHeight="1">
      <c r="A76" s="404"/>
      <c r="B76" s="26"/>
      <c r="C76" s="27" t="s">
        <v>2818</v>
      </c>
      <c r="D76" s="28"/>
      <c r="E76" s="29"/>
      <c r="F76" s="79">
        <v>2</v>
      </c>
      <c r="G76" s="30" t="s">
        <v>183</v>
      </c>
      <c r="H76" s="7"/>
      <c r="I76" s="69"/>
      <c r="J76" s="421"/>
      <c r="K76" s="7"/>
      <c r="L76" s="268"/>
    </row>
    <row r="77" spans="1:26" ht="14.25" customHeight="1">
      <c r="A77" s="256"/>
      <c r="B77" s="20"/>
      <c r="C77" s="21"/>
      <c r="D77" s="22"/>
      <c r="E77" s="2"/>
      <c r="F77" s="4"/>
      <c r="G77" s="23"/>
      <c r="H77" s="24"/>
      <c r="I77" s="117"/>
      <c r="J77" s="513"/>
      <c r="K77" s="24"/>
      <c r="L77" s="25"/>
    </row>
    <row r="78" spans="1:26" ht="14.25" customHeight="1" thickBot="1">
      <c r="A78" s="563"/>
      <c r="B78" s="446"/>
      <c r="C78" s="398" t="s">
        <v>2182</v>
      </c>
      <c r="D78" s="399"/>
      <c r="E78" s="543"/>
      <c r="F78" s="447">
        <v>2</v>
      </c>
      <c r="G78" s="448" t="s">
        <v>183</v>
      </c>
      <c r="H78" s="545"/>
      <c r="I78" s="451"/>
      <c r="J78" s="512"/>
      <c r="K78" s="545"/>
      <c r="L78" s="546"/>
    </row>
    <row r="80" spans="1:26" ht="14.25" customHeight="1">
      <c r="J80" s="56" t="s">
        <v>3</v>
      </c>
      <c r="K80" s="801">
        <f>K40+1</f>
        <v>4</v>
      </c>
      <c r="L80" s="801"/>
      <c r="W80" s="56" t="s">
        <v>3</v>
      </c>
      <c r="X80" s="805" t="e">
        <f>#REF!+1</f>
        <v>#REF!</v>
      </c>
      <c r="Y80" s="805"/>
    </row>
    <row r="81" spans="1:26" ht="14.25" customHeight="1">
      <c r="A81" s="313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</row>
    <row r="82" spans="1:26" ht="14.25" customHeight="1" thickBot="1">
      <c r="A82" s="313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</row>
    <row r="83" spans="1:26" ht="14.25" customHeight="1">
      <c r="A83" s="254"/>
      <c r="B83" s="35"/>
      <c r="C83" s="11"/>
      <c r="D83" s="37"/>
      <c r="E83" s="11"/>
      <c r="F83" s="44"/>
      <c r="G83" s="44"/>
      <c r="H83" s="11"/>
      <c r="I83" s="44"/>
      <c r="J83" s="11"/>
      <c r="K83" s="11"/>
      <c r="L83" s="45"/>
    </row>
    <row r="84" spans="1:26" ht="14.25" customHeight="1" thickBot="1">
      <c r="A84" s="314"/>
      <c r="B84" s="47"/>
      <c r="C84" s="39" t="s">
        <v>5</v>
      </c>
      <c r="D84" s="48"/>
      <c r="E84" s="39" t="s">
        <v>6</v>
      </c>
      <c r="F84" s="49" t="s">
        <v>64</v>
      </c>
      <c r="G84" s="49" t="s">
        <v>4</v>
      </c>
      <c r="H84" s="39" t="s">
        <v>8</v>
      </c>
      <c r="I84" s="49" t="s">
        <v>1</v>
      </c>
      <c r="J84" s="586" t="s">
        <v>68</v>
      </c>
      <c r="K84" s="586"/>
      <c r="L84" s="587"/>
    </row>
    <row r="85" spans="1:26" ht="14.25" customHeight="1">
      <c r="A85" s="256"/>
      <c r="B85" s="20"/>
      <c r="C85" s="21"/>
      <c r="D85" s="22"/>
      <c r="E85" s="2"/>
      <c r="F85" s="4"/>
      <c r="G85" s="23"/>
      <c r="H85" s="24"/>
      <c r="I85" s="117"/>
      <c r="J85" s="513"/>
      <c r="K85" s="24"/>
      <c r="L85" s="25"/>
    </row>
    <row r="86" spans="1:26" ht="14.25" customHeight="1">
      <c r="A86" s="404"/>
      <c r="B86" s="26"/>
      <c r="C86" s="27" t="s">
        <v>2183</v>
      </c>
      <c r="D86" s="28"/>
      <c r="E86" s="57"/>
      <c r="F86" s="79">
        <v>1</v>
      </c>
      <c r="G86" s="17" t="s">
        <v>183</v>
      </c>
      <c r="H86" s="6"/>
      <c r="I86" s="69"/>
      <c r="J86" s="421"/>
      <c r="K86" s="258"/>
      <c r="L86" s="31"/>
      <c r="M86"/>
    </row>
    <row r="87" spans="1:26" ht="14.25" customHeight="1">
      <c r="A87" s="256"/>
      <c r="B87" s="20"/>
      <c r="C87" s="21"/>
      <c r="D87" s="22"/>
      <c r="E87" s="2"/>
      <c r="F87" s="4"/>
      <c r="G87" s="23"/>
      <c r="H87" s="24"/>
      <c r="I87" s="15"/>
      <c r="J87" s="117"/>
      <c r="K87" s="24"/>
      <c r="L87" s="25"/>
      <c r="Z87" s="70"/>
    </row>
    <row r="88" spans="1:26" ht="14.25" customHeight="1">
      <c r="A88" s="263"/>
      <c r="B88" s="26"/>
      <c r="C88" s="27" t="s">
        <v>2184</v>
      </c>
      <c r="D88" s="28"/>
      <c r="E88" s="29"/>
      <c r="F88" s="79"/>
      <c r="G88" s="30"/>
      <c r="H88" s="7"/>
      <c r="I88" s="6"/>
      <c r="J88" s="69"/>
      <c r="K88" s="258"/>
      <c r="L88" s="19"/>
      <c r="Z88" s="70"/>
    </row>
    <row r="89" spans="1:26" ht="14.25" customHeight="1">
      <c r="A89" s="256"/>
      <c r="B89" s="20"/>
      <c r="C89" s="21"/>
      <c r="D89" s="22"/>
      <c r="E89" s="2"/>
      <c r="F89" s="4"/>
      <c r="G89" s="23"/>
      <c r="H89" s="24"/>
      <c r="I89" s="15"/>
      <c r="J89" s="117"/>
      <c r="K89" s="24"/>
      <c r="L89" s="25"/>
      <c r="Z89" s="70"/>
    </row>
    <row r="90" spans="1:26" ht="14.25" customHeight="1">
      <c r="A90" s="404"/>
      <c r="B90" s="26"/>
      <c r="C90" s="27" t="s">
        <v>2185</v>
      </c>
      <c r="D90" s="28"/>
      <c r="E90" s="29"/>
      <c r="F90" s="79">
        <v>874</v>
      </c>
      <c r="G90" s="30" t="s">
        <v>188</v>
      </c>
      <c r="H90" s="6"/>
      <c r="I90" s="69"/>
      <c r="J90" s="421"/>
      <c r="K90" s="258"/>
      <c r="L90" s="31"/>
      <c r="M90"/>
    </row>
    <row r="91" spans="1:26" ht="14.25" customHeight="1">
      <c r="A91" s="256"/>
      <c r="B91" s="20"/>
      <c r="C91" s="2"/>
      <c r="D91" s="22"/>
      <c r="E91" s="2"/>
      <c r="F91" s="82"/>
      <c r="G91" s="23"/>
      <c r="H91" s="24"/>
      <c r="I91" s="15"/>
      <c r="J91" s="117"/>
      <c r="K91" s="24"/>
      <c r="L91" s="262"/>
      <c r="Z91" s="70"/>
    </row>
    <row r="92" spans="1:26" ht="14.25" customHeight="1">
      <c r="A92" s="356"/>
      <c r="B92" s="26"/>
      <c r="C92" s="27" t="s">
        <v>2186</v>
      </c>
      <c r="D92" s="28"/>
      <c r="E92" s="29"/>
      <c r="F92" s="79">
        <v>92.5</v>
      </c>
      <c r="G92" s="30" t="s">
        <v>1446</v>
      </c>
      <c r="H92" s="7"/>
      <c r="I92" s="6"/>
      <c r="J92" s="781"/>
      <c r="K92" s="782"/>
      <c r="L92" s="783"/>
    </row>
    <row r="93" spans="1:26" ht="14.25" customHeight="1">
      <c r="A93" s="256"/>
      <c r="B93" s="20"/>
      <c r="C93" s="2"/>
      <c r="D93" s="22"/>
      <c r="E93" s="2"/>
      <c r="F93" s="82"/>
      <c r="G93" s="23"/>
      <c r="H93" s="24"/>
      <c r="I93" s="15"/>
      <c r="J93" s="117"/>
      <c r="K93" s="24"/>
      <c r="L93" s="262"/>
    </row>
    <row r="94" spans="1:26" ht="14.25" customHeight="1">
      <c r="A94" s="263"/>
      <c r="B94" s="26"/>
      <c r="C94" s="27"/>
      <c r="D94" s="28"/>
      <c r="E94" s="29"/>
      <c r="F94" s="79"/>
      <c r="G94" s="30"/>
      <c r="H94" s="7"/>
      <c r="I94" s="6"/>
      <c r="J94" s="69"/>
      <c r="K94" s="258"/>
      <c r="L94" s="264"/>
    </row>
    <row r="95" spans="1:26" ht="14.25" customHeight="1">
      <c r="A95" s="261"/>
      <c r="B95" s="8"/>
      <c r="C95" s="9"/>
      <c r="D95" s="10"/>
      <c r="F95" s="3"/>
      <c r="G95" s="17"/>
      <c r="H95" s="24"/>
      <c r="I95" s="15"/>
      <c r="J95" s="117"/>
      <c r="K95" s="24"/>
      <c r="L95" s="25"/>
    </row>
    <row r="96" spans="1:26" ht="14.25" customHeight="1">
      <c r="A96" s="261"/>
      <c r="B96" s="8"/>
      <c r="C96" s="9"/>
      <c r="D96" s="10"/>
      <c r="E96" s="29"/>
      <c r="F96" s="79"/>
      <c r="G96" s="30"/>
      <c r="H96" s="7"/>
      <c r="I96" s="6"/>
      <c r="J96" s="69"/>
      <c r="K96" s="258"/>
      <c r="L96" s="19"/>
      <c r="M96"/>
    </row>
    <row r="97" spans="1:26" ht="14.25" customHeight="1">
      <c r="A97" s="256"/>
      <c r="B97" s="20"/>
      <c r="C97" s="21"/>
      <c r="D97" s="22"/>
      <c r="E97" s="2"/>
      <c r="F97" s="4"/>
      <c r="G97" s="23"/>
      <c r="H97" s="24"/>
      <c r="I97" s="15"/>
      <c r="J97" s="117"/>
      <c r="K97" s="24"/>
      <c r="L97" s="25"/>
      <c r="Z97" s="70"/>
    </row>
    <row r="98" spans="1:26" ht="14.25" customHeight="1">
      <c r="A98" s="263"/>
      <c r="B98" s="26"/>
      <c r="C98" s="27"/>
      <c r="D98" s="28"/>
      <c r="E98" s="29"/>
      <c r="F98" s="79"/>
      <c r="G98" s="30"/>
      <c r="H98" s="7"/>
      <c r="I98" s="6"/>
      <c r="J98" s="69"/>
      <c r="K98" s="258"/>
      <c r="L98" s="19"/>
      <c r="Z98" s="70"/>
    </row>
    <row r="99" spans="1:26" ht="14.25" customHeight="1">
      <c r="A99" s="261"/>
      <c r="B99" s="8"/>
      <c r="C99" s="9"/>
      <c r="D99" s="10"/>
      <c r="F99" s="3"/>
      <c r="G99" s="17"/>
      <c r="H99" s="24"/>
      <c r="I99" s="15"/>
      <c r="J99" s="117"/>
      <c r="K99" s="24"/>
      <c r="L99" s="25"/>
      <c r="Z99" s="70"/>
    </row>
    <row r="100" spans="1:26" ht="14.25" customHeight="1">
      <c r="A100" s="265"/>
      <c r="B100" s="8"/>
      <c r="C100" s="9"/>
      <c r="D100" s="10"/>
      <c r="F100" s="79"/>
      <c r="G100" s="30"/>
      <c r="H100" s="7"/>
      <c r="I100" s="6"/>
      <c r="J100" s="69"/>
      <c r="K100" s="258"/>
      <c r="L100" s="19"/>
      <c r="Z100" s="70"/>
    </row>
    <row r="101" spans="1:26" ht="14.25" customHeight="1">
      <c r="A101" s="256"/>
      <c r="B101" s="20"/>
      <c r="C101" s="21"/>
      <c r="D101" s="22"/>
      <c r="E101" s="2"/>
      <c r="F101" s="4"/>
      <c r="G101" s="23"/>
      <c r="H101" s="24"/>
      <c r="I101" s="15"/>
      <c r="J101" s="117"/>
      <c r="K101" s="266"/>
      <c r="L101" s="25"/>
      <c r="Z101" s="70"/>
    </row>
    <row r="102" spans="1:26" ht="14.25" customHeight="1">
      <c r="A102" s="263"/>
      <c r="B102" s="26"/>
      <c r="C102" s="27"/>
      <c r="D102" s="28"/>
      <c r="E102" s="29"/>
      <c r="F102" s="79"/>
      <c r="G102" s="30"/>
      <c r="H102" s="7"/>
      <c r="I102" s="6"/>
      <c r="J102" s="69"/>
      <c r="K102" s="267"/>
      <c r="L102" s="19"/>
      <c r="Z102" s="70"/>
    </row>
    <row r="103" spans="1:26" s="538" customFormat="1" ht="14.25" customHeight="1">
      <c r="A103" s="256"/>
      <c r="B103" s="20"/>
      <c r="C103" s="2"/>
      <c r="D103" s="22"/>
      <c r="E103" s="2"/>
      <c r="F103" s="82"/>
      <c r="G103" s="23"/>
      <c r="H103" s="24"/>
      <c r="I103" s="15"/>
      <c r="J103" s="117"/>
      <c r="K103" s="24"/>
      <c r="L103" s="262"/>
      <c r="M103" s="70"/>
    </row>
    <row r="104" spans="1:26" s="538" customFormat="1" ht="14.25" customHeight="1">
      <c r="A104" s="263"/>
      <c r="B104" s="26"/>
      <c r="C104" s="27"/>
      <c r="D104" s="544"/>
      <c r="E104" s="541"/>
      <c r="F104" s="79"/>
      <c r="G104" s="30"/>
      <c r="H104" s="547"/>
      <c r="I104" s="6"/>
      <c r="J104" s="540"/>
      <c r="K104" s="258"/>
      <c r="L104" s="264"/>
      <c r="M104" s="70"/>
    </row>
    <row r="105" spans="1:26" s="538" customFormat="1" ht="14.25" customHeight="1">
      <c r="A105" s="261"/>
      <c r="B105" s="8"/>
      <c r="C105" s="9"/>
      <c r="D105" s="10"/>
      <c r="F105" s="3"/>
      <c r="G105" s="17"/>
      <c r="H105" s="24"/>
      <c r="I105" s="15"/>
      <c r="J105" s="117"/>
      <c r="K105" s="24"/>
      <c r="L105" s="25"/>
      <c r="M105" s="70"/>
    </row>
    <row r="106" spans="1:26" s="538" customFormat="1" ht="14.25" customHeight="1">
      <c r="A106" s="261"/>
      <c r="B106" s="8"/>
      <c r="C106" s="9"/>
      <c r="D106" s="10"/>
      <c r="E106" s="541"/>
      <c r="F106" s="79"/>
      <c r="G106" s="30"/>
      <c r="H106" s="547"/>
      <c r="I106" s="6"/>
      <c r="J106" s="540"/>
      <c r="K106" s="258"/>
      <c r="L106" s="19"/>
    </row>
    <row r="107" spans="1:26" s="538" customFormat="1" ht="14.25" customHeight="1">
      <c r="A107" s="256"/>
      <c r="B107" s="20"/>
      <c r="C107" s="21"/>
      <c r="D107" s="22"/>
      <c r="E107" s="2"/>
      <c r="F107" s="4"/>
      <c r="G107" s="23"/>
      <c r="H107" s="24"/>
      <c r="I107" s="15"/>
      <c r="J107" s="117"/>
      <c r="K107" s="24"/>
      <c r="L107" s="25"/>
      <c r="M107" s="70"/>
      <c r="Z107" s="70"/>
    </row>
    <row r="108" spans="1:26" s="538" customFormat="1" ht="14.25" customHeight="1">
      <c r="A108" s="263"/>
      <c r="B108" s="26"/>
      <c r="C108" s="27"/>
      <c r="D108" s="544"/>
      <c r="E108" s="541"/>
      <c r="F108" s="79"/>
      <c r="G108" s="30"/>
      <c r="H108" s="547"/>
      <c r="I108" s="6"/>
      <c r="J108" s="540"/>
      <c r="K108" s="258"/>
      <c r="L108" s="19"/>
      <c r="M108" s="70"/>
      <c r="Z108" s="70"/>
    </row>
    <row r="109" spans="1:26" s="538" customFormat="1" ht="14.25" customHeight="1">
      <c r="A109" s="261"/>
      <c r="B109" s="8"/>
      <c r="C109" s="9"/>
      <c r="D109" s="10"/>
      <c r="F109" s="3"/>
      <c r="G109" s="17"/>
      <c r="H109" s="24"/>
      <c r="I109" s="15"/>
      <c r="J109" s="117"/>
      <c r="K109" s="24"/>
      <c r="L109" s="25"/>
      <c r="M109" s="70"/>
      <c r="Z109" s="70"/>
    </row>
    <row r="110" spans="1:26" s="538" customFormat="1" ht="14.25" customHeight="1">
      <c r="A110" s="265"/>
      <c r="B110" s="8"/>
      <c r="C110" s="9"/>
      <c r="D110" s="10"/>
      <c r="F110" s="79"/>
      <c r="G110" s="30"/>
      <c r="H110" s="547"/>
      <c r="I110" s="6"/>
      <c r="J110" s="540"/>
      <c r="K110" s="258"/>
      <c r="L110" s="19"/>
      <c r="M110" s="70"/>
      <c r="Z110" s="70"/>
    </row>
    <row r="111" spans="1:26" s="538" customFormat="1" ht="14.25" customHeight="1">
      <c r="A111" s="256"/>
      <c r="B111" s="20"/>
      <c r="C111" s="21"/>
      <c r="D111" s="22"/>
      <c r="E111" s="2"/>
      <c r="F111" s="4"/>
      <c r="G111" s="23"/>
      <c r="H111" s="24"/>
      <c r="I111" s="15"/>
      <c r="J111" s="117"/>
      <c r="K111" s="266"/>
      <c r="L111" s="25"/>
      <c r="M111" s="70"/>
      <c r="Z111" s="70"/>
    </row>
    <row r="112" spans="1:26" s="538" customFormat="1" ht="14.25" customHeight="1">
      <c r="A112" s="263"/>
      <c r="B112" s="26"/>
      <c r="C112" s="27"/>
      <c r="D112" s="544"/>
      <c r="E112" s="541"/>
      <c r="F112" s="79"/>
      <c r="G112" s="30"/>
      <c r="H112" s="547"/>
      <c r="I112" s="6"/>
      <c r="J112" s="540"/>
      <c r="K112" s="539"/>
      <c r="L112" s="19"/>
      <c r="M112" s="70"/>
      <c r="Z112" s="70"/>
    </row>
    <row r="113" spans="1:26" ht="14.25" customHeight="1">
      <c r="A113" s="261"/>
      <c r="B113" s="8"/>
      <c r="D113" s="10"/>
      <c r="F113" s="83"/>
      <c r="G113" s="17"/>
      <c r="H113" s="24"/>
      <c r="I113" s="15"/>
      <c r="J113" s="117"/>
      <c r="K113" s="24"/>
      <c r="L113" s="262"/>
      <c r="M113"/>
      <c r="Z113" s="70"/>
    </row>
    <row r="114" spans="1:26" ht="14.25" customHeight="1">
      <c r="A114" s="261"/>
      <c r="B114" s="8"/>
      <c r="C114" s="9"/>
      <c r="D114" s="10"/>
      <c r="F114" s="77"/>
      <c r="G114" s="17"/>
      <c r="H114" s="7"/>
      <c r="I114" s="6"/>
      <c r="J114" s="69"/>
      <c r="K114" s="267"/>
      <c r="L114" s="264"/>
      <c r="M114"/>
      <c r="Z114" s="70"/>
    </row>
    <row r="115" spans="1:26" ht="14.25" customHeight="1">
      <c r="A115" s="256"/>
      <c r="B115" s="20"/>
      <c r="C115" s="21"/>
      <c r="D115" s="22"/>
      <c r="E115" s="2"/>
      <c r="F115" s="78"/>
      <c r="G115" s="23"/>
      <c r="H115" s="24"/>
      <c r="I115" s="72"/>
      <c r="J115" s="117"/>
      <c r="K115" s="24"/>
      <c r="L115" s="262"/>
      <c r="M115"/>
      <c r="Z115" s="70"/>
    </row>
    <row r="116" spans="1:26" ht="14.25" customHeight="1">
      <c r="A116" s="263"/>
      <c r="B116" s="26"/>
      <c r="C116" s="74" t="s">
        <v>203</v>
      </c>
      <c r="D116" s="28"/>
      <c r="E116" s="29"/>
      <c r="F116" s="79"/>
      <c r="G116" s="30"/>
      <c r="H116" s="7"/>
      <c r="I116" s="6"/>
      <c r="J116" s="69"/>
      <c r="K116" s="7"/>
      <c r="L116" s="268"/>
      <c r="M116"/>
      <c r="Z116" s="70"/>
    </row>
    <row r="117" spans="1:26" ht="14.25" customHeight="1">
      <c r="A117" s="255"/>
      <c r="B117" s="8"/>
      <c r="C117" s="21"/>
      <c r="D117" s="10"/>
      <c r="F117" s="77"/>
      <c r="G117" s="17"/>
      <c r="H117" s="18"/>
      <c r="I117" s="71"/>
      <c r="J117" s="18"/>
      <c r="K117" s="18"/>
      <c r="L117" s="19"/>
      <c r="Z117" s="70"/>
    </row>
    <row r="118" spans="1:26" ht="14.25" customHeight="1" thickBot="1">
      <c r="A118" s="269"/>
      <c r="B118" s="50"/>
      <c r="C118" s="270"/>
      <c r="D118" s="52"/>
      <c r="E118" s="53"/>
      <c r="F118" s="80"/>
      <c r="G118" s="55"/>
      <c r="H118" s="62"/>
      <c r="I118" s="271"/>
      <c r="J118" s="272"/>
      <c r="K118" s="788"/>
      <c r="L118" s="800"/>
      <c r="Z118" s="70"/>
    </row>
    <row r="120" spans="1:26" ht="14.25" customHeight="1">
      <c r="J120" s="56" t="s">
        <v>69</v>
      </c>
      <c r="K120" s="801">
        <f>K80+1</f>
        <v>5</v>
      </c>
      <c r="L120" s="801"/>
      <c r="W120" s="56" t="s">
        <v>69</v>
      </c>
      <c r="X120" s="805" t="e">
        <f>#REF!+1</f>
        <v>#REF!</v>
      </c>
      <c r="Y120" s="805"/>
    </row>
    <row r="121" spans="1:26" ht="14.25" customHeight="1">
      <c r="A121" s="313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</row>
    <row r="122" spans="1:26" ht="14.25" customHeight="1" thickBot="1">
      <c r="A122" s="313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</row>
    <row r="123" spans="1:26" ht="14.25" customHeight="1">
      <c r="A123" s="254"/>
      <c r="B123" s="35"/>
      <c r="C123" s="11"/>
      <c r="D123" s="37"/>
      <c r="E123" s="11"/>
      <c r="F123" s="44"/>
      <c r="G123" s="44"/>
      <c r="H123" s="11"/>
      <c r="I123" s="44"/>
      <c r="J123" s="11"/>
      <c r="K123" s="11"/>
      <c r="L123" s="45"/>
    </row>
    <row r="124" spans="1:26" ht="14.25" customHeight="1" thickBot="1">
      <c r="A124" s="314"/>
      <c r="B124" s="47"/>
      <c r="C124" s="39" t="s">
        <v>5</v>
      </c>
      <c r="D124" s="48"/>
      <c r="E124" s="39" t="s">
        <v>6</v>
      </c>
      <c r="F124" s="49" t="s">
        <v>64</v>
      </c>
      <c r="G124" s="49" t="s">
        <v>4</v>
      </c>
      <c r="H124" s="39" t="s">
        <v>8</v>
      </c>
      <c r="I124" s="49" t="s">
        <v>1</v>
      </c>
      <c r="J124" s="586" t="s">
        <v>68</v>
      </c>
      <c r="K124" s="586"/>
      <c r="L124" s="587"/>
    </row>
    <row r="125" spans="1:26" ht="14.25" customHeight="1">
      <c r="A125" s="254"/>
      <c r="B125" s="35"/>
      <c r="C125" s="36"/>
      <c r="D125" s="37"/>
      <c r="E125" s="11"/>
      <c r="F125" s="12"/>
      <c r="G125" s="13"/>
      <c r="H125" s="14"/>
      <c r="I125" s="38"/>
      <c r="J125" s="14"/>
      <c r="K125" s="14"/>
      <c r="L125" s="16"/>
    </row>
    <row r="126" spans="1:26" ht="14.25" customHeight="1">
      <c r="A126" s="260" t="s">
        <v>2164</v>
      </c>
      <c r="B126" s="26"/>
      <c r="C126" s="27" t="s">
        <v>2162</v>
      </c>
      <c r="D126" s="28"/>
      <c r="E126" s="29"/>
      <c r="F126" s="5"/>
      <c r="G126" s="30"/>
      <c r="H126" s="7"/>
      <c r="I126" s="6"/>
      <c r="J126" s="7"/>
      <c r="K126" s="7"/>
      <c r="L126" s="31"/>
    </row>
    <row r="127" spans="1:26" ht="14.25" customHeight="1">
      <c r="A127" s="261"/>
      <c r="B127" s="8"/>
      <c r="C127" s="9"/>
      <c r="D127" s="10"/>
      <c r="F127" s="3"/>
      <c r="G127" s="17"/>
      <c r="H127" s="24"/>
      <c r="I127" s="15"/>
      <c r="J127" s="117"/>
      <c r="K127" s="266"/>
      <c r="L127" s="25"/>
    </row>
    <row r="128" spans="1:26" ht="14.25" customHeight="1">
      <c r="A128" s="265"/>
      <c r="B128" s="8"/>
      <c r="C128" s="27" t="s">
        <v>2211</v>
      </c>
      <c r="D128" s="28"/>
      <c r="E128" s="29"/>
      <c r="F128" s="79"/>
      <c r="G128" s="30"/>
      <c r="H128" s="7"/>
      <c r="I128" s="6"/>
      <c r="J128" s="69"/>
      <c r="K128" s="258"/>
      <c r="L128" s="19"/>
    </row>
    <row r="129" spans="1:26" ht="14.25" customHeight="1">
      <c r="A129" s="256"/>
      <c r="B129" s="20"/>
      <c r="C129" s="21"/>
      <c r="D129" s="22"/>
      <c r="E129" s="2"/>
      <c r="F129" s="82"/>
      <c r="G129" s="23"/>
      <c r="H129" s="24"/>
      <c r="I129" s="15"/>
      <c r="J129" s="24"/>
      <c r="K129" s="266"/>
      <c r="L129" s="25"/>
    </row>
    <row r="130" spans="1:26" ht="14.25" customHeight="1">
      <c r="A130" s="263"/>
      <c r="B130" s="26"/>
      <c r="C130" s="347" t="s">
        <v>2287</v>
      </c>
      <c r="D130" s="28"/>
      <c r="E130" s="29" t="s">
        <v>2212</v>
      </c>
      <c r="F130" s="79">
        <v>10</v>
      </c>
      <c r="G130" s="30" t="s">
        <v>183</v>
      </c>
      <c r="H130" s="7"/>
      <c r="I130" s="6"/>
      <c r="J130" s="781"/>
      <c r="K130" s="782"/>
      <c r="L130" s="783"/>
    </row>
    <row r="131" spans="1:26" ht="14.25" customHeight="1">
      <c r="A131" s="261"/>
      <c r="B131" s="8"/>
      <c r="C131" s="9"/>
      <c r="D131" s="10"/>
      <c r="F131" s="3"/>
      <c r="G131" s="17"/>
      <c r="H131" s="24"/>
      <c r="I131" s="15"/>
      <c r="J131" s="117"/>
      <c r="K131" s="266"/>
      <c r="L131" s="25"/>
      <c r="Z131" s="70"/>
    </row>
    <row r="132" spans="1:26" ht="14.25" customHeight="1">
      <c r="A132" s="261"/>
      <c r="B132" s="8"/>
      <c r="C132" s="27" t="s">
        <v>2288</v>
      </c>
      <c r="D132" s="28"/>
      <c r="E132" s="29" t="s">
        <v>2213</v>
      </c>
      <c r="F132" s="77">
        <v>85.4</v>
      </c>
      <c r="G132" s="17" t="s">
        <v>184</v>
      </c>
      <c r="H132" s="7"/>
      <c r="I132" s="6"/>
      <c r="J132" s="781"/>
      <c r="K132" s="782"/>
      <c r="L132" s="783"/>
      <c r="Z132" s="70"/>
    </row>
    <row r="133" spans="1:26" ht="14.25" customHeight="1">
      <c r="A133" s="256"/>
      <c r="B133" s="20"/>
      <c r="C133" s="9"/>
      <c r="D133" s="10"/>
      <c r="F133" s="4"/>
      <c r="G133" s="23"/>
      <c r="H133" s="24"/>
      <c r="I133" s="117"/>
      <c r="J133" s="513"/>
      <c r="K133" s="266"/>
      <c r="L133" s="25"/>
    </row>
    <row r="134" spans="1:26" ht="14.25" customHeight="1">
      <c r="A134" s="404"/>
      <c r="B134" s="26"/>
      <c r="C134" s="27" t="s">
        <v>2289</v>
      </c>
      <c r="D134" s="28"/>
      <c r="E134" s="29" t="s">
        <v>2214</v>
      </c>
      <c r="F134" s="79">
        <v>1</v>
      </c>
      <c r="G134" s="30" t="s">
        <v>183</v>
      </c>
      <c r="H134" s="7"/>
      <c r="I134" s="69"/>
      <c r="J134" s="421"/>
      <c r="K134" s="258"/>
      <c r="L134" s="31"/>
    </row>
    <row r="135" spans="1:26" ht="14.25" customHeight="1">
      <c r="A135" s="256"/>
      <c r="B135" s="8"/>
      <c r="C135" s="9"/>
      <c r="D135" s="10"/>
      <c r="F135" s="3"/>
      <c r="G135" s="23"/>
      <c r="H135" s="24"/>
      <c r="I135" s="117"/>
      <c r="J135" s="513"/>
      <c r="K135" s="266"/>
      <c r="L135" s="25"/>
      <c r="Z135" s="70"/>
    </row>
    <row r="136" spans="1:26" ht="14.25" customHeight="1">
      <c r="A136" s="404"/>
      <c r="B136" s="8"/>
      <c r="C136" s="27" t="s">
        <v>2290</v>
      </c>
      <c r="D136" s="28"/>
      <c r="E136" s="29" t="s">
        <v>2215</v>
      </c>
      <c r="F136" s="77">
        <v>1</v>
      </c>
      <c r="G136" s="30" t="s">
        <v>183</v>
      </c>
      <c r="H136" s="7"/>
      <c r="I136" s="69"/>
      <c r="J136" s="421"/>
      <c r="K136" s="258"/>
      <c r="L136" s="31"/>
      <c r="Z136" s="70"/>
    </row>
    <row r="137" spans="1:26" ht="14.25" customHeight="1">
      <c r="A137" s="256"/>
      <c r="B137" s="20"/>
      <c r="C137" s="21"/>
      <c r="D137" s="22"/>
      <c r="E137" s="2"/>
      <c r="F137" s="4"/>
      <c r="G137" s="23"/>
      <c r="H137" s="24"/>
      <c r="I137" s="15"/>
      <c r="J137" s="24"/>
      <c r="K137" s="266"/>
      <c r="L137" s="25"/>
    </row>
    <row r="138" spans="1:26" ht="14.25" customHeight="1">
      <c r="A138" s="263"/>
      <c r="B138" s="26"/>
      <c r="C138" s="27" t="s">
        <v>2291</v>
      </c>
      <c r="D138" s="28"/>
      <c r="E138" s="29" t="s">
        <v>2216</v>
      </c>
      <c r="F138" s="79">
        <v>65</v>
      </c>
      <c r="G138" s="17" t="s">
        <v>184</v>
      </c>
      <c r="H138" s="7"/>
      <c r="I138" s="6"/>
      <c r="J138" s="781"/>
      <c r="K138" s="782"/>
      <c r="L138" s="783"/>
    </row>
    <row r="139" spans="1:26" ht="14.25" customHeight="1">
      <c r="A139" s="261"/>
      <c r="B139" s="8"/>
      <c r="C139" s="21"/>
      <c r="D139" s="10"/>
      <c r="F139" s="83"/>
      <c r="G139" s="23"/>
      <c r="H139" s="24"/>
      <c r="I139" s="15"/>
      <c r="J139" s="117"/>
      <c r="K139" s="266"/>
      <c r="L139" s="262"/>
    </row>
    <row r="140" spans="1:26" ht="14.25" customHeight="1">
      <c r="A140" s="404"/>
      <c r="B140" s="8"/>
      <c r="C140" s="273" t="s">
        <v>2292</v>
      </c>
      <c r="D140" s="10"/>
      <c r="E140" s="29" t="s">
        <v>3037</v>
      </c>
      <c r="F140" s="77">
        <v>48.5</v>
      </c>
      <c r="G140" s="17" t="s">
        <v>184</v>
      </c>
      <c r="H140" s="7"/>
      <c r="I140" s="69"/>
      <c r="J140" s="421"/>
      <c r="K140" s="267"/>
      <c r="L140" s="264"/>
      <c r="M140"/>
    </row>
    <row r="141" spans="1:26" ht="14.25" customHeight="1">
      <c r="A141" s="256"/>
      <c r="B141" s="20"/>
      <c r="C141" s="21"/>
      <c r="D141" s="22"/>
      <c r="E141" s="2"/>
      <c r="F141" s="4"/>
      <c r="G141" s="23"/>
      <c r="H141" s="24"/>
      <c r="I141" s="15"/>
      <c r="J141" s="24"/>
      <c r="K141" s="266"/>
      <c r="L141" s="25"/>
    </row>
    <row r="142" spans="1:26" ht="14.25" customHeight="1">
      <c r="A142" s="257"/>
      <c r="B142" s="26"/>
      <c r="C142" s="27" t="s">
        <v>2277</v>
      </c>
      <c r="D142" s="28"/>
      <c r="E142" s="29"/>
      <c r="F142" s="79"/>
      <c r="G142" s="30"/>
      <c r="H142" s="7"/>
      <c r="I142" s="6"/>
      <c r="J142" s="7"/>
      <c r="K142" s="267"/>
      <c r="L142" s="31"/>
    </row>
    <row r="143" spans="1:26" ht="14.25" customHeight="1">
      <c r="A143" s="256"/>
      <c r="B143" s="20"/>
      <c r="C143" s="21"/>
      <c r="D143" s="22"/>
      <c r="E143" s="2"/>
      <c r="F143" s="4"/>
      <c r="G143" s="23"/>
      <c r="H143" s="24"/>
      <c r="I143" s="15"/>
      <c r="J143" s="24"/>
      <c r="K143" s="266"/>
      <c r="L143" s="25"/>
    </row>
    <row r="144" spans="1:26" ht="14.25" customHeight="1">
      <c r="A144" s="257"/>
      <c r="B144" s="26"/>
      <c r="C144" s="27" t="s">
        <v>2293</v>
      </c>
      <c r="D144" s="28"/>
      <c r="E144" s="29" t="s">
        <v>2794</v>
      </c>
      <c r="F144" s="79">
        <v>1105</v>
      </c>
      <c r="G144" s="30" t="s">
        <v>786</v>
      </c>
      <c r="H144" s="7"/>
      <c r="I144" s="6"/>
      <c r="J144" s="7"/>
      <c r="K144" s="267"/>
      <c r="L144" s="31"/>
    </row>
    <row r="145" spans="1:26" ht="14.25" customHeight="1">
      <c r="A145" s="261"/>
      <c r="B145" s="8"/>
      <c r="C145" s="9"/>
      <c r="D145" s="10"/>
      <c r="F145" s="83"/>
      <c r="G145" s="17"/>
      <c r="H145" s="24"/>
      <c r="I145" s="15"/>
      <c r="J145" s="117"/>
      <c r="K145" s="266"/>
      <c r="L145" s="25"/>
    </row>
    <row r="146" spans="1:26" ht="14.25" customHeight="1">
      <c r="A146" s="261"/>
      <c r="B146" s="8"/>
      <c r="C146" s="27" t="s">
        <v>2295</v>
      </c>
      <c r="D146" s="28"/>
      <c r="E146" s="29"/>
      <c r="F146" s="79">
        <v>152</v>
      </c>
      <c r="G146" s="30" t="s">
        <v>786</v>
      </c>
      <c r="H146" s="7"/>
      <c r="I146" s="6"/>
      <c r="J146" s="781"/>
      <c r="K146" s="782"/>
      <c r="L146" s="783"/>
    </row>
    <row r="147" spans="1:26" ht="14.25" customHeight="1">
      <c r="A147" s="256"/>
      <c r="B147" s="20"/>
      <c r="C147" s="21"/>
      <c r="D147" s="22"/>
      <c r="E147" s="2"/>
      <c r="F147" s="66"/>
      <c r="G147" s="17"/>
      <c r="H147" s="24"/>
      <c r="I147" s="15"/>
      <c r="J147" s="117"/>
      <c r="K147" s="266"/>
      <c r="L147" s="25"/>
    </row>
    <row r="148" spans="1:26" ht="14.25" customHeight="1">
      <c r="A148" s="263"/>
      <c r="B148" s="26"/>
      <c r="C148" s="27" t="s">
        <v>2296</v>
      </c>
      <c r="D148" s="28"/>
      <c r="E148" s="29" t="s">
        <v>2190</v>
      </c>
      <c r="F148" s="79">
        <v>15.4</v>
      </c>
      <c r="G148" s="30" t="s">
        <v>786</v>
      </c>
      <c r="H148" s="7"/>
      <c r="I148" s="6"/>
      <c r="J148" s="781"/>
      <c r="K148" s="782"/>
      <c r="L148" s="783"/>
      <c r="P148" s="323"/>
    </row>
    <row r="149" spans="1:26" ht="14.25" customHeight="1">
      <c r="A149" s="261"/>
      <c r="B149" s="20"/>
      <c r="C149" s="2"/>
      <c r="D149" s="22"/>
      <c r="E149" s="2"/>
      <c r="F149" s="82"/>
      <c r="G149" s="17"/>
      <c r="H149" s="24"/>
      <c r="I149" s="15"/>
      <c r="J149" s="117"/>
      <c r="K149" s="266"/>
      <c r="L149" s="262"/>
      <c r="P149" s="323"/>
    </row>
    <row r="150" spans="1:26" ht="14.25" customHeight="1">
      <c r="A150" s="404"/>
      <c r="B150" s="26"/>
      <c r="C150" s="27" t="s">
        <v>2297</v>
      </c>
      <c r="D150" s="28"/>
      <c r="E150" s="57" t="s">
        <v>1277</v>
      </c>
      <c r="F150" s="79">
        <v>62.4</v>
      </c>
      <c r="G150" s="30" t="s">
        <v>786</v>
      </c>
      <c r="H150" s="7"/>
      <c r="I150" s="69"/>
      <c r="J150" s="421"/>
      <c r="K150" s="267"/>
      <c r="L150" s="264"/>
    </row>
    <row r="151" spans="1:26" ht="14.25" customHeight="1">
      <c r="A151" s="256"/>
      <c r="B151" s="20"/>
      <c r="C151" s="2"/>
      <c r="D151" s="22"/>
      <c r="E151" s="2"/>
      <c r="F151" s="82"/>
      <c r="G151" s="17"/>
      <c r="H151" s="24"/>
      <c r="I151" s="15"/>
      <c r="J151" s="117"/>
      <c r="K151" s="266"/>
      <c r="L151" s="262"/>
      <c r="M151"/>
    </row>
    <row r="152" spans="1:26" ht="14.25" customHeight="1">
      <c r="A152" s="263"/>
      <c r="B152" s="26"/>
      <c r="C152" s="27" t="s">
        <v>2296</v>
      </c>
      <c r="D152" s="28"/>
      <c r="E152" s="57" t="s">
        <v>2298</v>
      </c>
      <c r="F152" s="79">
        <v>30</v>
      </c>
      <c r="G152" s="17" t="s">
        <v>786</v>
      </c>
      <c r="H152" s="7"/>
      <c r="I152" s="6"/>
      <c r="J152" s="781"/>
      <c r="K152" s="782"/>
      <c r="L152" s="783"/>
      <c r="M152"/>
    </row>
    <row r="153" spans="1:26" ht="14.25" customHeight="1">
      <c r="A153" s="261"/>
      <c r="B153" s="20"/>
      <c r="C153" s="2"/>
      <c r="D153" s="22"/>
      <c r="E153" s="2"/>
      <c r="F153" s="82"/>
      <c r="G153" s="23"/>
      <c r="H153" s="24"/>
      <c r="I153" s="15"/>
      <c r="J153" s="18"/>
      <c r="K153" s="274"/>
      <c r="L153" s="19"/>
      <c r="M153"/>
      <c r="P153" s="18"/>
    </row>
    <row r="154" spans="1:26" ht="14.25" customHeight="1">
      <c r="A154" s="355"/>
      <c r="B154" s="26"/>
      <c r="C154" s="27" t="s">
        <v>2191</v>
      </c>
      <c r="D154" s="28"/>
      <c r="E154" s="29" t="s">
        <v>3040</v>
      </c>
      <c r="F154" s="79">
        <v>18.8</v>
      </c>
      <c r="G154" s="30" t="s">
        <v>184</v>
      </c>
      <c r="H154" s="7"/>
      <c r="I154" s="69"/>
      <c r="J154" s="421"/>
      <c r="K154" s="267"/>
      <c r="L154" s="31"/>
      <c r="M154"/>
    </row>
    <row r="155" spans="1:26" ht="14.25" customHeight="1">
      <c r="A155" s="255"/>
      <c r="B155" s="8"/>
      <c r="C155" s="9"/>
      <c r="D155" s="10"/>
      <c r="F155" s="3"/>
      <c r="G155" s="17"/>
      <c r="H155" s="24"/>
      <c r="I155" s="71"/>
      <c r="J155" s="18"/>
      <c r="K155" s="274"/>
      <c r="L155" s="19"/>
      <c r="Z155" s="70"/>
    </row>
    <row r="156" spans="1:26" ht="14.25" customHeight="1">
      <c r="A156" s="531"/>
      <c r="B156" s="26"/>
      <c r="C156" s="27" t="s">
        <v>2192</v>
      </c>
      <c r="D156" s="28"/>
      <c r="E156" s="29" t="s">
        <v>3039</v>
      </c>
      <c r="F156" s="79">
        <v>9.4</v>
      </c>
      <c r="G156" s="30" t="s">
        <v>184</v>
      </c>
      <c r="H156" s="7"/>
      <c r="I156" s="442"/>
      <c r="J156" s="421"/>
      <c r="K156" s="267"/>
      <c r="L156" s="31"/>
      <c r="Z156" s="70"/>
    </row>
    <row r="157" spans="1:26" ht="14.25" customHeight="1">
      <c r="A157" s="261"/>
      <c r="B157" s="8"/>
      <c r="C157" s="9"/>
      <c r="D157" s="10"/>
      <c r="E157" t="s">
        <v>2301</v>
      </c>
      <c r="F157" s="3"/>
      <c r="G157" s="17"/>
      <c r="H157" s="18"/>
      <c r="I157" s="32"/>
      <c r="J157" s="127"/>
      <c r="K157" s="274"/>
      <c r="L157" s="19"/>
      <c r="Z157" s="70"/>
    </row>
    <row r="158" spans="1:26" ht="14.25" customHeight="1" thickBot="1">
      <c r="A158" s="382"/>
      <c r="B158" s="446"/>
      <c r="C158" s="398" t="s">
        <v>2299</v>
      </c>
      <c r="D158" s="399"/>
      <c r="E158" s="403" t="s">
        <v>2300</v>
      </c>
      <c r="F158" s="447">
        <v>46</v>
      </c>
      <c r="G158" s="448" t="s">
        <v>183</v>
      </c>
      <c r="H158" s="401"/>
      <c r="I158" s="451"/>
      <c r="J158" s="512"/>
      <c r="K158" s="434"/>
      <c r="L158" s="119"/>
      <c r="Z158" s="70"/>
    </row>
    <row r="159" spans="1:26" ht="14.25" customHeight="1">
      <c r="A159" s="521"/>
      <c r="C159" s="9"/>
      <c r="F159" s="327"/>
      <c r="G159" s="74"/>
      <c r="H159" s="18"/>
      <c r="I159" s="18"/>
      <c r="J159" s="18"/>
      <c r="K159" s="274"/>
      <c r="L159" s="14"/>
    </row>
    <row r="160" spans="1:26" ht="14.25" customHeight="1">
      <c r="C160" s="9"/>
      <c r="F160" s="327"/>
      <c r="G160" s="74"/>
      <c r="H160" s="18"/>
      <c r="I160" s="18"/>
      <c r="J160" s="56" t="s">
        <v>69</v>
      </c>
      <c r="K160" s="801">
        <f>K120+1</f>
        <v>6</v>
      </c>
      <c r="L160" s="801"/>
    </row>
    <row r="161" spans="1:26" ht="14.25" customHeight="1">
      <c r="A161" s="313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</row>
    <row r="162" spans="1:26" ht="14.25" customHeight="1" thickBot="1">
      <c r="A162" s="313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</row>
    <row r="163" spans="1:26" ht="14.25" customHeight="1">
      <c r="A163" s="254"/>
      <c r="B163" s="35"/>
      <c r="C163" s="11"/>
      <c r="D163" s="37"/>
      <c r="E163" s="11"/>
      <c r="F163" s="44"/>
      <c r="G163" s="44"/>
      <c r="H163" s="11"/>
      <c r="I163" s="44"/>
      <c r="J163" s="11"/>
      <c r="K163" s="11"/>
      <c r="L163" s="45"/>
      <c r="W163" s="56" t="s">
        <v>69</v>
      </c>
      <c r="X163" s="805" t="e">
        <f>#REF!+1</f>
        <v>#REF!</v>
      </c>
      <c r="Y163" s="805"/>
    </row>
    <row r="164" spans="1:26" ht="14.25" customHeight="1" thickBot="1">
      <c r="A164" s="314"/>
      <c r="B164" s="47"/>
      <c r="C164" s="39" t="s">
        <v>5</v>
      </c>
      <c r="D164" s="48"/>
      <c r="E164" s="39" t="s">
        <v>6</v>
      </c>
      <c r="F164" s="49" t="s">
        <v>64</v>
      </c>
      <c r="G164" s="49" t="s">
        <v>4</v>
      </c>
      <c r="H164" s="39" t="s">
        <v>8</v>
      </c>
      <c r="I164" s="49" t="s">
        <v>1</v>
      </c>
      <c r="J164" s="586" t="s">
        <v>68</v>
      </c>
      <c r="K164" s="586"/>
      <c r="L164" s="587"/>
    </row>
    <row r="165" spans="1:26" ht="14.25" customHeight="1">
      <c r="A165" s="261"/>
      <c r="B165" s="20"/>
      <c r="C165" s="21"/>
      <c r="D165" s="10"/>
      <c r="F165" s="3"/>
      <c r="G165" s="23"/>
      <c r="H165" s="24"/>
      <c r="I165" s="15"/>
      <c r="J165" s="117"/>
      <c r="K165" s="266"/>
      <c r="L165" s="25"/>
      <c r="Z165" s="70"/>
    </row>
    <row r="166" spans="1:26" ht="14.25" customHeight="1">
      <c r="A166" s="263"/>
      <c r="B166" s="26"/>
      <c r="C166" s="27" t="s">
        <v>2194</v>
      </c>
      <c r="D166" s="28"/>
      <c r="E166" s="28" t="s">
        <v>2195</v>
      </c>
      <c r="F166" s="77">
        <v>270</v>
      </c>
      <c r="G166" s="30" t="s">
        <v>2193</v>
      </c>
      <c r="H166" s="7"/>
      <c r="I166" s="6"/>
      <c r="J166" s="781"/>
      <c r="K166" s="782"/>
      <c r="L166" s="783"/>
      <c r="Z166" s="70"/>
    </row>
    <row r="167" spans="1:26" ht="14.25" customHeight="1">
      <c r="A167" s="261"/>
      <c r="B167" s="8"/>
      <c r="C167" s="21"/>
      <c r="D167" s="10"/>
      <c r="F167" s="4"/>
      <c r="G167" s="23"/>
      <c r="H167" s="24"/>
      <c r="I167" s="15"/>
      <c r="J167" s="117"/>
      <c r="K167" s="266"/>
      <c r="L167" s="25"/>
      <c r="M167"/>
      <c r="Z167" s="70"/>
    </row>
    <row r="168" spans="1:26" ht="14.25" customHeight="1">
      <c r="A168" s="261"/>
      <c r="B168" s="8"/>
      <c r="C168" s="27" t="s">
        <v>2194</v>
      </c>
      <c r="D168" s="28"/>
      <c r="E168" s="28" t="s">
        <v>2196</v>
      </c>
      <c r="F168" s="79">
        <v>16</v>
      </c>
      <c r="G168" s="30" t="s">
        <v>2193</v>
      </c>
      <c r="H168" s="7"/>
      <c r="I168" s="6"/>
      <c r="J168" s="781"/>
      <c r="K168" s="782"/>
      <c r="L168" s="783"/>
      <c r="M168"/>
      <c r="Z168" s="70"/>
    </row>
    <row r="169" spans="1:26" ht="14.25" customHeight="1">
      <c r="A169" s="256"/>
      <c r="B169" s="20"/>
      <c r="C169" s="21"/>
      <c r="D169" s="22"/>
      <c r="E169" s="2"/>
      <c r="F169" s="82"/>
      <c r="G169" s="23"/>
      <c r="H169" s="24"/>
      <c r="I169" s="15"/>
      <c r="J169" s="117"/>
      <c r="K169" s="266"/>
      <c r="L169" s="25"/>
      <c r="M169"/>
      <c r="Z169" s="70"/>
    </row>
    <row r="170" spans="1:26" ht="14.25" customHeight="1">
      <c r="A170" s="263"/>
      <c r="B170" s="26"/>
      <c r="C170" s="27" t="s">
        <v>2302</v>
      </c>
      <c r="D170" s="28"/>
      <c r="E170" s="28" t="s">
        <v>2197</v>
      </c>
      <c r="F170" s="79">
        <v>2</v>
      </c>
      <c r="G170" s="30" t="s">
        <v>183</v>
      </c>
      <c r="H170" s="7"/>
      <c r="I170" s="6"/>
      <c r="J170" s="781"/>
      <c r="K170" s="782"/>
      <c r="L170" s="783"/>
      <c r="M170"/>
      <c r="Z170" s="70"/>
    </row>
    <row r="171" spans="1:26" ht="14.25" customHeight="1">
      <c r="A171" s="261"/>
      <c r="B171" s="8"/>
      <c r="C171" s="9"/>
      <c r="D171" s="10"/>
      <c r="F171" s="3"/>
      <c r="G171" s="17"/>
      <c r="H171" s="24"/>
      <c r="I171" s="413"/>
      <c r="J171" s="18"/>
      <c r="K171" s="18"/>
      <c r="L171" s="19"/>
    </row>
    <row r="172" spans="1:26" ht="14.25" customHeight="1">
      <c r="A172" s="255"/>
      <c r="B172" s="8"/>
      <c r="C172" s="9" t="s">
        <v>2198</v>
      </c>
      <c r="D172" s="10"/>
      <c r="E172" s="28" t="s">
        <v>2199</v>
      </c>
      <c r="F172" s="3">
        <v>13</v>
      </c>
      <c r="G172" s="17" t="s">
        <v>184</v>
      </c>
      <c r="H172" s="7"/>
      <c r="I172" s="384"/>
      <c r="J172" s="781"/>
      <c r="K172" s="782"/>
      <c r="L172" s="783"/>
    </row>
    <row r="173" spans="1:26" ht="14.25" customHeight="1">
      <c r="A173" s="256"/>
      <c r="B173" s="20"/>
      <c r="C173" s="21"/>
      <c r="D173" s="22"/>
      <c r="E173" t="s">
        <v>2200</v>
      </c>
      <c r="F173" s="4"/>
      <c r="G173" s="23"/>
      <c r="H173" s="24"/>
      <c r="I173" s="412"/>
      <c r="J173" s="24"/>
      <c r="K173" s="24"/>
      <c r="L173" s="25"/>
    </row>
    <row r="174" spans="1:26" ht="14.25" customHeight="1">
      <c r="A174" s="257"/>
      <c r="B174" s="26"/>
      <c r="C174" s="27" t="s">
        <v>2303</v>
      </c>
      <c r="D174" s="28"/>
      <c r="E174" s="29" t="s">
        <v>2201</v>
      </c>
      <c r="F174" s="79">
        <v>2</v>
      </c>
      <c r="G174" s="30" t="s">
        <v>183</v>
      </c>
      <c r="H174" s="7"/>
      <c r="I174" s="384"/>
      <c r="J174" s="781"/>
      <c r="K174" s="782"/>
      <c r="L174" s="783"/>
    </row>
    <row r="175" spans="1:26" ht="14.25" customHeight="1">
      <c r="A175" s="261"/>
      <c r="B175" s="8"/>
      <c r="C175" s="9"/>
      <c r="D175" s="10"/>
      <c r="F175" s="83"/>
      <c r="G175" s="17"/>
      <c r="H175" s="24"/>
      <c r="I175" s="412"/>
      <c r="J175" s="24"/>
      <c r="K175" s="266"/>
      <c r="L175" s="25"/>
    </row>
    <row r="176" spans="1:26" ht="14.25" customHeight="1">
      <c r="A176" s="355"/>
      <c r="B176" s="26"/>
      <c r="C176" s="27" t="s">
        <v>2304</v>
      </c>
      <c r="D176" s="28"/>
      <c r="E176" s="29"/>
      <c r="F176" s="79">
        <v>4</v>
      </c>
      <c r="G176" s="30" t="s">
        <v>183</v>
      </c>
      <c r="H176" s="7"/>
      <c r="I176" s="515"/>
      <c r="J176" s="421"/>
      <c r="K176" s="267"/>
      <c r="L176" s="31"/>
    </row>
    <row r="177" spans="1:16" ht="14.25" customHeight="1">
      <c r="A177" s="261"/>
      <c r="B177" s="8"/>
      <c r="C177" s="21"/>
      <c r="D177" s="22"/>
      <c r="E177" s="2"/>
      <c r="F177" s="4"/>
      <c r="G177" s="23"/>
      <c r="H177" s="24"/>
      <c r="I177" s="15"/>
      <c r="J177" s="24"/>
      <c r="K177" s="266"/>
      <c r="L177" s="25"/>
    </row>
    <row r="178" spans="1:16" ht="14.25" customHeight="1">
      <c r="A178" s="260"/>
      <c r="B178" s="26"/>
      <c r="C178" s="27" t="s">
        <v>3036</v>
      </c>
      <c r="D178" s="28"/>
      <c r="E178" s="29"/>
      <c r="F178" s="79"/>
      <c r="G178" s="30"/>
      <c r="H178" s="7"/>
      <c r="I178" s="6"/>
      <c r="J178" s="7"/>
      <c r="K178" s="267"/>
      <c r="L178" s="31"/>
    </row>
    <row r="179" spans="1:16" ht="14.25" customHeight="1">
      <c r="A179" s="261"/>
      <c r="B179" s="8"/>
      <c r="C179" s="9"/>
      <c r="D179" s="10"/>
      <c r="F179" s="83"/>
      <c r="G179" s="23"/>
      <c r="H179" s="24"/>
      <c r="I179" s="15"/>
      <c r="J179" s="117"/>
      <c r="K179" s="266"/>
      <c r="L179" s="25"/>
    </row>
    <row r="180" spans="1:16" ht="14.25" customHeight="1">
      <c r="A180" s="260"/>
      <c r="B180" s="26"/>
      <c r="C180" s="27" t="s">
        <v>2293</v>
      </c>
      <c r="D180" s="28"/>
      <c r="E180" s="29" t="s">
        <v>2794</v>
      </c>
      <c r="F180" s="77">
        <v>61.3</v>
      </c>
      <c r="G180" s="30" t="s">
        <v>786</v>
      </c>
      <c r="H180" s="7"/>
      <c r="I180" s="6"/>
      <c r="J180" s="781"/>
      <c r="K180" s="782"/>
      <c r="L180" s="783"/>
    </row>
    <row r="181" spans="1:16" ht="14.25" customHeight="1">
      <c r="A181" s="261"/>
      <c r="B181" s="8"/>
      <c r="C181" s="21"/>
      <c r="D181" s="22"/>
      <c r="E181" s="2"/>
      <c r="F181" s="78"/>
      <c r="G181" s="23"/>
      <c r="H181" s="24"/>
      <c r="I181" s="15"/>
      <c r="J181" s="117"/>
      <c r="K181" s="266"/>
      <c r="L181" s="25"/>
    </row>
    <row r="182" spans="1:16" ht="14.25" customHeight="1">
      <c r="A182" s="255"/>
      <c r="B182" s="8"/>
      <c r="C182" s="27" t="s">
        <v>2294</v>
      </c>
      <c r="D182" s="28"/>
      <c r="E182" s="29"/>
      <c r="F182" s="79">
        <v>61.3</v>
      </c>
      <c r="G182" s="30" t="s">
        <v>786</v>
      </c>
      <c r="H182" s="7"/>
      <c r="I182" s="6"/>
      <c r="J182" s="781"/>
      <c r="K182" s="782"/>
      <c r="L182" s="783"/>
    </row>
    <row r="183" spans="1:16" ht="14.25" customHeight="1">
      <c r="A183" s="256"/>
      <c r="B183" s="20"/>
      <c r="C183" s="9"/>
      <c r="D183" s="10"/>
      <c r="E183" s="280" t="s">
        <v>2882</v>
      </c>
      <c r="F183" s="3"/>
      <c r="G183" s="17"/>
      <c r="H183" s="18"/>
      <c r="I183" s="413"/>
      <c r="J183" s="24"/>
      <c r="K183" s="266"/>
      <c r="L183" s="19"/>
    </row>
    <row r="184" spans="1:16" ht="14.25" customHeight="1">
      <c r="A184" s="355"/>
      <c r="B184" s="26"/>
      <c r="C184" s="27" t="s">
        <v>2881</v>
      </c>
      <c r="D184" s="28"/>
      <c r="E184" s="273" t="s">
        <v>2883</v>
      </c>
      <c r="F184" s="79">
        <v>1</v>
      </c>
      <c r="G184" s="30" t="s">
        <v>183</v>
      </c>
      <c r="H184" s="7"/>
      <c r="I184" s="384"/>
      <c r="J184" s="421"/>
      <c r="K184" s="267"/>
      <c r="L184" s="31"/>
    </row>
    <row r="185" spans="1:16" ht="14.25" customHeight="1">
      <c r="A185" s="261"/>
      <c r="B185" s="20"/>
      <c r="C185" s="21"/>
      <c r="D185" s="22"/>
      <c r="F185" s="83"/>
      <c r="G185" s="17"/>
      <c r="H185" s="24"/>
      <c r="I185" s="412"/>
      <c r="J185" s="117"/>
      <c r="K185" s="266"/>
      <c r="L185" s="25"/>
    </row>
    <row r="186" spans="1:16" ht="14.25" customHeight="1">
      <c r="A186" s="261"/>
      <c r="B186" s="26"/>
      <c r="C186" s="27" t="s">
        <v>2202</v>
      </c>
      <c r="D186" s="28"/>
      <c r="E186" s="26"/>
      <c r="F186" s="79"/>
      <c r="G186" s="30"/>
      <c r="H186" s="7"/>
      <c r="I186" s="384"/>
      <c r="J186" s="69"/>
      <c r="K186" s="267"/>
      <c r="L186" s="19"/>
    </row>
    <row r="187" spans="1:16" ht="14.25" customHeight="1">
      <c r="A187" s="256"/>
      <c r="B187" s="20"/>
      <c r="C187" s="21"/>
      <c r="D187" s="22"/>
      <c r="F187" s="83"/>
      <c r="G187" s="17"/>
      <c r="H187" s="24"/>
      <c r="I187" s="412"/>
      <c r="J187" s="117"/>
      <c r="K187" s="266"/>
      <c r="L187" s="25"/>
    </row>
    <row r="188" spans="1:16" ht="14.25" customHeight="1">
      <c r="A188" s="263"/>
      <c r="B188" s="26"/>
      <c r="C188" s="27" t="s">
        <v>2203</v>
      </c>
      <c r="D188" s="28"/>
      <c r="E188" s="29"/>
      <c r="F188" s="79">
        <v>64.400000000000006</v>
      </c>
      <c r="G188" s="30" t="s">
        <v>184</v>
      </c>
      <c r="H188" s="7"/>
      <c r="I188" s="384"/>
      <c r="J188" s="781"/>
      <c r="K188" s="782"/>
      <c r="L188" s="783"/>
    </row>
    <row r="189" spans="1:16" ht="14.25" customHeight="1">
      <c r="A189" s="261"/>
      <c r="B189" s="20"/>
      <c r="C189" s="21"/>
      <c r="D189" s="22"/>
      <c r="E189" t="s">
        <v>2204</v>
      </c>
      <c r="F189" s="83"/>
      <c r="G189" s="17"/>
      <c r="H189" s="24"/>
      <c r="I189" s="412"/>
      <c r="J189" s="24"/>
      <c r="K189" s="266"/>
      <c r="L189" s="25"/>
      <c r="P189" s="18"/>
    </row>
    <row r="190" spans="1:16" ht="14.25" customHeight="1">
      <c r="A190" s="355"/>
      <c r="B190" s="26"/>
      <c r="C190" s="27" t="s">
        <v>211</v>
      </c>
      <c r="D190" s="28"/>
      <c r="E190" s="29" t="s">
        <v>2305</v>
      </c>
      <c r="F190" s="79">
        <v>2</v>
      </c>
      <c r="G190" s="30" t="s">
        <v>183</v>
      </c>
      <c r="H190" s="7"/>
      <c r="I190" s="384"/>
      <c r="J190" s="421"/>
      <c r="K190" s="267"/>
      <c r="L190" s="31"/>
    </row>
    <row r="191" spans="1:16" ht="14.25" customHeight="1">
      <c r="A191" s="261"/>
      <c r="B191" s="8"/>
      <c r="C191" s="9"/>
      <c r="D191" s="10"/>
      <c r="E191" t="s">
        <v>2204</v>
      </c>
      <c r="F191" s="83"/>
      <c r="G191" s="17"/>
      <c r="H191" s="24"/>
      <c r="I191" s="413"/>
      <c r="J191" s="24"/>
      <c r="K191" s="266"/>
      <c r="L191" s="19"/>
    </row>
    <row r="192" spans="1:16" ht="14.25" customHeight="1">
      <c r="A192" s="355"/>
      <c r="B192" s="26"/>
      <c r="C192" s="27" t="s">
        <v>211</v>
      </c>
      <c r="D192" s="28"/>
      <c r="E192" s="29" t="s">
        <v>2306</v>
      </c>
      <c r="F192" s="79">
        <v>4</v>
      </c>
      <c r="G192" s="30" t="s">
        <v>183</v>
      </c>
      <c r="H192" s="7"/>
      <c r="I192" s="384"/>
      <c r="J192" s="421"/>
      <c r="K192" s="267"/>
      <c r="L192" s="31"/>
      <c r="M192"/>
    </row>
    <row r="193" spans="1:25" ht="14.25" customHeight="1">
      <c r="A193" s="261"/>
      <c r="B193" s="8"/>
      <c r="C193" s="9"/>
      <c r="D193" s="10"/>
      <c r="E193" t="s">
        <v>2205</v>
      </c>
      <c r="F193" s="83"/>
      <c r="G193" s="17"/>
      <c r="H193" s="24"/>
      <c r="I193" s="413"/>
      <c r="J193" s="24"/>
      <c r="K193" s="266"/>
      <c r="L193" s="19"/>
      <c r="M193"/>
    </row>
    <row r="194" spans="1:25" ht="14.25" customHeight="1">
      <c r="A194" s="355"/>
      <c r="B194" s="26"/>
      <c r="C194" s="27" t="s">
        <v>211</v>
      </c>
      <c r="D194" s="28"/>
      <c r="E194" s="29" t="s">
        <v>2305</v>
      </c>
      <c r="F194" s="79">
        <v>4</v>
      </c>
      <c r="G194" s="30" t="s">
        <v>183</v>
      </c>
      <c r="H194" s="7"/>
      <c r="I194" s="384"/>
      <c r="J194" s="421"/>
      <c r="K194" s="267"/>
      <c r="L194" s="31"/>
    </row>
    <row r="195" spans="1:25" ht="14.25" customHeight="1">
      <c r="A195" s="261"/>
      <c r="B195" s="8"/>
      <c r="D195" s="10"/>
      <c r="F195" s="77"/>
      <c r="G195" s="17"/>
      <c r="H195" s="24"/>
      <c r="I195" s="413"/>
      <c r="J195" s="127"/>
      <c r="K195" s="274"/>
      <c r="L195" s="19"/>
    </row>
    <row r="196" spans="1:25" ht="14.25" customHeight="1">
      <c r="A196" s="257"/>
      <c r="B196" s="26"/>
      <c r="C196" s="27" t="s">
        <v>2206</v>
      </c>
      <c r="D196" s="28"/>
      <c r="E196" s="29" t="s">
        <v>2307</v>
      </c>
      <c r="F196" s="79">
        <v>30.9</v>
      </c>
      <c r="G196" s="30" t="s">
        <v>184</v>
      </c>
      <c r="H196" s="7"/>
      <c r="I196" s="384"/>
      <c r="J196" s="781"/>
      <c r="K196" s="782"/>
      <c r="L196" s="783"/>
    </row>
    <row r="197" spans="1:25" ht="14.25" customHeight="1">
      <c r="A197" s="261"/>
      <c r="B197" s="8"/>
      <c r="C197" s="9"/>
      <c r="D197" s="10"/>
      <c r="F197" s="83"/>
      <c r="G197" s="17"/>
      <c r="H197" s="18"/>
      <c r="I197" s="413"/>
      <c r="J197" s="24"/>
      <c r="K197" s="266"/>
      <c r="L197" s="19"/>
    </row>
    <row r="198" spans="1:25" ht="14.25" customHeight="1" thickBot="1">
      <c r="A198" s="382"/>
      <c r="B198" s="446"/>
      <c r="C198" s="398" t="s">
        <v>2206</v>
      </c>
      <c r="D198" s="399"/>
      <c r="E198" s="507" t="s">
        <v>2308</v>
      </c>
      <c r="F198" s="447">
        <v>8.5</v>
      </c>
      <c r="G198" s="448" t="s">
        <v>184</v>
      </c>
      <c r="H198" s="401"/>
      <c r="I198" s="506"/>
      <c r="J198" s="512"/>
      <c r="K198" s="434"/>
      <c r="L198" s="119"/>
    </row>
    <row r="200" spans="1:25" ht="14.25" customHeight="1">
      <c r="J200" s="56" t="s">
        <v>69</v>
      </c>
      <c r="K200" s="801">
        <f>K160+1</f>
        <v>7</v>
      </c>
      <c r="L200" s="801"/>
      <c r="W200" s="56" t="s">
        <v>69</v>
      </c>
      <c r="X200" s="805" t="e">
        <f>#REF!+1</f>
        <v>#REF!</v>
      </c>
      <c r="Y200" s="805"/>
    </row>
    <row r="201" spans="1:25" ht="14.25" customHeight="1">
      <c r="A201" s="313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</row>
    <row r="202" spans="1:25" ht="14.25" customHeight="1" thickBot="1">
      <c r="A202" s="313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</row>
    <row r="203" spans="1:25" ht="14.25" customHeight="1">
      <c r="A203" s="254"/>
      <c r="B203" s="35"/>
      <c r="C203" s="11"/>
      <c r="D203" s="37"/>
      <c r="E203" s="11"/>
      <c r="F203" s="44"/>
      <c r="G203" s="44"/>
      <c r="H203" s="11"/>
      <c r="I203" s="44"/>
      <c r="J203" s="11"/>
      <c r="K203" s="11"/>
      <c r="L203" s="45"/>
    </row>
    <row r="204" spans="1:25" ht="14.25" customHeight="1" thickBot="1">
      <c r="A204" s="314"/>
      <c r="B204" s="47"/>
      <c r="C204" s="39" t="s">
        <v>5</v>
      </c>
      <c r="D204" s="48"/>
      <c r="E204" s="39" t="s">
        <v>6</v>
      </c>
      <c r="F204" s="49" t="s">
        <v>7</v>
      </c>
      <c r="G204" s="49" t="s">
        <v>4</v>
      </c>
      <c r="H204" s="39" t="s">
        <v>8</v>
      </c>
      <c r="I204" s="49" t="s">
        <v>1</v>
      </c>
      <c r="J204" s="586" t="s">
        <v>2</v>
      </c>
      <c r="K204" s="586"/>
      <c r="L204" s="587"/>
    </row>
    <row r="205" spans="1:25" ht="14.25" customHeight="1">
      <c r="A205" s="261"/>
      <c r="B205" s="20"/>
      <c r="C205" s="2"/>
      <c r="D205" s="22"/>
      <c r="E205" s="2"/>
      <c r="F205" s="82"/>
      <c r="G205" s="23"/>
      <c r="H205" s="24"/>
      <c r="I205" s="15"/>
      <c r="J205" s="117"/>
      <c r="K205" s="24"/>
      <c r="L205" s="262"/>
    </row>
    <row r="206" spans="1:25" ht="14.25" customHeight="1">
      <c r="A206" s="263"/>
      <c r="B206" s="26"/>
      <c r="C206" s="27" t="s">
        <v>2309</v>
      </c>
      <c r="D206" s="28"/>
      <c r="E206" s="29" t="s">
        <v>2207</v>
      </c>
      <c r="F206" s="79">
        <v>13</v>
      </c>
      <c r="G206" s="30" t="s">
        <v>184</v>
      </c>
      <c r="H206" s="7"/>
      <c r="I206" s="6"/>
      <c r="J206" s="781"/>
      <c r="K206" s="782"/>
      <c r="L206" s="783"/>
    </row>
    <row r="207" spans="1:25" ht="14.25" customHeight="1">
      <c r="A207" s="261"/>
      <c r="B207" s="8"/>
      <c r="C207" s="9"/>
      <c r="D207" s="10"/>
      <c r="F207" s="77"/>
      <c r="G207" s="17"/>
      <c r="H207" s="18"/>
      <c r="I207" s="32"/>
      <c r="J207" s="127"/>
      <c r="K207" s="18"/>
      <c r="L207" s="63"/>
    </row>
    <row r="208" spans="1:25" ht="14.25" customHeight="1">
      <c r="A208" s="257"/>
      <c r="B208" s="26"/>
      <c r="C208" s="27" t="s">
        <v>2819</v>
      </c>
      <c r="D208" s="28"/>
      <c r="E208" s="1" t="s">
        <v>2208</v>
      </c>
      <c r="F208" s="79">
        <v>60</v>
      </c>
      <c r="G208" s="30" t="s">
        <v>1523</v>
      </c>
      <c r="H208" s="7"/>
      <c r="I208" s="6"/>
      <c r="J208" s="781"/>
      <c r="K208" s="782"/>
      <c r="L208" s="783"/>
    </row>
    <row r="209" spans="1:26" ht="14.25" customHeight="1">
      <c r="A209" s="256"/>
      <c r="B209" s="20"/>
      <c r="C209" s="21"/>
      <c r="D209" s="22"/>
      <c r="E209" s="2"/>
      <c r="F209" s="4"/>
      <c r="G209" s="23"/>
      <c r="H209" s="18"/>
      <c r="I209" s="15"/>
      <c r="J209" s="24"/>
      <c r="K209" s="24"/>
      <c r="L209" s="25"/>
    </row>
    <row r="210" spans="1:26" ht="14.25" customHeight="1">
      <c r="A210" s="257"/>
      <c r="B210" s="26"/>
      <c r="C210" s="27" t="s">
        <v>2209</v>
      </c>
      <c r="D210" s="28"/>
      <c r="E210" s="29" t="s">
        <v>2210</v>
      </c>
      <c r="F210" s="5">
        <v>4</v>
      </c>
      <c r="G210" s="30" t="s">
        <v>183</v>
      </c>
      <c r="H210" s="7"/>
      <c r="I210" s="6"/>
      <c r="J210" s="781"/>
      <c r="K210" s="782"/>
      <c r="L210" s="783"/>
    </row>
    <row r="211" spans="1:26" ht="14.25" customHeight="1">
      <c r="A211" s="261"/>
      <c r="B211" s="8"/>
      <c r="C211" s="9"/>
      <c r="D211" s="10"/>
      <c r="F211" s="83"/>
      <c r="G211" s="17"/>
      <c r="H211" s="18"/>
      <c r="I211" s="32"/>
      <c r="J211" s="127"/>
      <c r="K211" s="274"/>
      <c r="L211" s="19"/>
      <c r="M211"/>
    </row>
    <row r="212" spans="1:26" ht="14.25" customHeight="1">
      <c r="A212" s="380"/>
      <c r="B212" s="8"/>
      <c r="C212" s="27" t="s">
        <v>2217</v>
      </c>
      <c r="D212" s="10"/>
      <c r="E212" s="29"/>
      <c r="F212" s="77"/>
      <c r="G212" s="30"/>
      <c r="H212" s="7"/>
      <c r="I212" s="6"/>
      <c r="J212" s="69"/>
      <c r="K212" s="267"/>
      <c r="L212" s="19"/>
    </row>
    <row r="213" spans="1:26" ht="14.25" customHeight="1">
      <c r="A213" s="261"/>
      <c r="B213" s="20"/>
      <c r="C213" s="21"/>
      <c r="D213" s="22"/>
      <c r="E213" s="2"/>
      <c r="F213" s="4"/>
      <c r="G213" s="23"/>
      <c r="H213" s="24"/>
      <c r="I213" s="564"/>
      <c r="J213" s="24"/>
      <c r="K213" s="266"/>
      <c r="L213" s="25"/>
      <c r="Z213" s="70"/>
    </row>
    <row r="214" spans="1:26" ht="14.25" customHeight="1">
      <c r="A214" s="356"/>
      <c r="B214" s="26"/>
      <c r="C214" s="27" t="s">
        <v>2310</v>
      </c>
      <c r="D214" s="28"/>
      <c r="E214" s="29"/>
      <c r="F214" s="79">
        <v>1</v>
      </c>
      <c r="G214" s="30" t="s">
        <v>183</v>
      </c>
      <c r="H214" s="7"/>
      <c r="I214" s="565"/>
      <c r="J214" s="781"/>
      <c r="K214" s="782"/>
      <c r="L214" s="783"/>
      <c r="Z214" s="70"/>
    </row>
    <row r="215" spans="1:26" ht="14.25" customHeight="1">
      <c r="A215" s="261"/>
      <c r="B215" s="8"/>
      <c r="C215" s="21"/>
      <c r="D215" s="10"/>
      <c r="F215" s="83"/>
      <c r="G215" s="23"/>
      <c r="H215" s="24"/>
      <c r="I215" s="566"/>
      <c r="J215" s="117"/>
      <c r="K215" s="266"/>
      <c r="L215" s="25"/>
    </row>
    <row r="216" spans="1:26" ht="14.25" customHeight="1">
      <c r="A216" s="355"/>
      <c r="B216" s="8"/>
      <c r="C216" s="27" t="s">
        <v>2304</v>
      </c>
      <c r="D216" s="10"/>
      <c r="E216" s="29"/>
      <c r="F216" s="77">
        <v>1</v>
      </c>
      <c r="G216" s="30" t="s">
        <v>183</v>
      </c>
      <c r="H216" s="7"/>
      <c r="I216" s="567"/>
      <c r="J216" s="421"/>
      <c r="K216" s="267"/>
      <c r="L216" s="19"/>
    </row>
    <row r="217" spans="1:26" ht="14.25" customHeight="1">
      <c r="A217" s="256"/>
      <c r="B217" s="20"/>
      <c r="C217" s="21"/>
      <c r="D217" s="22"/>
      <c r="E217" s="2"/>
      <c r="F217" s="4"/>
      <c r="G217" s="23"/>
      <c r="H217" s="24"/>
      <c r="I217" s="566"/>
      <c r="J217" s="24"/>
      <c r="K217" s="266"/>
      <c r="L217" s="25"/>
      <c r="Z217" s="70"/>
    </row>
    <row r="218" spans="1:26" ht="14.25" customHeight="1">
      <c r="A218" s="263"/>
      <c r="B218" s="26"/>
      <c r="C218" s="27" t="s">
        <v>2189</v>
      </c>
      <c r="D218" s="28"/>
      <c r="E218" s="29" t="s">
        <v>2824</v>
      </c>
      <c r="F218" s="79">
        <v>2</v>
      </c>
      <c r="G218" s="30" t="s">
        <v>183</v>
      </c>
      <c r="H218" s="7"/>
      <c r="I218" s="565"/>
      <c r="J218" s="781"/>
      <c r="K218" s="782"/>
      <c r="L218" s="783"/>
      <c r="Z218" s="70"/>
    </row>
    <row r="219" spans="1:26" ht="14.25" customHeight="1">
      <c r="A219" s="261"/>
      <c r="B219" s="8"/>
      <c r="C219" s="9"/>
      <c r="D219" s="10"/>
      <c r="F219" s="83"/>
      <c r="G219" s="23"/>
      <c r="H219" s="24"/>
      <c r="I219" s="566"/>
      <c r="J219" s="117"/>
      <c r="K219" s="266"/>
      <c r="L219" s="262"/>
      <c r="Z219" s="70"/>
    </row>
    <row r="220" spans="1:26" ht="14.25" customHeight="1">
      <c r="A220" s="355"/>
      <c r="B220" s="8"/>
      <c r="C220" s="27" t="s">
        <v>2304</v>
      </c>
      <c r="D220" s="10"/>
      <c r="E220" s="29"/>
      <c r="F220" s="77">
        <v>2</v>
      </c>
      <c r="G220" s="30" t="s">
        <v>183</v>
      </c>
      <c r="H220" s="7"/>
      <c r="I220" s="565"/>
      <c r="J220" s="421"/>
      <c r="K220" s="267"/>
      <c r="L220" s="264"/>
      <c r="Z220" s="70"/>
    </row>
    <row r="221" spans="1:26" ht="14.25" customHeight="1">
      <c r="A221" s="261"/>
      <c r="B221" s="20"/>
      <c r="C221" s="21"/>
      <c r="D221" s="22"/>
      <c r="E221" s="2"/>
      <c r="F221" s="4"/>
      <c r="G221" s="23"/>
      <c r="H221" s="24"/>
      <c r="I221" s="566"/>
      <c r="J221" s="117"/>
      <c r="K221" s="266"/>
      <c r="L221" s="262"/>
      <c r="Z221" s="70"/>
    </row>
    <row r="222" spans="1:26" ht="14.25" customHeight="1">
      <c r="A222" s="355"/>
      <c r="B222" s="26"/>
      <c r="C222" s="27" t="s">
        <v>2311</v>
      </c>
      <c r="D222" s="28"/>
      <c r="E222" s="29"/>
      <c r="F222" s="79">
        <v>1</v>
      </c>
      <c r="G222" s="30" t="s">
        <v>183</v>
      </c>
      <c r="H222" s="7"/>
      <c r="I222" s="565"/>
      <c r="J222" s="421"/>
      <c r="K222" s="267"/>
      <c r="L222" s="268"/>
      <c r="M222"/>
      <c r="Z222" s="70"/>
    </row>
    <row r="223" spans="1:26" ht="14.25" customHeight="1">
      <c r="A223" s="261"/>
      <c r="B223" s="8"/>
      <c r="C223" s="9"/>
      <c r="D223" s="10"/>
      <c r="F223" s="77"/>
      <c r="G223" s="17"/>
      <c r="H223" s="24"/>
      <c r="I223" s="564"/>
      <c r="J223" s="117"/>
      <c r="K223" s="266"/>
      <c r="L223" s="19"/>
    </row>
    <row r="224" spans="1:26" ht="14.25" customHeight="1">
      <c r="A224" s="355"/>
      <c r="B224" s="8"/>
      <c r="C224" s="9" t="s">
        <v>2218</v>
      </c>
      <c r="D224" s="10"/>
      <c r="E224" t="s">
        <v>2219</v>
      </c>
      <c r="F224" s="77">
        <v>1</v>
      </c>
      <c r="G224" s="30" t="s">
        <v>183</v>
      </c>
      <c r="H224" s="7"/>
      <c r="I224" s="564"/>
      <c r="J224" s="421"/>
      <c r="K224" s="267"/>
      <c r="L224" s="19"/>
    </row>
    <row r="225" spans="1:25" ht="14.25" customHeight="1">
      <c r="A225" s="261"/>
      <c r="B225" s="20"/>
      <c r="C225" s="21"/>
      <c r="D225" s="22"/>
      <c r="E225" s="2"/>
      <c r="F225" s="78"/>
      <c r="G225" s="23"/>
      <c r="H225" s="24"/>
      <c r="I225" s="566"/>
      <c r="J225" s="117"/>
      <c r="K225" s="266"/>
      <c r="L225" s="25"/>
    </row>
    <row r="226" spans="1:25" ht="14.25" customHeight="1">
      <c r="A226" s="355"/>
      <c r="B226" s="26"/>
      <c r="C226" s="27" t="s">
        <v>2218</v>
      </c>
      <c r="D226" s="28"/>
      <c r="E226" s="1" t="s">
        <v>2220</v>
      </c>
      <c r="F226" s="79">
        <v>10</v>
      </c>
      <c r="G226" s="30" t="s">
        <v>183</v>
      </c>
      <c r="H226" s="7"/>
      <c r="I226" s="564"/>
      <c r="J226" s="421"/>
      <c r="K226" s="267"/>
      <c r="L226" s="31"/>
    </row>
    <row r="227" spans="1:25" ht="14.25" customHeight="1">
      <c r="A227" s="261"/>
      <c r="B227" s="8"/>
      <c r="C227" s="9"/>
      <c r="D227" s="10"/>
      <c r="F227" s="4"/>
      <c r="G227" s="23"/>
      <c r="H227" s="24"/>
      <c r="I227" s="566"/>
      <c r="J227" s="117"/>
      <c r="K227" s="266"/>
      <c r="L227" s="25"/>
    </row>
    <row r="228" spans="1:25" ht="14.25" customHeight="1">
      <c r="A228" s="355"/>
      <c r="B228" s="8"/>
      <c r="C228" s="9" t="s">
        <v>2221</v>
      </c>
      <c r="D228" s="28"/>
      <c r="F228" s="79">
        <v>1</v>
      </c>
      <c r="G228" s="30" t="s">
        <v>183</v>
      </c>
      <c r="H228" s="7"/>
      <c r="I228" s="565"/>
      <c r="J228" s="421"/>
      <c r="K228" s="267"/>
      <c r="L228" s="19"/>
    </row>
    <row r="229" spans="1:25" ht="14.25" customHeight="1">
      <c r="A229" s="261"/>
      <c r="B229" s="20"/>
      <c r="C229" s="21"/>
      <c r="D229" s="22"/>
      <c r="E229" s="2"/>
      <c r="F229" s="4"/>
      <c r="G229" s="23"/>
      <c r="H229" s="24"/>
      <c r="I229" s="566"/>
      <c r="J229" s="117"/>
      <c r="K229" s="266"/>
      <c r="L229" s="25"/>
    </row>
    <row r="230" spans="1:25" ht="14.25" customHeight="1">
      <c r="A230" s="355"/>
      <c r="B230" s="26"/>
      <c r="C230" s="27" t="s">
        <v>2312</v>
      </c>
      <c r="D230" s="28"/>
      <c r="E230" s="29"/>
      <c r="F230" s="79">
        <v>1</v>
      </c>
      <c r="G230" s="30" t="s">
        <v>183</v>
      </c>
      <c r="H230" s="7"/>
      <c r="I230" s="565"/>
      <c r="J230" s="421"/>
      <c r="K230" s="267"/>
      <c r="L230" s="31"/>
    </row>
    <row r="231" spans="1:25" ht="14.25" customHeight="1">
      <c r="A231" s="261"/>
      <c r="B231" s="8"/>
      <c r="D231" s="10"/>
      <c r="F231" s="4"/>
      <c r="G231" s="23"/>
      <c r="H231" s="24"/>
      <c r="I231" s="566"/>
      <c r="J231" s="117"/>
      <c r="K231" s="266"/>
      <c r="L231" s="262"/>
    </row>
    <row r="232" spans="1:25" ht="14.25" customHeight="1">
      <c r="A232" s="355"/>
      <c r="B232" s="8"/>
      <c r="C232" s="27" t="s">
        <v>3038</v>
      </c>
      <c r="D232" s="28"/>
      <c r="E232" s="29"/>
      <c r="F232" s="79">
        <v>4</v>
      </c>
      <c r="G232" s="30" t="s">
        <v>183</v>
      </c>
      <c r="H232" s="7"/>
      <c r="I232" s="564"/>
      <c r="J232" s="421"/>
      <c r="K232" s="267"/>
      <c r="L232" s="264"/>
      <c r="M232"/>
    </row>
    <row r="233" spans="1:25" ht="14.25" customHeight="1">
      <c r="A233" s="256"/>
      <c r="B233" s="20"/>
      <c r="C233" s="9"/>
      <c r="D233" s="10"/>
      <c r="F233" s="4"/>
      <c r="G233" s="23"/>
      <c r="H233" s="24"/>
      <c r="I233" s="566"/>
      <c r="J233" s="117"/>
      <c r="K233" s="266"/>
      <c r="L233" s="25"/>
    </row>
    <row r="234" spans="1:25" ht="14.25" customHeight="1">
      <c r="A234" s="263"/>
      <c r="B234" s="26"/>
      <c r="C234" s="27" t="s">
        <v>2065</v>
      </c>
      <c r="D234" s="28"/>
      <c r="E234" s="29"/>
      <c r="F234" s="79"/>
      <c r="G234" s="30"/>
      <c r="H234" s="7"/>
      <c r="I234" s="565"/>
      <c r="J234" s="69"/>
      <c r="K234" s="258"/>
      <c r="L234" s="31"/>
    </row>
    <row r="235" spans="1:25" ht="14.25" customHeight="1">
      <c r="A235" s="261"/>
      <c r="B235" s="8"/>
      <c r="C235" t="s">
        <v>2313</v>
      </c>
      <c r="D235" s="10"/>
      <c r="F235" s="4"/>
      <c r="G235" s="23"/>
      <c r="H235" s="24"/>
      <c r="I235" s="566"/>
      <c r="J235" s="24"/>
      <c r="K235" s="266"/>
      <c r="L235" s="25"/>
    </row>
    <row r="236" spans="1:25" ht="14.25" customHeight="1">
      <c r="A236" s="356"/>
      <c r="B236" s="8"/>
      <c r="C236" s="27" t="s">
        <v>2314</v>
      </c>
      <c r="D236" s="28"/>
      <c r="E236" s="29" t="s">
        <v>2222</v>
      </c>
      <c r="F236" s="79">
        <v>1</v>
      </c>
      <c r="G236" s="30" t="s">
        <v>183</v>
      </c>
      <c r="H236" s="7"/>
      <c r="I236" s="565"/>
      <c r="J236" s="781"/>
      <c r="K236" s="782"/>
      <c r="L236" s="783"/>
    </row>
    <row r="237" spans="1:25" ht="14.25" customHeight="1">
      <c r="A237" s="256"/>
      <c r="B237" s="20"/>
      <c r="C237" s="21"/>
      <c r="D237" s="22"/>
      <c r="E237" s="2"/>
      <c r="F237" s="4"/>
      <c r="G237" s="23"/>
      <c r="H237" s="24"/>
      <c r="I237" s="566"/>
      <c r="J237" s="117"/>
      <c r="K237" s="266"/>
      <c r="L237" s="25"/>
    </row>
    <row r="238" spans="1:25" ht="14.25" customHeight="1" thickBot="1">
      <c r="A238" s="563"/>
      <c r="B238" s="446"/>
      <c r="C238" s="398" t="s">
        <v>2304</v>
      </c>
      <c r="D238" s="399"/>
      <c r="E238" s="543"/>
      <c r="F238" s="447">
        <v>1</v>
      </c>
      <c r="G238" s="448" t="s">
        <v>183</v>
      </c>
      <c r="H238" s="545"/>
      <c r="I238" s="568"/>
      <c r="J238" s="512"/>
      <c r="K238" s="434"/>
      <c r="L238" s="546"/>
    </row>
    <row r="239" spans="1:25" ht="14.25" customHeight="1">
      <c r="H239" s="414"/>
      <c r="I239" s="414"/>
    </row>
    <row r="240" spans="1:25" ht="14.25" customHeight="1">
      <c r="H240" s="414"/>
      <c r="I240" s="414"/>
      <c r="J240" s="56" t="s">
        <v>69</v>
      </c>
      <c r="K240" s="801">
        <f>K200+1</f>
        <v>8</v>
      </c>
      <c r="L240" s="801"/>
      <c r="W240" s="56" t="s">
        <v>69</v>
      </c>
      <c r="X240" s="805" t="e">
        <f>#REF!+1</f>
        <v>#REF!</v>
      </c>
      <c r="Y240" s="805"/>
    </row>
    <row r="241" spans="1:26" ht="14.25" customHeight="1">
      <c r="A241" s="313"/>
      <c r="B241" s="126"/>
      <c r="C241" s="126"/>
      <c r="D241" s="126"/>
      <c r="E241" s="126"/>
      <c r="F241" s="126"/>
      <c r="G241" s="126"/>
      <c r="H241" s="415"/>
      <c r="I241" s="415"/>
      <c r="J241" s="126"/>
      <c r="K241" s="126"/>
      <c r="L241" s="126"/>
    </row>
    <row r="242" spans="1:26" ht="14.25" customHeight="1" thickBot="1">
      <c r="A242" s="313"/>
      <c r="B242" s="126"/>
      <c r="C242" s="126"/>
      <c r="D242" s="126"/>
      <c r="E242" s="126"/>
      <c r="F242" s="126"/>
      <c r="G242" s="126"/>
      <c r="H242" s="415"/>
      <c r="I242" s="415"/>
      <c r="J242" s="126"/>
      <c r="K242" s="126"/>
      <c r="L242" s="126"/>
    </row>
    <row r="243" spans="1:26" ht="14.25" customHeight="1">
      <c r="A243" s="254"/>
      <c r="B243" s="35"/>
      <c r="C243" s="11"/>
      <c r="D243" s="37"/>
      <c r="E243" s="11"/>
      <c r="F243" s="44"/>
      <c r="G243" s="44"/>
      <c r="H243" s="416"/>
      <c r="I243" s="417"/>
      <c r="J243" s="11"/>
      <c r="K243" s="11"/>
      <c r="L243" s="45"/>
    </row>
    <row r="244" spans="1:26" ht="14.25" customHeight="1" thickBot="1">
      <c r="A244" s="314"/>
      <c r="B244" s="47"/>
      <c r="C244" s="39" t="s">
        <v>5</v>
      </c>
      <c r="D244" s="48"/>
      <c r="E244" s="39" t="s">
        <v>6</v>
      </c>
      <c r="F244" s="49" t="s">
        <v>7</v>
      </c>
      <c r="G244" s="49" t="s">
        <v>4</v>
      </c>
      <c r="H244" s="418" t="s">
        <v>8</v>
      </c>
      <c r="I244" s="419" t="s">
        <v>1</v>
      </c>
      <c r="J244" s="586" t="s">
        <v>2</v>
      </c>
      <c r="K244" s="586"/>
      <c r="L244" s="587"/>
    </row>
    <row r="245" spans="1:26" ht="14.25" customHeight="1">
      <c r="A245" s="256"/>
      <c r="B245" s="20"/>
      <c r="D245" s="10"/>
      <c r="F245" s="4"/>
      <c r="G245" s="23"/>
      <c r="H245" s="24"/>
      <c r="I245" s="15"/>
      <c r="J245" s="24"/>
      <c r="K245" s="266"/>
      <c r="L245" s="25"/>
      <c r="Z245" s="70"/>
    </row>
    <row r="246" spans="1:26" ht="14.25" customHeight="1">
      <c r="A246" s="263"/>
      <c r="B246" s="26"/>
      <c r="C246" s="27"/>
      <c r="D246" s="28"/>
      <c r="E246" s="29"/>
      <c r="F246" s="79"/>
      <c r="G246" s="30"/>
      <c r="H246" s="7"/>
      <c r="I246" s="6"/>
      <c r="J246" s="781"/>
      <c r="K246" s="782"/>
      <c r="L246" s="783"/>
      <c r="Z246" s="70"/>
    </row>
    <row r="247" spans="1:26" ht="14.25" customHeight="1">
      <c r="A247" s="256"/>
      <c r="B247" s="20"/>
      <c r="C247" t="s">
        <v>2315</v>
      </c>
      <c r="D247" s="10"/>
      <c r="F247" s="4"/>
      <c r="G247" s="23"/>
      <c r="H247" s="24"/>
      <c r="I247" s="15"/>
      <c r="J247" s="24"/>
      <c r="K247" s="266"/>
      <c r="L247" s="25"/>
    </row>
    <row r="248" spans="1:26" ht="14.25" customHeight="1">
      <c r="A248" s="263"/>
      <c r="B248" s="26"/>
      <c r="C248" s="27" t="s">
        <v>2314</v>
      </c>
      <c r="D248" s="28"/>
      <c r="E248" s="29" t="s">
        <v>2223</v>
      </c>
      <c r="F248" s="79">
        <v>1</v>
      </c>
      <c r="G248" s="30" t="s">
        <v>183</v>
      </c>
      <c r="H248" s="7"/>
      <c r="I248" s="6"/>
      <c r="J248" s="781"/>
      <c r="K248" s="782"/>
      <c r="L248" s="783"/>
    </row>
    <row r="249" spans="1:26" ht="14.25" customHeight="1">
      <c r="A249" s="256"/>
      <c r="B249" s="20"/>
      <c r="C249" s="2"/>
      <c r="D249" s="22"/>
      <c r="E249" s="2"/>
      <c r="F249" s="82"/>
      <c r="G249" s="23"/>
      <c r="H249" s="24"/>
      <c r="I249" s="15"/>
      <c r="J249" s="117"/>
      <c r="K249" s="266"/>
      <c r="L249" s="25"/>
      <c r="Z249" s="70"/>
    </row>
    <row r="250" spans="1:26" ht="14.25" customHeight="1">
      <c r="A250" s="404"/>
      <c r="B250" s="26"/>
      <c r="C250" s="27" t="s">
        <v>2304</v>
      </c>
      <c r="D250" s="28"/>
      <c r="E250" s="57"/>
      <c r="F250" s="79">
        <v>1</v>
      </c>
      <c r="G250" s="30" t="s">
        <v>183</v>
      </c>
      <c r="H250" s="7"/>
      <c r="I250" s="6"/>
      <c r="J250" s="421"/>
      <c r="K250" s="267"/>
      <c r="L250" s="19"/>
      <c r="Z250" s="70"/>
    </row>
    <row r="251" spans="1:26" ht="14.25" customHeight="1">
      <c r="A251" s="261"/>
      <c r="B251" s="8"/>
      <c r="C251" t="s">
        <v>2316</v>
      </c>
      <c r="D251" s="10"/>
      <c r="F251" s="4"/>
      <c r="G251" s="23"/>
      <c r="H251" s="24"/>
      <c r="I251" s="15"/>
      <c r="J251" s="24"/>
      <c r="K251" s="266"/>
      <c r="L251" s="25"/>
      <c r="Z251" s="70"/>
    </row>
    <row r="252" spans="1:26" ht="14.25" customHeight="1">
      <c r="A252" s="261"/>
      <c r="B252" s="8"/>
      <c r="C252" s="27" t="s">
        <v>2317</v>
      </c>
      <c r="D252" s="10"/>
      <c r="F252" s="79">
        <v>1</v>
      </c>
      <c r="G252" s="30" t="s">
        <v>183</v>
      </c>
      <c r="H252" s="7"/>
      <c r="I252" s="6"/>
      <c r="J252" s="781"/>
      <c r="K252" s="782"/>
      <c r="L252" s="783"/>
      <c r="Z252" s="70"/>
    </row>
    <row r="253" spans="1:26" ht="14.25" customHeight="1">
      <c r="A253" s="256"/>
      <c r="B253" s="20"/>
      <c r="C253" s="21"/>
      <c r="D253" s="22"/>
      <c r="E253" s="2"/>
      <c r="F253" s="4"/>
      <c r="G253" s="23"/>
      <c r="H253" s="24"/>
      <c r="I253" s="15"/>
      <c r="J253" s="117"/>
      <c r="K253" s="266"/>
      <c r="L253" s="25"/>
      <c r="Z253" s="70"/>
    </row>
    <row r="254" spans="1:26" ht="14.25" customHeight="1">
      <c r="A254" s="404"/>
      <c r="B254" s="26"/>
      <c r="C254" s="27" t="s">
        <v>2304</v>
      </c>
      <c r="D254" s="28"/>
      <c r="E254" s="29"/>
      <c r="F254" s="79">
        <v>1</v>
      </c>
      <c r="G254" s="30" t="s">
        <v>183</v>
      </c>
      <c r="H254" s="7"/>
      <c r="I254" s="6"/>
      <c r="J254" s="421"/>
      <c r="K254" s="267"/>
      <c r="L254" s="31"/>
      <c r="Z254" s="70"/>
    </row>
    <row r="255" spans="1:26" ht="14.25" customHeight="1">
      <c r="A255" s="261"/>
      <c r="B255" s="8"/>
      <c r="C255" t="s">
        <v>2318</v>
      </c>
      <c r="D255" s="10"/>
      <c r="F255" s="4"/>
      <c r="G255" s="23"/>
      <c r="H255" s="24"/>
      <c r="I255" s="15"/>
      <c r="J255" s="24"/>
      <c r="K255" s="266"/>
      <c r="L255" s="25"/>
      <c r="Z255" s="70"/>
    </row>
    <row r="256" spans="1:26" ht="14.25" customHeight="1">
      <c r="A256" s="265"/>
      <c r="B256" s="8"/>
      <c r="C256" s="27" t="s">
        <v>2319</v>
      </c>
      <c r="D256" s="10"/>
      <c r="F256" s="79">
        <v>1</v>
      </c>
      <c r="G256" s="30" t="s">
        <v>183</v>
      </c>
      <c r="H256" s="7"/>
      <c r="I256" s="6"/>
      <c r="J256" s="781"/>
      <c r="K256" s="782"/>
      <c r="L256" s="783"/>
      <c r="Z256" s="70"/>
    </row>
    <row r="257" spans="1:26" ht="14.25" customHeight="1">
      <c r="A257" s="256"/>
      <c r="B257" s="20"/>
      <c r="C257" s="21"/>
      <c r="D257" s="22"/>
      <c r="E257" s="2"/>
      <c r="F257" s="4"/>
      <c r="G257" s="23"/>
      <c r="H257" s="24"/>
      <c r="I257" s="15"/>
      <c r="J257" s="117"/>
      <c r="K257" s="266"/>
      <c r="L257" s="25"/>
      <c r="Z257" s="70"/>
    </row>
    <row r="258" spans="1:26" ht="14.25" customHeight="1">
      <c r="A258" s="404"/>
      <c r="B258" s="26"/>
      <c r="C258" s="27" t="s">
        <v>2304</v>
      </c>
      <c r="D258" s="28"/>
      <c r="E258" s="29"/>
      <c r="F258" s="79">
        <v>1</v>
      </c>
      <c r="G258" s="30" t="s">
        <v>183</v>
      </c>
      <c r="H258" s="7"/>
      <c r="I258" s="6"/>
      <c r="J258" s="421"/>
      <c r="K258" s="267"/>
      <c r="L258" s="31"/>
      <c r="Z258" s="70"/>
    </row>
    <row r="259" spans="1:26" ht="14.25" customHeight="1">
      <c r="A259" s="256"/>
      <c r="B259" s="20"/>
      <c r="C259" s="2"/>
      <c r="D259" s="22"/>
      <c r="E259" s="2"/>
      <c r="F259" s="82"/>
      <c r="G259" s="23"/>
      <c r="H259" s="24"/>
      <c r="I259" s="15"/>
      <c r="J259" s="117"/>
      <c r="K259" s="266"/>
      <c r="L259" s="25"/>
      <c r="Z259" s="70"/>
    </row>
    <row r="260" spans="1:26" ht="14.25" customHeight="1">
      <c r="A260" s="263"/>
      <c r="B260" s="26"/>
      <c r="C260" s="57" t="s">
        <v>3051</v>
      </c>
      <c r="D260" s="28"/>
      <c r="E260" s="57"/>
      <c r="F260" s="79"/>
      <c r="G260" s="30"/>
      <c r="H260" s="7"/>
      <c r="I260" s="6"/>
      <c r="J260" s="69"/>
      <c r="K260" s="267"/>
      <c r="L260" s="19"/>
      <c r="Z260" s="70"/>
    </row>
    <row r="261" spans="1:26" ht="14.25" customHeight="1">
      <c r="A261" s="256"/>
      <c r="B261" s="20"/>
      <c r="C261" s="2"/>
      <c r="D261" s="22"/>
      <c r="E261" s="2"/>
      <c r="F261" s="82"/>
      <c r="G261" s="17"/>
      <c r="H261" s="24"/>
      <c r="I261" s="15"/>
      <c r="J261" s="117"/>
      <c r="K261" s="266"/>
      <c r="L261" s="25"/>
      <c r="Z261" s="70"/>
    </row>
    <row r="262" spans="1:26" ht="14.25" customHeight="1">
      <c r="A262" s="263"/>
      <c r="B262" s="26"/>
      <c r="C262" s="27" t="s">
        <v>3043</v>
      </c>
      <c r="D262" s="28"/>
      <c r="E262" s="57"/>
      <c r="F262" s="79">
        <v>141</v>
      </c>
      <c r="G262" s="30" t="s">
        <v>786</v>
      </c>
      <c r="H262" s="7"/>
      <c r="I262" s="413"/>
      <c r="J262" s="781"/>
      <c r="K262" s="782"/>
      <c r="L262" s="783"/>
      <c r="Z262" s="70"/>
    </row>
    <row r="263" spans="1:26" ht="14.25" customHeight="1">
      <c r="A263" s="256"/>
      <c r="B263" s="20"/>
      <c r="C263" s="2"/>
      <c r="D263" s="22"/>
      <c r="E263" s="2"/>
      <c r="F263" s="82"/>
      <c r="G263" s="17"/>
      <c r="H263" s="24"/>
      <c r="I263" s="15"/>
      <c r="J263" s="117"/>
      <c r="K263" s="266"/>
      <c r="L263" s="25"/>
      <c r="Z263" s="70"/>
    </row>
    <row r="264" spans="1:26" ht="14.25" customHeight="1">
      <c r="A264" s="263"/>
      <c r="B264" s="26"/>
      <c r="C264" s="27" t="s">
        <v>3044</v>
      </c>
      <c r="D264" s="28"/>
      <c r="E264" s="57" t="s">
        <v>3045</v>
      </c>
      <c r="F264" s="79">
        <v>141</v>
      </c>
      <c r="G264" s="30" t="s">
        <v>786</v>
      </c>
      <c r="H264" s="7"/>
      <c r="I264" s="413"/>
      <c r="J264" s="781"/>
      <c r="K264" s="782"/>
      <c r="L264" s="783"/>
      <c r="Z264" s="70"/>
    </row>
    <row r="265" spans="1:26" ht="14.25" customHeight="1">
      <c r="A265" s="256"/>
      <c r="B265" s="20"/>
      <c r="C265" s="21"/>
      <c r="D265" s="22"/>
      <c r="E265" t="s">
        <v>2904</v>
      </c>
      <c r="F265" s="83"/>
      <c r="G265" s="17"/>
      <c r="H265" s="24"/>
      <c r="I265" s="15"/>
      <c r="J265" s="117"/>
      <c r="K265" s="266"/>
      <c r="L265" s="25"/>
      <c r="Z265" s="70"/>
    </row>
    <row r="266" spans="1:26" ht="14.25" customHeight="1">
      <c r="A266" s="263"/>
      <c r="B266" s="26"/>
      <c r="C266" s="27" t="s">
        <v>2226</v>
      </c>
      <c r="D266" s="28"/>
      <c r="E266" t="s">
        <v>2905</v>
      </c>
      <c r="F266" s="77">
        <v>141</v>
      </c>
      <c r="G266" s="30" t="s">
        <v>786</v>
      </c>
      <c r="H266" s="7"/>
      <c r="I266" s="6"/>
      <c r="J266" s="778"/>
      <c r="K266" s="779"/>
      <c r="L266" s="780"/>
      <c r="Z266" s="70"/>
    </row>
    <row r="267" spans="1:26" ht="14.25" customHeight="1">
      <c r="A267" s="256"/>
      <c r="B267" s="20"/>
      <c r="C267" s="2"/>
      <c r="D267" s="22"/>
      <c r="E267" s="2"/>
      <c r="F267" s="82"/>
      <c r="G267" s="23"/>
      <c r="H267" s="24"/>
      <c r="I267" s="15"/>
      <c r="J267" s="117"/>
      <c r="K267" s="266"/>
      <c r="L267" s="25"/>
      <c r="Z267" s="70"/>
    </row>
    <row r="268" spans="1:26" ht="14.25" customHeight="1">
      <c r="A268" s="263"/>
      <c r="B268" s="26"/>
      <c r="C268" s="27" t="s">
        <v>3046</v>
      </c>
      <c r="D268" s="28"/>
      <c r="E268" s="57" t="s">
        <v>3047</v>
      </c>
      <c r="F268" s="79">
        <v>5.7</v>
      </c>
      <c r="G268" s="30" t="s">
        <v>3048</v>
      </c>
      <c r="H268" s="7"/>
      <c r="I268" s="6"/>
      <c r="J268" s="781"/>
      <c r="K268" s="782"/>
      <c r="L268" s="783"/>
      <c r="Z268" s="70"/>
    </row>
    <row r="269" spans="1:26" ht="14.25" customHeight="1">
      <c r="A269" s="256"/>
      <c r="B269" s="20"/>
      <c r="C269" s="2"/>
      <c r="D269" s="22"/>
      <c r="E269" s="2"/>
      <c r="F269" s="82"/>
      <c r="G269" s="23"/>
      <c r="H269" s="24"/>
      <c r="I269" s="15"/>
      <c r="J269" s="117"/>
      <c r="K269" s="266"/>
      <c r="L269" s="25"/>
      <c r="Z269" s="70"/>
    </row>
    <row r="270" spans="1:26" ht="14.25" customHeight="1">
      <c r="A270" s="263"/>
      <c r="B270" s="26"/>
      <c r="C270" s="57" t="s">
        <v>3054</v>
      </c>
      <c r="D270" s="28"/>
      <c r="E270" s="57"/>
      <c r="F270" s="79"/>
      <c r="G270" s="30"/>
      <c r="H270" s="7"/>
      <c r="I270" s="6"/>
      <c r="J270" s="69"/>
      <c r="K270" s="267"/>
      <c r="L270" s="19"/>
      <c r="Z270" s="70"/>
    </row>
    <row r="271" spans="1:26" ht="14.25" customHeight="1">
      <c r="A271" s="256"/>
      <c r="B271" s="20"/>
      <c r="C271" s="2"/>
      <c r="D271" s="22"/>
      <c r="E271" s="2"/>
      <c r="F271" s="82"/>
      <c r="G271" s="23"/>
      <c r="H271" s="24"/>
      <c r="I271" s="15"/>
      <c r="J271" s="117"/>
      <c r="K271" s="266"/>
      <c r="L271" s="25"/>
      <c r="Z271" s="70"/>
    </row>
    <row r="272" spans="1:26" ht="14.25" customHeight="1">
      <c r="A272" s="263"/>
      <c r="B272" s="26"/>
      <c r="C272" s="27" t="s">
        <v>3052</v>
      </c>
      <c r="D272" s="28"/>
      <c r="E272" s="57" t="s">
        <v>3053</v>
      </c>
      <c r="F272" s="79">
        <v>23.9</v>
      </c>
      <c r="G272" s="30" t="s">
        <v>786</v>
      </c>
      <c r="H272" s="7"/>
      <c r="I272" s="6"/>
      <c r="J272" s="421"/>
      <c r="K272" s="267"/>
      <c r="L272" s="19"/>
      <c r="Z272" s="70"/>
    </row>
    <row r="273" spans="1:26" ht="14.25" customHeight="1">
      <c r="A273" s="256"/>
      <c r="B273" s="20"/>
      <c r="C273" s="2"/>
      <c r="D273" s="22"/>
      <c r="E273" s="2"/>
      <c r="F273" s="82"/>
      <c r="G273" s="23"/>
      <c r="H273" s="24"/>
      <c r="I273" s="15"/>
      <c r="J273" s="117"/>
      <c r="K273" s="266"/>
      <c r="L273" s="25"/>
      <c r="Z273" s="70"/>
    </row>
    <row r="274" spans="1:26" ht="14.25" customHeight="1">
      <c r="A274" s="263"/>
      <c r="B274" s="26"/>
      <c r="C274" s="27"/>
      <c r="D274" s="28"/>
      <c r="E274" s="57"/>
      <c r="F274" s="79"/>
      <c r="G274" s="30"/>
      <c r="H274" s="7"/>
      <c r="I274" s="6"/>
      <c r="J274" s="69"/>
      <c r="K274" s="267"/>
      <c r="L274" s="19"/>
      <c r="Z274" s="70"/>
    </row>
    <row r="275" spans="1:26" ht="14.25" customHeight="1">
      <c r="A275" s="256"/>
      <c r="B275" s="20"/>
      <c r="C275" s="2"/>
      <c r="D275" s="22"/>
      <c r="E275" s="2"/>
      <c r="F275" s="82"/>
      <c r="G275" s="23"/>
      <c r="H275" s="24"/>
      <c r="I275" s="15"/>
      <c r="J275" s="117"/>
      <c r="K275" s="266"/>
      <c r="L275" s="25"/>
      <c r="Z275" s="70"/>
    </row>
    <row r="276" spans="1:26" ht="14.25" customHeight="1">
      <c r="A276" s="263"/>
      <c r="B276" s="26"/>
      <c r="C276" s="27" t="s">
        <v>2325</v>
      </c>
      <c r="D276" s="28"/>
      <c r="E276" s="57"/>
      <c r="F276" s="79"/>
      <c r="G276" s="30"/>
      <c r="H276" s="7"/>
      <c r="I276" s="6"/>
      <c r="J276" s="69"/>
      <c r="K276" s="267"/>
      <c r="L276" s="19"/>
      <c r="Z276" s="70"/>
    </row>
    <row r="277" spans="1:26" ht="14.25" customHeight="1">
      <c r="A277" s="255"/>
      <c r="B277" s="8"/>
      <c r="C277" s="9"/>
      <c r="D277" s="10"/>
      <c r="F277" s="83"/>
      <c r="G277" s="17"/>
      <c r="H277" s="18"/>
      <c r="I277" s="71"/>
      <c r="J277" s="18"/>
      <c r="K277" s="274"/>
      <c r="L277" s="25"/>
      <c r="M277"/>
      <c r="Z277" s="70"/>
    </row>
    <row r="278" spans="1:26" ht="14.25" customHeight="1" thickBot="1">
      <c r="A278" s="269"/>
      <c r="B278" s="50"/>
      <c r="C278" s="51"/>
      <c r="D278" s="52"/>
      <c r="E278" s="53"/>
      <c r="F278" s="80"/>
      <c r="G278" s="55"/>
      <c r="H278" s="62"/>
      <c r="I278" s="271"/>
      <c r="J278" s="272"/>
      <c r="K278" s="275"/>
      <c r="L278" s="119"/>
      <c r="M278"/>
      <c r="Z278" s="70"/>
    </row>
    <row r="279" spans="1:26" ht="14.25" customHeight="1">
      <c r="M279"/>
    </row>
    <row r="280" spans="1:26" ht="14.25" customHeight="1">
      <c r="J280" s="56" t="s">
        <v>69</v>
      </c>
      <c r="K280" s="801">
        <f>K240+1</f>
        <v>9</v>
      </c>
      <c r="L280" s="801"/>
    </row>
    <row r="281" spans="1:26" ht="14.25" customHeight="1">
      <c r="A281" s="313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</row>
    <row r="282" spans="1:26" ht="14.25" customHeight="1" thickBot="1">
      <c r="A282" s="313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</row>
    <row r="283" spans="1:26" ht="14.25" customHeight="1">
      <c r="A283" s="254"/>
      <c r="B283" s="35"/>
      <c r="C283" s="11"/>
      <c r="D283" s="37"/>
      <c r="E283" s="11"/>
      <c r="F283" s="44"/>
      <c r="G283" s="44"/>
      <c r="H283" s="11"/>
      <c r="I283" s="44"/>
      <c r="J283" s="11"/>
      <c r="K283" s="11"/>
      <c r="L283" s="45"/>
    </row>
    <row r="284" spans="1:26" ht="14.25" customHeight="1" thickBot="1">
      <c r="A284" s="314"/>
      <c r="B284" s="47"/>
      <c r="C284" s="39" t="s">
        <v>5</v>
      </c>
      <c r="D284" s="48"/>
      <c r="E284" s="39" t="s">
        <v>6</v>
      </c>
      <c r="F284" s="49" t="s">
        <v>7</v>
      </c>
      <c r="G284" s="49" t="s">
        <v>4</v>
      </c>
      <c r="H284" s="39" t="s">
        <v>8</v>
      </c>
      <c r="I284" s="49" t="s">
        <v>1</v>
      </c>
      <c r="J284" s="586" t="s">
        <v>2</v>
      </c>
      <c r="K284" s="586"/>
      <c r="L284" s="587"/>
    </row>
    <row r="285" spans="1:26" ht="14.25" customHeight="1">
      <c r="A285" s="254"/>
      <c r="B285" s="35"/>
      <c r="C285" s="36"/>
      <c r="D285" s="37"/>
      <c r="E285" s="11"/>
      <c r="F285" s="12"/>
      <c r="G285" s="13"/>
      <c r="H285" s="14"/>
      <c r="I285" s="38"/>
      <c r="J285" s="14"/>
      <c r="K285" s="14"/>
      <c r="L285" s="16"/>
    </row>
    <row r="286" spans="1:26" ht="14.25" customHeight="1">
      <c r="A286" s="260" t="s">
        <v>2326</v>
      </c>
      <c r="B286" s="26"/>
      <c r="C286" s="27" t="s">
        <v>2275</v>
      </c>
      <c r="D286" s="10"/>
      <c r="F286" s="3"/>
      <c r="G286" s="17"/>
      <c r="H286" s="18"/>
      <c r="I286" s="32"/>
      <c r="J286" s="18"/>
      <c r="K286" s="18"/>
      <c r="L286" s="19"/>
    </row>
    <row r="287" spans="1:26" ht="14.25" customHeight="1">
      <c r="A287" s="256"/>
      <c r="B287" s="20"/>
      <c r="C287" s="21"/>
      <c r="D287" s="22"/>
      <c r="E287" s="2"/>
      <c r="F287" s="4"/>
      <c r="G287" s="23"/>
      <c r="H287" s="24"/>
      <c r="I287" s="15"/>
      <c r="J287" s="24"/>
      <c r="K287" s="266"/>
      <c r="L287" s="25"/>
    </row>
    <row r="288" spans="1:26" ht="14.25" customHeight="1">
      <c r="A288" s="257"/>
      <c r="B288" s="26"/>
      <c r="C288" s="27"/>
      <c r="D288" s="28"/>
      <c r="E288" s="29"/>
      <c r="F288" s="79"/>
      <c r="G288" s="30"/>
      <c r="H288" s="7"/>
      <c r="I288" s="6"/>
      <c r="J288" s="69"/>
      <c r="K288" s="267"/>
      <c r="L288" s="31"/>
    </row>
    <row r="289" spans="1:26" ht="14.25" customHeight="1">
      <c r="A289" s="261"/>
      <c r="B289" s="8"/>
      <c r="C289" s="9"/>
      <c r="D289" s="10"/>
      <c r="F289" s="78"/>
      <c r="G289" s="23"/>
      <c r="H289" s="24"/>
      <c r="I289" s="15"/>
      <c r="J289" s="117"/>
      <c r="K289" s="266"/>
      <c r="L289" s="25"/>
    </row>
    <row r="290" spans="1:26" ht="14.25" customHeight="1">
      <c r="A290" s="261"/>
      <c r="B290" s="8"/>
      <c r="C290" s="27" t="s">
        <v>2227</v>
      </c>
      <c r="D290" s="28"/>
      <c r="E290" s="29" t="s">
        <v>2228</v>
      </c>
      <c r="F290" s="79">
        <v>32.6</v>
      </c>
      <c r="G290" s="30" t="s">
        <v>1446</v>
      </c>
      <c r="H290" s="7"/>
      <c r="I290" s="6"/>
      <c r="J290" s="781"/>
      <c r="K290" s="782"/>
      <c r="L290" s="783"/>
    </row>
    <row r="291" spans="1:26" ht="14.25" customHeight="1">
      <c r="A291" s="256"/>
      <c r="B291" s="20"/>
      <c r="C291" s="21"/>
      <c r="D291" s="22"/>
      <c r="E291" s="2"/>
      <c r="F291" s="66"/>
      <c r="G291" s="23"/>
      <c r="H291" s="24"/>
      <c r="I291" s="15"/>
      <c r="J291" s="117"/>
      <c r="K291" s="266"/>
      <c r="L291" s="25"/>
    </row>
    <row r="292" spans="1:26" ht="14.25" customHeight="1">
      <c r="A292" s="263"/>
      <c r="B292" s="26"/>
      <c r="C292" s="27" t="s">
        <v>244</v>
      </c>
      <c r="D292" s="10"/>
      <c r="F292" s="79">
        <v>103</v>
      </c>
      <c r="G292" s="30" t="s">
        <v>1446</v>
      </c>
      <c r="H292" s="7"/>
      <c r="I292" s="6"/>
      <c r="J292" s="781"/>
      <c r="K292" s="782"/>
      <c r="L292" s="783"/>
      <c r="P292" s="323"/>
    </row>
    <row r="293" spans="1:26" ht="14.25" customHeight="1">
      <c r="A293" s="261"/>
      <c r="B293" s="20"/>
      <c r="C293" s="21"/>
      <c r="D293" s="22"/>
      <c r="E293" s="2"/>
      <c r="F293" s="66"/>
      <c r="G293" s="23"/>
      <c r="H293" s="24"/>
      <c r="I293" s="15"/>
      <c r="J293" s="117"/>
      <c r="K293" s="266"/>
      <c r="L293" s="25"/>
      <c r="P293" s="323"/>
    </row>
    <row r="294" spans="1:26" ht="14.25" customHeight="1">
      <c r="A294" s="261"/>
      <c r="B294" s="26"/>
      <c r="C294" s="27" t="s">
        <v>1385</v>
      </c>
      <c r="D294" s="28"/>
      <c r="E294" s="29" t="s">
        <v>2229</v>
      </c>
      <c r="F294" s="79">
        <v>14.4</v>
      </c>
      <c r="G294" s="30" t="s">
        <v>1446</v>
      </c>
      <c r="H294" s="7"/>
      <c r="I294" s="6"/>
      <c r="J294" s="781"/>
      <c r="K294" s="782"/>
      <c r="L294" s="783"/>
    </row>
    <row r="295" spans="1:26" ht="14.25" customHeight="1">
      <c r="A295" s="256"/>
      <c r="B295" s="20"/>
      <c r="C295" s="21"/>
      <c r="D295" s="22"/>
      <c r="E295" s="2"/>
      <c r="F295" s="78"/>
      <c r="G295" s="23"/>
      <c r="H295" s="24"/>
      <c r="I295" s="15"/>
      <c r="J295" s="117"/>
      <c r="K295" s="266"/>
      <c r="L295" s="25"/>
    </row>
    <row r="296" spans="1:26" ht="14.25" customHeight="1">
      <c r="A296" s="263"/>
      <c r="B296" s="26"/>
      <c r="C296" s="27" t="s">
        <v>2230</v>
      </c>
      <c r="D296" s="28"/>
      <c r="E296" s="29" t="s">
        <v>2229</v>
      </c>
      <c r="F296" s="79">
        <v>8.5</v>
      </c>
      <c r="G296" s="30" t="s">
        <v>2327</v>
      </c>
      <c r="H296" s="7"/>
      <c r="I296" s="6"/>
      <c r="J296" s="781"/>
      <c r="K296" s="782"/>
      <c r="L296" s="783"/>
    </row>
    <row r="297" spans="1:26" ht="14.25" customHeight="1">
      <c r="A297" s="261"/>
      <c r="B297" s="20"/>
      <c r="C297" s="2"/>
      <c r="D297" s="22"/>
      <c r="E297" s="2"/>
      <c r="F297" s="82"/>
      <c r="G297" s="23"/>
      <c r="H297" s="24"/>
      <c r="I297" s="15"/>
      <c r="J297" s="117"/>
      <c r="K297" s="266"/>
      <c r="L297" s="25"/>
      <c r="M297"/>
      <c r="P297" s="18"/>
    </row>
    <row r="298" spans="1:26" ht="14.25" customHeight="1">
      <c r="A298" s="261"/>
      <c r="B298" s="26"/>
      <c r="C298" s="27" t="s">
        <v>2231</v>
      </c>
      <c r="D298" s="28"/>
      <c r="E298" s="57" t="s">
        <v>2232</v>
      </c>
      <c r="F298" s="79">
        <v>6.3</v>
      </c>
      <c r="G298" s="30" t="s">
        <v>1446</v>
      </c>
      <c r="H298" s="7"/>
      <c r="I298" s="6"/>
      <c r="J298" s="781"/>
      <c r="K298" s="782"/>
      <c r="L298" s="783"/>
      <c r="M298"/>
    </row>
    <row r="299" spans="1:26" ht="14.25" customHeight="1">
      <c r="A299" s="256"/>
      <c r="B299" s="8"/>
      <c r="C299" s="9"/>
      <c r="D299" s="10"/>
      <c r="F299" s="3"/>
      <c r="G299" s="23"/>
      <c r="H299" s="24"/>
      <c r="I299" s="15"/>
      <c r="J299" s="117"/>
      <c r="K299" s="266"/>
      <c r="L299" s="25"/>
      <c r="Z299" s="70"/>
    </row>
    <row r="300" spans="1:26" ht="14.25" customHeight="1">
      <c r="A300" s="263"/>
      <c r="B300" s="8"/>
      <c r="C300" s="27" t="s">
        <v>2231</v>
      </c>
      <c r="D300" s="28"/>
      <c r="E300" s="29" t="s">
        <v>2233</v>
      </c>
      <c r="F300" s="79">
        <v>4</v>
      </c>
      <c r="G300" s="30" t="s">
        <v>1446</v>
      </c>
      <c r="H300" s="7"/>
      <c r="I300" s="6"/>
      <c r="J300" s="781"/>
      <c r="K300" s="782"/>
      <c r="L300" s="783"/>
      <c r="Z300" s="70"/>
    </row>
    <row r="301" spans="1:26" ht="14.25" customHeight="1">
      <c r="A301" s="261"/>
      <c r="B301" s="20"/>
      <c r="C301" s="21"/>
      <c r="D301" s="22"/>
      <c r="E301" s="2"/>
      <c r="F301" s="4"/>
      <c r="G301" s="23"/>
      <c r="H301" s="24"/>
      <c r="I301" s="15"/>
      <c r="J301" s="117"/>
      <c r="K301" s="266"/>
      <c r="L301" s="25"/>
      <c r="Z301" s="70"/>
    </row>
    <row r="302" spans="1:26" ht="14.25" customHeight="1">
      <c r="A302" s="265"/>
      <c r="B302" s="26"/>
      <c r="C302" s="27" t="s">
        <v>2234</v>
      </c>
      <c r="D302" s="28"/>
      <c r="E302" s="29" t="s">
        <v>2235</v>
      </c>
      <c r="F302" s="79">
        <v>1.7</v>
      </c>
      <c r="G302" s="30" t="s">
        <v>263</v>
      </c>
      <c r="H302" s="7"/>
      <c r="I302" s="6"/>
      <c r="J302" s="781"/>
      <c r="K302" s="782"/>
      <c r="L302" s="783"/>
      <c r="Z302" s="70"/>
    </row>
    <row r="303" spans="1:26" ht="14.25" customHeight="1">
      <c r="A303" s="256"/>
      <c r="B303" s="20"/>
      <c r="C303" s="21"/>
      <c r="D303" s="22"/>
      <c r="E303" s="2"/>
      <c r="F303" s="82"/>
      <c r="G303" s="23"/>
      <c r="H303" s="24"/>
      <c r="I303" s="15"/>
      <c r="J303" s="117"/>
      <c r="K303" s="266"/>
      <c r="L303" s="25"/>
      <c r="Z303" s="70"/>
    </row>
    <row r="304" spans="1:26" ht="14.25" customHeight="1">
      <c r="A304" s="263"/>
      <c r="B304" s="26"/>
      <c r="C304" s="27" t="s">
        <v>2234</v>
      </c>
      <c r="D304" s="28"/>
      <c r="E304" s="29" t="s">
        <v>2236</v>
      </c>
      <c r="F304" s="79">
        <v>0.5</v>
      </c>
      <c r="G304" s="30" t="s">
        <v>263</v>
      </c>
      <c r="H304" s="7"/>
      <c r="I304" s="6"/>
      <c r="J304" s="781"/>
      <c r="K304" s="782"/>
      <c r="L304" s="783"/>
      <c r="Z304" s="70"/>
    </row>
    <row r="305" spans="1:26" ht="14.25" customHeight="1">
      <c r="A305" s="261"/>
      <c r="B305" s="8"/>
      <c r="D305" s="10"/>
      <c r="F305" s="83"/>
      <c r="G305" s="23"/>
      <c r="H305" s="24"/>
      <c r="I305" s="15"/>
      <c r="J305" s="117"/>
      <c r="K305" s="266"/>
      <c r="L305" s="25"/>
      <c r="M305"/>
      <c r="Z305" s="70"/>
    </row>
    <row r="306" spans="1:26" ht="14.25" customHeight="1">
      <c r="A306" s="261"/>
      <c r="B306" s="8"/>
      <c r="C306" s="27" t="s">
        <v>2237</v>
      </c>
      <c r="D306" s="28"/>
      <c r="E306" s="57"/>
      <c r="F306" s="79">
        <v>2.1</v>
      </c>
      <c r="G306" s="30" t="s">
        <v>263</v>
      </c>
      <c r="H306" s="7"/>
      <c r="I306" s="6"/>
      <c r="J306" s="781"/>
      <c r="K306" s="782"/>
      <c r="L306" s="783"/>
      <c r="M306"/>
      <c r="Z306" s="70"/>
    </row>
    <row r="307" spans="1:26" ht="14.25" customHeight="1">
      <c r="A307" s="256"/>
      <c r="B307" s="20"/>
      <c r="C307" s="21"/>
      <c r="D307" s="22"/>
      <c r="E307" s="2"/>
      <c r="F307" s="78"/>
      <c r="G307" s="23"/>
      <c r="H307" s="24"/>
      <c r="I307" s="15"/>
      <c r="J307" s="117"/>
      <c r="K307" s="266"/>
      <c r="L307" s="25"/>
      <c r="M307"/>
      <c r="Z307" s="70"/>
    </row>
    <row r="308" spans="1:26" ht="14.25" customHeight="1">
      <c r="A308" s="263"/>
      <c r="B308" s="26"/>
      <c r="C308" s="27" t="s">
        <v>1258</v>
      </c>
      <c r="D308" s="28"/>
      <c r="E308" s="29" t="s">
        <v>2238</v>
      </c>
      <c r="F308" s="79">
        <v>2.1</v>
      </c>
      <c r="G308" s="30" t="s">
        <v>263</v>
      </c>
      <c r="H308" s="7"/>
      <c r="I308" s="6"/>
      <c r="J308" s="781"/>
      <c r="K308" s="782"/>
      <c r="L308" s="783"/>
      <c r="M308"/>
      <c r="Z308" s="70"/>
    </row>
    <row r="309" spans="1:26" ht="14.25" customHeight="1">
      <c r="A309" s="256"/>
      <c r="B309" s="20"/>
      <c r="C309" s="21"/>
      <c r="D309" s="22"/>
      <c r="E309" s="2"/>
      <c r="F309" s="4"/>
      <c r="G309" s="23"/>
      <c r="H309" s="24"/>
      <c r="I309" s="15"/>
      <c r="J309" s="117"/>
      <c r="K309" s="266"/>
      <c r="L309" s="25"/>
    </row>
    <row r="310" spans="1:26" ht="14.25" customHeight="1">
      <c r="A310" s="257"/>
      <c r="B310" s="26"/>
      <c r="C310" s="27" t="s">
        <v>2337</v>
      </c>
      <c r="D310" s="28"/>
      <c r="E310" s="29" t="s">
        <v>2239</v>
      </c>
      <c r="F310" s="79">
        <v>3.8</v>
      </c>
      <c r="G310" s="30" t="s">
        <v>1446</v>
      </c>
      <c r="H310" s="7"/>
      <c r="I310" s="6"/>
      <c r="J310" s="781"/>
      <c r="K310" s="782"/>
      <c r="L310" s="783"/>
    </row>
    <row r="311" spans="1:26" ht="14.25" customHeight="1">
      <c r="A311" s="261"/>
      <c r="B311" s="8"/>
      <c r="C311" s="9"/>
      <c r="D311" s="10"/>
      <c r="F311" s="83"/>
      <c r="G311" s="23"/>
      <c r="H311" s="24"/>
      <c r="I311" s="15"/>
      <c r="J311" s="117"/>
      <c r="K311" s="266"/>
      <c r="L311" s="25"/>
    </row>
    <row r="312" spans="1:26" ht="14.25" customHeight="1">
      <c r="A312" s="261"/>
      <c r="B312" s="8"/>
      <c r="C312" s="27" t="s">
        <v>2338</v>
      </c>
      <c r="D312" s="28"/>
      <c r="E312" s="29" t="s">
        <v>2240</v>
      </c>
      <c r="F312" s="79">
        <v>21.9</v>
      </c>
      <c r="G312" s="30" t="s">
        <v>1446</v>
      </c>
      <c r="H312" s="7"/>
      <c r="I312" s="6"/>
      <c r="J312" s="781"/>
      <c r="K312" s="782"/>
      <c r="L312" s="783"/>
    </row>
    <row r="313" spans="1:26" ht="14.25" customHeight="1">
      <c r="A313" s="256"/>
      <c r="B313" s="20"/>
      <c r="C313" s="21"/>
      <c r="D313" s="22"/>
      <c r="E313" s="2"/>
      <c r="F313" s="82"/>
      <c r="G313" s="23"/>
      <c r="H313" s="569"/>
      <c r="I313" s="15"/>
      <c r="J313" s="117"/>
      <c r="K313" s="266"/>
      <c r="L313" s="25"/>
    </row>
    <row r="314" spans="1:26" ht="14.25" customHeight="1">
      <c r="A314" s="263"/>
      <c r="B314" s="26"/>
      <c r="C314" s="27" t="s">
        <v>2336</v>
      </c>
      <c r="D314" s="28"/>
      <c r="E314" s="29" t="s">
        <v>2240</v>
      </c>
      <c r="F314" s="79">
        <v>12.3</v>
      </c>
      <c r="G314" s="30" t="s">
        <v>1446</v>
      </c>
      <c r="H314" s="570"/>
      <c r="I314" s="6"/>
      <c r="J314" s="781"/>
      <c r="K314" s="782"/>
      <c r="L314" s="783"/>
    </row>
    <row r="315" spans="1:26" ht="14.25" customHeight="1">
      <c r="A315" s="256"/>
      <c r="B315" s="20"/>
      <c r="C315" s="21"/>
      <c r="D315" s="22"/>
      <c r="E315" s="2"/>
      <c r="F315" s="82"/>
      <c r="G315" s="23"/>
      <c r="H315" s="569"/>
      <c r="I315" s="15"/>
      <c r="J315" s="24"/>
      <c r="K315" s="266"/>
      <c r="L315" s="25"/>
    </row>
    <row r="316" spans="1:26" ht="14.25" customHeight="1">
      <c r="A316" s="404"/>
      <c r="B316" s="8"/>
      <c r="C316" s="9" t="s">
        <v>2329</v>
      </c>
      <c r="D316" s="10"/>
      <c r="E316" t="s">
        <v>2330</v>
      </c>
      <c r="F316" s="77">
        <v>3.8</v>
      </c>
      <c r="G316" s="17" t="s">
        <v>1446</v>
      </c>
      <c r="H316" s="570"/>
      <c r="I316" s="127"/>
      <c r="J316" s="421"/>
      <c r="K316" s="267"/>
      <c r="L316" s="31"/>
    </row>
    <row r="317" spans="1:26" ht="14.25" customHeight="1">
      <c r="A317" s="256"/>
      <c r="B317" s="20"/>
      <c r="C317" s="21"/>
      <c r="D317" s="22"/>
      <c r="E317" s="2"/>
      <c r="F317" s="82"/>
      <c r="G317" s="23"/>
      <c r="H317" s="569"/>
      <c r="I317" s="15"/>
      <c r="J317" s="117"/>
      <c r="K317" s="266"/>
      <c r="L317" s="25"/>
      <c r="P317" s="18"/>
    </row>
    <row r="318" spans="1:26" ht="14.25" customHeight="1" thickBot="1">
      <c r="A318" s="362"/>
      <c r="B318" s="50"/>
      <c r="C318" s="51" t="s">
        <v>2329</v>
      </c>
      <c r="D318" s="52"/>
      <c r="E318" s="363" t="s">
        <v>2331</v>
      </c>
      <c r="F318" s="80">
        <v>21.9</v>
      </c>
      <c r="G318" s="55" t="s">
        <v>2328</v>
      </c>
      <c r="H318" s="571"/>
      <c r="I318" s="125"/>
      <c r="J318" s="784"/>
      <c r="K318" s="785"/>
      <c r="L318" s="786"/>
    </row>
    <row r="319" spans="1:26" ht="14.25" customHeight="1">
      <c r="M319"/>
    </row>
    <row r="320" spans="1:26" ht="14.25" customHeight="1">
      <c r="J320" s="56" t="s">
        <v>69</v>
      </c>
      <c r="K320" s="801">
        <f>K280+1</f>
        <v>10</v>
      </c>
      <c r="L320" s="801"/>
    </row>
    <row r="321" spans="1:13" ht="14.25" customHeight="1">
      <c r="A321" s="313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</row>
    <row r="322" spans="1:13" ht="14.25" customHeight="1" thickBot="1">
      <c r="A322" s="313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</row>
    <row r="323" spans="1:13" ht="14.25" customHeight="1">
      <c r="A323" s="254"/>
      <c r="B323" s="35"/>
      <c r="C323" s="11"/>
      <c r="D323" s="37"/>
      <c r="E323" s="11"/>
      <c r="F323" s="44"/>
      <c r="G323" s="44"/>
      <c r="H323" s="11"/>
      <c r="I323" s="44"/>
      <c r="J323" s="11"/>
      <c r="K323" s="11"/>
      <c r="L323" s="45"/>
    </row>
    <row r="324" spans="1:13" ht="14.25" customHeight="1" thickBot="1">
      <c r="A324" s="314"/>
      <c r="B324" s="47"/>
      <c r="C324" s="39" t="s">
        <v>5</v>
      </c>
      <c r="D324" s="48"/>
      <c r="E324" s="39" t="s">
        <v>6</v>
      </c>
      <c r="F324" s="49" t="s">
        <v>7</v>
      </c>
      <c r="G324" s="49" t="s">
        <v>4</v>
      </c>
      <c r="H324" s="39" t="s">
        <v>8</v>
      </c>
      <c r="I324" s="49" t="s">
        <v>1</v>
      </c>
      <c r="J324" s="586" t="s">
        <v>2</v>
      </c>
      <c r="K324" s="586"/>
      <c r="L324" s="587"/>
    </row>
    <row r="325" spans="1:13" ht="14.25" customHeight="1">
      <c r="A325" s="256"/>
      <c r="B325" s="20"/>
      <c r="C325" s="21"/>
      <c r="D325" s="22"/>
      <c r="F325" s="82"/>
      <c r="G325" s="23"/>
      <c r="H325" s="24"/>
      <c r="I325" s="15"/>
      <c r="J325" s="117"/>
      <c r="K325" s="266"/>
      <c r="L325" s="25"/>
    </row>
    <row r="326" spans="1:13" ht="14.25" customHeight="1">
      <c r="A326" s="263"/>
      <c r="B326" s="26"/>
      <c r="C326" s="27" t="s">
        <v>2329</v>
      </c>
      <c r="D326" s="28"/>
      <c r="E326" t="s">
        <v>2332</v>
      </c>
      <c r="F326" s="77">
        <v>12.3</v>
      </c>
      <c r="G326" s="30" t="s">
        <v>1446</v>
      </c>
      <c r="H326" s="7"/>
      <c r="I326" s="6"/>
      <c r="J326" s="781"/>
      <c r="K326" s="782"/>
      <c r="L326" s="783"/>
    </row>
    <row r="327" spans="1:13" ht="14.25" customHeight="1">
      <c r="A327" s="261"/>
      <c r="B327" s="20"/>
      <c r="C327" s="2"/>
      <c r="D327" s="22"/>
      <c r="E327" s="2"/>
      <c r="F327" s="82"/>
      <c r="G327" s="23"/>
      <c r="H327" s="24"/>
      <c r="I327" s="15"/>
      <c r="J327" s="117"/>
      <c r="K327" s="266"/>
      <c r="L327" s="25"/>
    </row>
    <row r="328" spans="1:13" ht="14.25" customHeight="1">
      <c r="A328" s="261"/>
      <c r="B328" s="26"/>
      <c r="C328" s="27" t="s">
        <v>2333</v>
      </c>
      <c r="D328" s="28"/>
      <c r="E328" s="57" t="s">
        <v>2334</v>
      </c>
      <c r="F328" s="79">
        <v>2</v>
      </c>
      <c r="G328" s="30" t="s">
        <v>2241</v>
      </c>
      <c r="H328" s="7"/>
      <c r="I328" s="6"/>
      <c r="J328" s="781"/>
      <c r="K328" s="782"/>
      <c r="L328" s="783"/>
      <c r="M328"/>
    </row>
    <row r="329" spans="1:13" ht="14.25" customHeight="1">
      <c r="A329" s="256"/>
      <c r="B329" s="20"/>
      <c r="C329" s="2"/>
      <c r="D329" s="22"/>
      <c r="E329" s="2"/>
      <c r="F329" s="82"/>
      <c r="G329" s="23"/>
      <c r="H329" s="24"/>
      <c r="I329" s="15"/>
      <c r="J329" s="117"/>
      <c r="K329" s="266"/>
      <c r="L329" s="25"/>
    </row>
    <row r="330" spans="1:13" ht="14.25" customHeight="1">
      <c r="A330" s="263"/>
      <c r="B330" s="26"/>
      <c r="C330" s="27" t="s">
        <v>2242</v>
      </c>
      <c r="D330" s="28"/>
      <c r="E330" s="57" t="s">
        <v>1153</v>
      </c>
      <c r="F330" s="79">
        <v>109</v>
      </c>
      <c r="G330" s="30" t="s">
        <v>786</v>
      </c>
      <c r="H330" s="7"/>
      <c r="I330" s="6"/>
      <c r="J330" s="781"/>
      <c r="K330" s="782"/>
      <c r="L330" s="783"/>
    </row>
    <row r="331" spans="1:13" ht="14.25" customHeight="1">
      <c r="A331" s="261"/>
      <c r="B331" s="8"/>
      <c r="D331" s="10"/>
      <c r="F331" s="77"/>
      <c r="G331" s="23"/>
      <c r="H331" s="24"/>
      <c r="I331" s="15"/>
      <c r="J331" s="117"/>
      <c r="K331" s="266"/>
      <c r="L331" s="25"/>
    </row>
    <row r="332" spans="1:13" ht="14.25" customHeight="1">
      <c r="A332" s="265"/>
      <c r="B332" s="8"/>
      <c r="C332" s="9" t="s">
        <v>2243</v>
      </c>
      <c r="D332" s="10"/>
      <c r="E332" t="s">
        <v>2245</v>
      </c>
      <c r="F332" s="77">
        <v>74.8</v>
      </c>
      <c r="G332" s="30" t="s">
        <v>786</v>
      </c>
      <c r="H332" s="7"/>
      <c r="I332" s="6"/>
      <c r="J332" s="781"/>
      <c r="K332" s="782"/>
      <c r="L332" s="783"/>
    </row>
    <row r="333" spans="1:13" ht="14.25" customHeight="1">
      <c r="A333" s="256"/>
      <c r="B333" s="20"/>
      <c r="C333" s="21"/>
      <c r="D333" s="22"/>
      <c r="E333" s="2"/>
      <c r="F333" s="82"/>
      <c r="G333" s="23"/>
      <c r="H333" s="24"/>
      <c r="I333" s="15"/>
      <c r="J333" s="117"/>
      <c r="K333" s="266"/>
      <c r="L333" s="25"/>
    </row>
    <row r="334" spans="1:13" ht="14.25" customHeight="1">
      <c r="A334" s="263"/>
      <c r="B334" s="26"/>
      <c r="C334" s="27" t="s">
        <v>1258</v>
      </c>
      <c r="D334" s="28"/>
      <c r="E334" s="29"/>
      <c r="F334" s="79">
        <v>184</v>
      </c>
      <c r="G334" s="30" t="s">
        <v>786</v>
      </c>
      <c r="H334" s="7"/>
      <c r="I334" s="6"/>
      <c r="J334" s="781"/>
      <c r="K334" s="782"/>
      <c r="L334" s="783"/>
    </row>
    <row r="335" spans="1:13" ht="14.25" customHeight="1">
      <c r="A335" s="261"/>
      <c r="B335" s="8"/>
      <c r="D335" s="10"/>
      <c r="F335" s="83"/>
      <c r="G335" s="17"/>
      <c r="H335" s="24"/>
      <c r="I335" s="15"/>
      <c r="J335" s="117"/>
      <c r="K335" s="266"/>
      <c r="L335" s="25"/>
    </row>
    <row r="336" spans="1:13" ht="14.25" customHeight="1">
      <c r="A336" s="261"/>
      <c r="B336" s="8"/>
      <c r="C336" s="27" t="s">
        <v>2244</v>
      </c>
      <c r="D336" s="10"/>
      <c r="F336" s="77">
        <v>55.1</v>
      </c>
      <c r="G336" s="17" t="s">
        <v>184</v>
      </c>
      <c r="H336" s="7"/>
      <c r="I336" s="6"/>
      <c r="J336" s="781"/>
      <c r="K336" s="782"/>
      <c r="L336" s="783"/>
    </row>
    <row r="337" spans="1:13" ht="14.25" customHeight="1">
      <c r="A337" s="256"/>
      <c r="B337" s="20"/>
      <c r="C337" s="21"/>
      <c r="D337" s="22"/>
      <c r="E337" s="2"/>
      <c r="F337" s="4"/>
      <c r="G337" s="23"/>
      <c r="H337" s="24"/>
      <c r="I337" s="15"/>
      <c r="J337" s="24"/>
      <c r="K337" s="24"/>
      <c r="L337" s="25"/>
    </row>
    <row r="338" spans="1:13" ht="14.25" customHeight="1">
      <c r="A338" s="257"/>
      <c r="B338" s="26"/>
      <c r="C338" s="27" t="s">
        <v>2335</v>
      </c>
      <c r="D338" s="28"/>
      <c r="E338" s="29" t="s">
        <v>2870</v>
      </c>
      <c r="F338" s="79">
        <v>6</v>
      </c>
      <c r="G338" s="30" t="s">
        <v>2873</v>
      </c>
      <c r="H338" s="7"/>
      <c r="I338" s="6"/>
      <c r="J338" s="781"/>
      <c r="K338" s="782"/>
      <c r="L338" s="783"/>
    </row>
    <row r="339" spans="1:13" ht="14.25" customHeight="1">
      <c r="A339" s="256"/>
      <c r="B339" s="20"/>
      <c r="C339" s="21"/>
      <c r="D339" s="22"/>
      <c r="E339" s="2"/>
      <c r="F339" s="4"/>
      <c r="G339" s="23"/>
      <c r="H339" s="24"/>
      <c r="I339" s="15"/>
      <c r="J339" s="24"/>
      <c r="K339" s="266"/>
      <c r="L339" s="25"/>
      <c r="M339" s="324"/>
    </row>
    <row r="340" spans="1:13" ht="14.25" customHeight="1">
      <c r="A340" s="257"/>
      <c r="B340" s="26"/>
      <c r="C340" s="27" t="s">
        <v>2871</v>
      </c>
      <c r="D340" s="28"/>
      <c r="E340" s="29" t="s">
        <v>2870</v>
      </c>
      <c r="F340" s="79">
        <v>28.2</v>
      </c>
      <c r="G340" s="30" t="s">
        <v>2874</v>
      </c>
      <c r="H340" s="7"/>
      <c r="I340" s="6"/>
      <c r="J340" s="781"/>
      <c r="K340" s="782"/>
      <c r="L340" s="783"/>
      <c r="M340" s="141"/>
    </row>
    <row r="341" spans="1:13" ht="14.25" customHeight="1">
      <c r="A341" s="256"/>
      <c r="B341" s="20"/>
      <c r="C341" s="21"/>
      <c r="D341" s="22"/>
      <c r="E341" s="2"/>
      <c r="F341" s="4"/>
      <c r="G341" s="23"/>
      <c r="H341" s="24"/>
      <c r="I341" s="15"/>
      <c r="J341" s="24"/>
      <c r="K341" s="266"/>
      <c r="L341" s="25"/>
      <c r="M341" s="324"/>
    </row>
    <row r="342" spans="1:13" ht="14.25" customHeight="1">
      <c r="A342" s="257"/>
      <c r="B342" s="26"/>
      <c r="C342" s="27" t="s">
        <v>2872</v>
      </c>
      <c r="D342" s="28"/>
      <c r="E342" s="29"/>
      <c r="F342" s="79">
        <v>15</v>
      </c>
      <c r="G342" s="30" t="s">
        <v>2873</v>
      </c>
      <c r="H342" s="7"/>
      <c r="I342" s="6"/>
      <c r="J342" s="781"/>
      <c r="K342" s="782"/>
      <c r="L342" s="783"/>
      <c r="M342" s="141"/>
    </row>
    <row r="343" spans="1:13" ht="14.25" customHeight="1">
      <c r="A343" s="256"/>
      <c r="B343" s="20"/>
      <c r="C343" s="21"/>
      <c r="D343" s="22"/>
      <c r="E343" s="2"/>
      <c r="F343" s="82"/>
      <c r="G343" s="23"/>
      <c r="H343" s="24"/>
      <c r="I343" s="15"/>
      <c r="J343" s="117"/>
      <c r="K343" s="266"/>
      <c r="L343" s="25"/>
    </row>
    <row r="344" spans="1:13" ht="14.25" customHeight="1">
      <c r="A344" s="263"/>
      <c r="B344" s="26"/>
      <c r="C344" s="27" t="s">
        <v>2224</v>
      </c>
      <c r="D344" s="28"/>
      <c r="E344" s="29"/>
      <c r="F344" s="79">
        <v>78.099999999999994</v>
      </c>
      <c r="G344" s="30" t="s">
        <v>184</v>
      </c>
      <c r="H344" s="7"/>
      <c r="I344" s="6"/>
      <c r="J344" s="781"/>
      <c r="K344" s="782"/>
      <c r="L344" s="783"/>
    </row>
    <row r="345" spans="1:13" ht="14.25" customHeight="1">
      <c r="A345" s="261"/>
      <c r="B345" s="20"/>
      <c r="C345" s="21"/>
      <c r="D345" s="22"/>
      <c r="E345" t="s">
        <v>2322</v>
      </c>
      <c r="F345" s="83"/>
      <c r="G345" s="17"/>
      <c r="H345" s="24"/>
      <c r="I345" s="15"/>
      <c r="J345" s="117"/>
      <c r="K345" s="266"/>
      <c r="L345" s="25"/>
    </row>
    <row r="346" spans="1:13" ht="14.25" customHeight="1">
      <c r="A346" s="261"/>
      <c r="B346" s="26"/>
      <c r="C346" s="27" t="s">
        <v>2321</v>
      </c>
      <c r="D346" s="28"/>
      <c r="E346" s="26" t="s">
        <v>2323</v>
      </c>
      <c r="F346" s="79">
        <v>27.5</v>
      </c>
      <c r="G346" s="30" t="s">
        <v>184</v>
      </c>
      <c r="H346" s="7"/>
      <c r="I346" s="6"/>
      <c r="J346" s="781"/>
      <c r="K346" s="782"/>
      <c r="L346" s="783"/>
    </row>
    <row r="347" spans="1:13" ht="14.25" customHeight="1">
      <c r="A347" s="256"/>
      <c r="B347" s="20"/>
      <c r="C347" s="21"/>
      <c r="D347" s="22"/>
      <c r="F347" s="83"/>
      <c r="G347" s="17"/>
      <c r="H347" s="24"/>
      <c r="I347" s="15"/>
      <c r="J347" s="117"/>
      <c r="K347" s="266"/>
      <c r="L347" s="25"/>
    </row>
    <row r="348" spans="1:13" ht="14.25" customHeight="1">
      <c r="A348" s="263"/>
      <c r="B348" s="26"/>
      <c r="C348" s="27" t="s">
        <v>2324</v>
      </c>
      <c r="D348" s="28"/>
      <c r="E348" s="29" t="s">
        <v>2225</v>
      </c>
      <c r="F348" s="79">
        <v>74.8</v>
      </c>
      <c r="G348" s="30" t="s">
        <v>786</v>
      </c>
      <c r="H348" s="7"/>
      <c r="I348" s="6"/>
      <c r="J348" s="781"/>
      <c r="K348" s="782"/>
      <c r="L348" s="783"/>
    </row>
    <row r="349" spans="1:13" ht="14.25" customHeight="1">
      <c r="A349" s="261"/>
      <c r="B349" s="20"/>
      <c r="C349" s="21"/>
      <c r="D349" s="22"/>
      <c r="E349" t="s">
        <v>2904</v>
      </c>
      <c r="F349" s="83"/>
      <c r="G349" s="17"/>
      <c r="H349" s="24"/>
      <c r="I349" s="15"/>
      <c r="J349" s="117"/>
      <c r="K349" s="266"/>
      <c r="L349" s="25"/>
    </row>
    <row r="350" spans="1:13" ht="14.25" customHeight="1">
      <c r="A350" s="261"/>
      <c r="B350" s="26"/>
      <c r="C350" s="27" t="s">
        <v>2226</v>
      </c>
      <c r="D350" s="28"/>
      <c r="E350" t="s">
        <v>2905</v>
      </c>
      <c r="F350" s="77">
        <v>74.8</v>
      </c>
      <c r="G350" s="30" t="s">
        <v>786</v>
      </c>
      <c r="H350" s="7"/>
      <c r="I350" s="6"/>
      <c r="J350" s="778"/>
      <c r="K350" s="779"/>
      <c r="L350" s="780"/>
    </row>
    <row r="351" spans="1:13" ht="14.25" customHeight="1">
      <c r="A351" s="256"/>
      <c r="B351" s="20"/>
      <c r="C351" s="21"/>
      <c r="D351" s="22"/>
      <c r="E351" s="2"/>
      <c r="F351" s="82"/>
      <c r="G351" s="23"/>
      <c r="H351" s="24"/>
      <c r="I351" s="15"/>
      <c r="J351" s="117"/>
      <c r="K351" s="266"/>
      <c r="L351" s="25"/>
    </row>
    <row r="352" spans="1:13" ht="14.25" customHeight="1">
      <c r="A352" s="263"/>
      <c r="B352" s="26"/>
      <c r="C352" s="27" t="s">
        <v>2320</v>
      </c>
      <c r="D352" s="28"/>
      <c r="E352" s="29"/>
      <c r="F352" s="79">
        <v>1.3</v>
      </c>
      <c r="G352" s="30" t="s">
        <v>786</v>
      </c>
      <c r="H352" s="7"/>
      <c r="I352" s="6"/>
      <c r="J352" s="778"/>
      <c r="K352" s="779"/>
      <c r="L352" s="780"/>
    </row>
    <row r="353" spans="1:26" ht="14.25" customHeight="1">
      <c r="A353" s="261"/>
      <c r="B353" s="8"/>
      <c r="C353" s="21"/>
      <c r="D353" s="10"/>
      <c r="E353" s="2"/>
      <c r="F353" s="78"/>
      <c r="G353" s="23"/>
      <c r="H353" s="24"/>
      <c r="I353" s="15"/>
      <c r="J353" s="117"/>
      <c r="K353" s="266"/>
      <c r="L353" s="25"/>
      <c r="M353" s="324"/>
    </row>
    <row r="354" spans="1:26" ht="14.25" customHeight="1">
      <c r="A354" s="261"/>
      <c r="B354" s="8"/>
      <c r="C354" s="27" t="s">
        <v>3041</v>
      </c>
      <c r="D354" s="28"/>
      <c r="E354" s="57" t="s">
        <v>3042</v>
      </c>
      <c r="F354" s="79">
        <v>1</v>
      </c>
      <c r="G354" s="30" t="s">
        <v>184</v>
      </c>
      <c r="H354" s="368"/>
      <c r="I354" s="6"/>
      <c r="J354" s="781"/>
      <c r="K354" s="782"/>
      <c r="L354" s="783"/>
      <c r="M354" s="141"/>
    </row>
    <row r="355" spans="1:26" ht="14.25" customHeight="1">
      <c r="A355" s="256"/>
      <c r="B355" s="20"/>
      <c r="C355" s="21"/>
      <c r="D355" s="22"/>
      <c r="E355" s="2"/>
      <c r="F355" s="78"/>
      <c r="G355" s="23"/>
      <c r="H355" s="24"/>
      <c r="I355" s="15"/>
      <c r="J355" s="117"/>
      <c r="K355" s="266"/>
      <c r="L355" s="25"/>
      <c r="M355" s="324"/>
    </row>
    <row r="356" spans="1:26" ht="14.25" customHeight="1">
      <c r="A356" s="263"/>
      <c r="B356" s="26"/>
      <c r="C356" s="27" t="s">
        <v>2325</v>
      </c>
      <c r="D356" s="28"/>
      <c r="E356" s="29"/>
      <c r="F356" s="79"/>
      <c r="G356" s="30"/>
      <c r="H356" s="7"/>
      <c r="I356" s="6"/>
      <c r="J356" s="69"/>
      <c r="K356" s="279"/>
      <c r="L356" s="19"/>
      <c r="M356" s="141"/>
    </row>
    <row r="357" spans="1:26" ht="14.25" customHeight="1">
      <c r="A357" s="255"/>
      <c r="B357" s="8"/>
      <c r="C357" s="9"/>
      <c r="D357" s="10"/>
      <c r="F357" s="3"/>
      <c r="G357" s="17"/>
      <c r="H357" s="18"/>
      <c r="I357" s="71"/>
      <c r="J357" s="18"/>
      <c r="K357" s="274"/>
      <c r="L357" s="25"/>
      <c r="Z357" s="70"/>
    </row>
    <row r="358" spans="1:26" ht="14.25" customHeight="1" thickBot="1">
      <c r="A358" s="269"/>
      <c r="B358" s="50"/>
      <c r="C358" s="51"/>
      <c r="D358" s="52"/>
      <c r="E358" s="53"/>
      <c r="F358" s="80"/>
      <c r="G358" s="55"/>
      <c r="H358" s="62"/>
      <c r="I358" s="271"/>
      <c r="J358" s="272"/>
      <c r="K358" s="275"/>
      <c r="L358" s="119"/>
      <c r="Z358" s="70"/>
    </row>
    <row r="360" spans="1:26" ht="14.25" customHeight="1">
      <c r="J360" s="56" t="s">
        <v>3</v>
      </c>
      <c r="K360" s="801">
        <f>K320+1</f>
        <v>11</v>
      </c>
      <c r="L360" s="801"/>
    </row>
    <row r="361" spans="1:26" ht="14.25" customHeight="1">
      <c r="A361" s="313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</row>
    <row r="362" spans="1:26" ht="14.25" customHeight="1" thickBot="1">
      <c r="A362" s="313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</row>
    <row r="363" spans="1:26" ht="14.25" customHeight="1">
      <c r="A363" s="254"/>
      <c r="B363" s="35"/>
      <c r="C363" s="11"/>
      <c r="D363" s="37"/>
      <c r="E363" s="11"/>
      <c r="F363" s="44"/>
      <c r="G363" s="44"/>
      <c r="H363" s="11"/>
      <c r="I363" s="44"/>
      <c r="J363" s="11"/>
      <c r="K363" s="11"/>
      <c r="L363" s="45"/>
    </row>
    <row r="364" spans="1:26" ht="14.25" customHeight="1" thickBot="1">
      <c r="A364" s="314"/>
      <c r="B364" s="47"/>
      <c r="C364" s="39" t="s">
        <v>5</v>
      </c>
      <c r="D364" s="48"/>
      <c r="E364" s="39" t="s">
        <v>6</v>
      </c>
      <c r="F364" s="49" t="s">
        <v>7</v>
      </c>
      <c r="G364" s="49" t="s">
        <v>4</v>
      </c>
      <c r="H364" s="39" t="s">
        <v>8</v>
      </c>
      <c r="I364" s="49" t="s">
        <v>1</v>
      </c>
      <c r="J364" s="586" t="s">
        <v>2</v>
      </c>
      <c r="K364" s="586"/>
      <c r="L364" s="587"/>
    </row>
    <row r="365" spans="1:26" ht="14.25" customHeight="1">
      <c r="A365" s="254"/>
      <c r="B365" s="35"/>
      <c r="C365" s="36"/>
      <c r="D365" s="37"/>
      <c r="E365" s="11"/>
      <c r="F365" s="12"/>
      <c r="G365" s="13"/>
      <c r="H365" s="14"/>
      <c r="I365" s="38"/>
      <c r="J365" s="14"/>
      <c r="K365" s="14"/>
      <c r="L365" s="16"/>
    </row>
    <row r="366" spans="1:26" ht="14.25" customHeight="1">
      <c r="A366" s="260" t="s">
        <v>2339</v>
      </c>
      <c r="B366" s="26"/>
      <c r="C366" s="27" t="s">
        <v>1420</v>
      </c>
      <c r="D366" s="28"/>
      <c r="E366" s="29" t="s">
        <v>1425</v>
      </c>
      <c r="F366" s="5"/>
      <c r="G366" s="30"/>
      <c r="H366" s="18"/>
      <c r="I366" s="32"/>
      <c r="J366" s="18"/>
      <c r="K366" s="18"/>
      <c r="L366" s="19"/>
    </row>
    <row r="367" spans="1:26" ht="14.25" customHeight="1">
      <c r="A367" s="256"/>
      <c r="B367" s="20"/>
      <c r="C367" s="9"/>
      <c r="D367" s="10"/>
      <c r="F367" s="3"/>
      <c r="G367" s="17"/>
      <c r="H367" s="24"/>
      <c r="I367" s="15"/>
      <c r="J367" s="117"/>
      <c r="K367" s="266"/>
      <c r="L367" s="25"/>
      <c r="Z367" s="70"/>
    </row>
    <row r="368" spans="1:26" ht="14.25" customHeight="1">
      <c r="A368" s="263"/>
      <c r="B368" s="26"/>
      <c r="C368" s="27"/>
      <c r="D368" s="28"/>
      <c r="E368" s="29"/>
      <c r="F368" s="79"/>
      <c r="G368" s="30"/>
      <c r="H368" s="7"/>
      <c r="I368" s="6"/>
      <c r="J368" s="69"/>
      <c r="K368" s="279"/>
      <c r="L368" s="19"/>
      <c r="Z368" s="70"/>
    </row>
    <row r="369" spans="1:26" ht="14.25" customHeight="1">
      <c r="A369" s="256"/>
      <c r="B369" s="20"/>
      <c r="C369" s="9"/>
      <c r="D369" s="10"/>
      <c r="F369" s="3"/>
      <c r="G369" s="17"/>
      <c r="H369" s="24"/>
      <c r="I369" s="32"/>
      <c r="J369" s="117"/>
      <c r="K369" s="266"/>
      <c r="L369" s="25"/>
      <c r="Z369" s="70"/>
    </row>
    <row r="370" spans="1:26" ht="14.25" customHeight="1">
      <c r="A370" s="263"/>
      <c r="B370" s="26"/>
      <c r="C370" s="27" t="s">
        <v>2796</v>
      </c>
      <c r="D370" s="28"/>
      <c r="E370" s="29" t="s">
        <v>2797</v>
      </c>
      <c r="F370" s="79">
        <v>270</v>
      </c>
      <c r="G370" s="30" t="s">
        <v>1458</v>
      </c>
      <c r="H370" s="7"/>
      <c r="I370" s="6"/>
      <c r="J370" s="781"/>
      <c r="K370" s="782"/>
      <c r="L370" s="783"/>
      <c r="Z370" s="70"/>
    </row>
    <row r="371" spans="1:26" ht="14.25" customHeight="1">
      <c r="A371" s="256"/>
      <c r="B371" s="20"/>
      <c r="C371" s="9"/>
      <c r="D371" s="10"/>
      <c r="F371" s="3"/>
      <c r="G371" s="17"/>
      <c r="H371" s="24"/>
      <c r="I371" s="32"/>
      <c r="J371" s="117"/>
      <c r="K371" s="266"/>
      <c r="L371" s="25"/>
      <c r="Z371" s="70"/>
    </row>
    <row r="372" spans="1:26" ht="14.25" customHeight="1">
      <c r="A372" s="263"/>
      <c r="B372" s="26"/>
      <c r="C372" s="27" t="s">
        <v>2796</v>
      </c>
      <c r="D372" s="28"/>
      <c r="E372" s="29" t="s">
        <v>2798</v>
      </c>
      <c r="F372" s="79">
        <v>39.9</v>
      </c>
      <c r="G372" s="30" t="s">
        <v>1458</v>
      </c>
      <c r="H372" s="7"/>
      <c r="I372" s="6"/>
      <c r="J372" s="781"/>
      <c r="K372" s="782"/>
      <c r="L372" s="783"/>
      <c r="Z372" s="70"/>
    </row>
    <row r="373" spans="1:26" ht="14.25" customHeight="1">
      <c r="A373" s="256"/>
      <c r="B373" s="20"/>
      <c r="C373" s="9"/>
      <c r="D373" s="10"/>
      <c r="F373" s="77"/>
      <c r="G373" s="17"/>
      <c r="H373" s="24"/>
      <c r="I373" s="32"/>
      <c r="J373" s="117"/>
      <c r="K373" s="266"/>
      <c r="L373" s="25"/>
      <c r="M373" s="324"/>
    </row>
    <row r="374" spans="1:26" ht="14.25" customHeight="1">
      <c r="A374" s="257"/>
      <c r="B374" s="26"/>
      <c r="C374" s="27" t="s">
        <v>260</v>
      </c>
      <c r="D374" s="28"/>
      <c r="E374" s="28"/>
      <c r="F374" s="79">
        <v>90.1</v>
      </c>
      <c r="G374" s="30" t="s">
        <v>1458</v>
      </c>
      <c r="H374" s="7"/>
      <c r="I374" s="6"/>
      <c r="J374" s="781"/>
      <c r="K374" s="808"/>
      <c r="L374" s="809"/>
      <c r="M374" s="141"/>
    </row>
    <row r="375" spans="1:26" ht="14.25" customHeight="1">
      <c r="A375" s="261"/>
      <c r="B375" s="8"/>
      <c r="C375" s="9"/>
      <c r="D375" s="10"/>
      <c r="F375" s="77"/>
      <c r="G375" s="17"/>
      <c r="H375" s="24"/>
      <c r="I375" s="32"/>
      <c r="J375" s="117"/>
      <c r="K375" s="266"/>
      <c r="L375" s="25"/>
      <c r="M375" s="324"/>
    </row>
    <row r="376" spans="1:26" ht="14.25" customHeight="1">
      <c r="A376" s="261"/>
      <c r="B376" s="8"/>
      <c r="C376" s="27" t="s">
        <v>254</v>
      </c>
      <c r="D376" s="28"/>
      <c r="E376" s="28"/>
      <c r="F376" s="79">
        <v>142</v>
      </c>
      <c r="G376" s="30" t="s">
        <v>1446</v>
      </c>
      <c r="H376" s="7"/>
      <c r="I376" s="6"/>
      <c r="J376" s="781"/>
      <c r="K376" s="782"/>
      <c r="L376" s="783"/>
      <c r="M376" s="141"/>
    </row>
    <row r="377" spans="1:26" ht="14.25" customHeight="1">
      <c r="A377" s="256"/>
      <c r="B377" s="20"/>
      <c r="C377" s="9"/>
      <c r="D377" s="10"/>
      <c r="F377" s="77"/>
      <c r="G377" s="17"/>
      <c r="H377" s="24"/>
      <c r="I377" s="32"/>
      <c r="J377" s="117"/>
      <c r="K377" s="266"/>
      <c r="L377" s="25"/>
      <c r="M377" s="324"/>
    </row>
    <row r="378" spans="1:26" ht="14.25" customHeight="1">
      <c r="A378" s="263"/>
      <c r="B378" s="26"/>
      <c r="C378" s="27" t="s">
        <v>262</v>
      </c>
      <c r="D378" s="28"/>
      <c r="E378" s="28"/>
      <c r="F378" s="79">
        <v>0.3</v>
      </c>
      <c r="G378" s="30" t="s">
        <v>1458</v>
      </c>
      <c r="H378" s="7"/>
      <c r="I378" s="6"/>
      <c r="J378" s="781"/>
      <c r="K378" s="782"/>
      <c r="L378" s="783"/>
      <c r="M378" s="141"/>
    </row>
    <row r="379" spans="1:26" ht="14.25" customHeight="1">
      <c r="A379" s="261"/>
      <c r="B379" s="8"/>
      <c r="C379" s="9"/>
      <c r="D379" s="10"/>
      <c r="F379" s="77"/>
      <c r="G379" s="17"/>
      <c r="H379" s="24"/>
      <c r="I379" s="32"/>
      <c r="J379" s="117"/>
      <c r="K379" s="266"/>
      <c r="L379" s="25"/>
      <c r="M379" s="324"/>
    </row>
    <row r="380" spans="1:26" ht="14.25" customHeight="1">
      <c r="A380" s="261"/>
      <c r="B380" s="8"/>
      <c r="C380" s="27" t="s">
        <v>2802</v>
      </c>
      <c r="D380" s="28"/>
      <c r="E380" s="28"/>
      <c r="F380" s="79">
        <v>39.299999999999997</v>
      </c>
      <c r="G380" s="30" t="s">
        <v>1446</v>
      </c>
      <c r="H380" s="7"/>
      <c r="I380" s="6"/>
      <c r="J380" s="781"/>
      <c r="K380" s="782"/>
      <c r="L380" s="783"/>
      <c r="M380" s="141"/>
    </row>
    <row r="381" spans="1:26" ht="14.25" customHeight="1">
      <c r="A381" s="256"/>
      <c r="B381" s="20"/>
      <c r="C381" s="9"/>
      <c r="D381" s="10"/>
      <c r="F381" s="77"/>
      <c r="G381" s="17"/>
      <c r="H381" s="24"/>
      <c r="I381" s="32"/>
      <c r="J381" s="117"/>
      <c r="K381" s="266"/>
      <c r="L381" s="25"/>
      <c r="M381" s="324"/>
    </row>
    <row r="382" spans="1:26" ht="14.25" customHeight="1">
      <c r="A382" s="263"/>
      <c r="B382" s="26"/>
      <c r="C382" s="27" t="s">
        <v>2806</v>
      </c>
      <c r="D382" s="28"/>
      <c r="E382" s="28"/>
      <c r="F382" s="79">
        <v>2.7</v>
      </c>
      <c r="G382" s="30" t="s">
        <v>1458</v>
      </c>
      <c r="H382" s="7"/>
      <c r="I382" s="6"/>
      <c r="J382" s="781"/>
      <c r="K382" s="782"/>
      <c r="L382" s="783"/>
      <c r="M382" s="141"/>
      <c r="P382" s="323"/>
    </row>
    <row r="383" spans="1:26" ht="14.25" customHeight="1">
      <c r="A383" s="256"/>
      <c r="B383" s="20"/>
      <c r="C383" s="21"/>
      <c r="D383" s="22"/>
      <c r="E383" s="304"/>
      <c r="F383" s="66"/>
      <c r="G383" s="23"/>
      <c r="H383" s="24"/>
      <c r="I383" s="15"/>
      <c r="J383" s="117"/>
      <c r="K383" s="266"/>
      <c r="L383" s="25"/>
      <c r="M383" s="324"/>
      <c r="P383" s="323"/>
    </row>
    <row r="384" spans="1:26" ht="14.25" customHeight="1">
      <c r="A384" s="263"/>
      <c r="B384" s="26"/>
      <c r="C384" s="27" t="s">
        <v>2807</v>
      </c>
      <c r="D384" s="28"/>
      <c r="E384" s="29"/>
      <c r="F384" s="79">
        <v>34.9</v>
      </c>
      <c r="G384" s="30" t="s">
        <v>1458</v>
      </c>
      <c r="H384" s="7"/>
      <c r="I384" s="6"/>
      <c r="J384" s="781"/>
      <c r="K384" s="782"/>
      <c r="L384" s="783"/>
      <c r="M384" s="324"/>
    </row>
    <row r="385" spans="1:26" ht="14.25" customHeight="1">
      <c r="A385" s="261"/>
      <c r="B385" s="20"/>
      <c r="C385" s="2"/>
      <c r="D385" s="22"/>
      <c r="E385" s="2"/>
      <c r="F385" s="82"/>
      <c r="G385" s="23"/>
      <c r="H385" s="24"/>
      <c r="I385" s="15"/>
      <c r="J385" s="117"/>
      <c r="K385" s="266"/>
      <c r="L385" s="262"/>
      <c r="M385" s="141"/>
      <c r="P385" s="18"/>
    </row>
    <row r="386" spans="1:26" ht="14.25" customHeight="1">
      <c r="A386" s="261"/>
      <c r="B386" s="26"/>
      <c r="C386" s="27"/>
      <c r="D386" s="28"/>
      <c r="E386" s="57"/>
      <c r="F386" s="79"/>
      <c r="G386" s="30"/>
      <c r="H386" s="7"/>
      <c r="I386" s="6"/>
      <c r="J386" s="69"/>
      <c r="K386" s="267"/>
      <c r="L386" s="264"/>
      <c r="M386"/>
    </row>
    <row r="387" spans="1:26" ht="14.25" customHeight="1">
      <c r="A387" s="256"/>
      <c r="B387" s="8"/>
      <c r="C387" s="21"/>
      <c r="D387" s="10"/>
      <c r="F387" s="3"/>
      <c r="G387" s="17"/>
      <c r="H387" s="24"/>
      <c r="I387" s="15"/>
      <c r="J387" s="117"/>
      <c r="K387" s="266"/>
      <c r="L387" s="25"/>
      <c r="Z387" s="70"/>
    </row>
    <row r="388" spans="1:26" ht="14.25" customHeight="1">
      <c r="A388" s="263"/>
      <c r="B388" s="8"/>
      <c r="C388" s="27"/>
      <c r="D388" s="10"/>
      <c r="F388" s="77"/>
      <c r="G388" s="17"/>
      <c r="H388" s="7"/>
      <c r="I388" s="6"/>
      <c r="J388" s="69"/>
      <c r="K388" s="267"/>
      <c r="L388" s="19"/>
      <c r="Z388" s="70"/>
    </row>
    <row r="389" spans="1:26" ht="14.25" customHeight="1">
      <c r="A389" s="261"/>
      <c r="B389" s="20"/>
      <c r="C389" s="21"/>
      <c r="D389" s="22"/>
      <c r="E389" s="2"/>
      <c r="F389" s="4"/>
      <c r="G389" s="23"/>
      <c r="H389" s="24"/>
      <c r="I389" s="15"/>
      <c r="J389" s="117"/>
      <c r="K389" s="266"/>
      <c r="L389" s="25"/>
      <c r="Z389" s="70"/>
    </row>
    <row r="390" spans="1:26" ht="14.25" customHeight="1">
      <c r="A390" s="265"/>
      <c r="B390" s="26"/>
      <c r="C390" s="27"/>
      <c r="D390" s="28"/>
      <c r="E390" s="29"/>
      <c r="F390" s="79"/>
      <c r="G390" s="30"/>
      <c r="H390" s="7"/>
      <c r="I390" s="6"/>
      <c r="J390" s="69"/>
      <c r="K390" s="267"/>
      <c r="L390" s="19"/>
      <c r="Z390" s="70"/>
    </row>
    <row r="391" spans="1:26" ht="14.25" customHeight="1">
      <c r="A391" s="256"/>
      <c r="B391" s="20"/>
      <c r="C391" s="21"/>
      <c r="D391" s="22"/>
      <c r="E391" s="2"/>
      <c r="F391" s="82"/>
      <c r="G391" s="23"/>
      <c r="H391" s="24"/>
      <c r="I391" s="15"/>
      <c r="J391" s="117"/>
      <c r="K391" s="266"/>
      <c r="L391" s="25"/>
      <c r="Z391" s="70"/>
    </row>
    <row r="392" spans="1:26" ht="14.25" customHeight="1">
      <c r="A392" s="263"/>
      <c r="B392" s="26"/>
      <c r="C392" s="27"/>
      <c r="D392" s="28"/>
      <c r="E392" s="57"/>
      <c r="F392" s="79"/>
      <c r="G392" s="30"/>
      <c r="H392" s="7"/>
      <c r="I392" s="6"/>
      <c r="J392" s="69"/>
      <c r="K392" s="267"/>
      <c r="L392" s="19"/>
      <c r="Z392" s="70"/>
    </row>
    <row r="393" spans="1:26" ht="14.25" customHeight="1">
      <c r="A393" s="261"/>
      <c r="B393" s="8"/>
      <c r="D393" s="10"/>
      <c r="F393" s="83"/>
      <c r="G393" s="17"/>
      <c r="H393" s="24"/>
      <c r="I393" s="72"/>
      <c r="J393" s="117"/>
      <c r="K393" s="266"/>
      <c r="L393" s="262"/>
      <c r="M393"/>
      <c r="Z393" s="70"/>
    </row>
    <row r="394" spans="1:26" ht="14.25" customHeight="1">
      <c r="A394" s="261"/>
      <c r="B394" s="8"/>
      <c r="C394" s="27"/>
      <c r="D394" s="28"/>
      <c r="E394" s="57"/>
      <c r="F394" s="79"/>
      <c r="G394" s="30"/>
      <c r="H394" s="7"/>
      <c r="I394" s="6"/>
      <c r="J394" s="69"/>
      <c r="K394" s="267"/>
      <c r="L394" s="264"/>
      <c r="M394"/>
      <c r="Z394" s="70"/>
    </row>
    <row r="395" spans="1:26" ht="14.25" customHeight="1">
      <c r="A395" s="256"/>
      <c r="B395" s="20"/>
      <c r="C395" s="21"/>
      <c r="D395" s="22"/>
      <c r="E395" s="2"/>
      <c r="F395" s="78"/>
      <c r="G395" s="23"/>
      <c r="H395" s="24"/>
      <c r="I395" s="72"/>
      <c r="J395" s="117"/>
      <c r="K395" s="266"/>
      <c r="L395" s="262"/>
      <c r="M395"/>
      <c r="Z395" s="70"/>
    </row>
    <row r="396" spans="1:26" ht="14.25" customHeight="1">
      <c r="A396" s="263"/>
      <c r="B396" s="26"/>
      <c r="C396" s="43" t="s">
        <v>203</v>
      </c>
      <c r="D396" s="28"/>
      <c r="E396" s="29"/>
      <c r="F396" s="79"/>
      <c r="G396" s="30"/>
      <c r="H396" s="7"/>
      <c r="I396" s="6"/>
      <c r="J396" s="69"/>
      <c r="K396" s="7"/>
      <c r="L396" s="268"/>
      <c r="M396"/>
      <c r="Z396" s="70"/>
    </row>
    <row r="397" spans="1:26" ht="14.25" customHeight="1">
      <c r="A397" s="255"/>
      <c r="B397" s="8"/>
      <c r="C397" s="9"/>
      <c r="D397" s="10"/>
      <c r="F397" s="3"/>
      <c r="G397" s="17"/>
      <c r="H397" s="18"/>
      <c r="I397" s="71"/>
      <c r="J397" s="18"/>
      <c r="K397" s="274"/>
      <c r="L397" s="19"/>
      <c r="Z397" s="70"/>
    </row>
    <row r="398" spans="1:26" ht="14.25" customHeight="1" thickBot="1">
      <c r="A398" s="269"/>
      <c r="B398" s="50"/>
      <c r="C398" s="51"/>
      <c r="D398" s="52"/>
      <c r="E398" s="53"/>
      <c r="F398" s="80"/>
      <c r="G398" s="55"/>
      <c r="H398" s="62"/>
      <c r="I398" s="271"/>
      <c r="J398" s="272"/>
      <c r="K398" s="275"/>
      <c r="L398" s="119"/>
      <c r="Z398" s="70"/>
    </row>
    <row r="400" spans="1:26" ht="14.25" customHeight="1">
      <c r="J400" s="56" t="s">
        <v>3</v>
      </c>
      <c r="K400" s="801">
        <f>K360+1</f>
        <v>12</v>
      </c>
      <c r="L400" s="801"/>
    </row>
    <row r="401" spans="1:25" ht="14.25" customHeight="1">
      <c r="A401" s="313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</row>
    <row r="402" spans="1:25" ht="14.25" customHeight="1" thickBot="1">
      <c r="A402" s="313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</row>
    <row r="403" spans="1:25" ht="14.25" customHeight="1">
      <c r="A403" s="254"/>
      <c r="B403" s="35"/>
      <c r="C403" s="11"/>
      <c r="D403" s="37"/>
      <c r="E403" s="11"/>
      <c r="F403" s="44"/>
      <c r="G403" s="44"/>
      <c r="H403" s="11"/>
      <c r="I403" s="44"/>
      <c r="J403" s="11"/>
      <c r="K403" s="11"/>
      <c r="L403" s="45"/>
      <c r="W403" s="56" t="s">
        <v>3</v>
      </c>
      <c r="X403" s="805" t="e">
        <f>#REF!+1</f>
        <v>#REF!</v>
      </c>
      <c r="Y403" s="805"/>
    </row>
    <row r="404" spans="1:25" ht="14.25" customHeight="1" thickBot="1">
      <c r="A404" s="314"/>
      <c r="B404" s="47"/>
      <c r="C404" s="39" t="s">
        <v>5</v>
      </c>
      <c r="D404" s="48"/>
      <c r="E404" s="39" t="s">
        <v>6</v>
      </c>
      <c r="F404" s="49" t="s">
        <v>7</v>
      </c>
      <c r="G404" s="49" t="s">
        <v>4</v>
      </c>
      <c r="H404" s="39" t="s">
        <v>8</v>
      </c>
      <c r="I404" s="49" t="s">
        <v>1</v>
      </c>
      <c r="J404" s="586" t="s">
        <v>2</v>
      </c>
      <c r="K404" s="586"/>
      <c r="L404" s="587"/>
    </row>
    <row r="405" spans="1:25" ht="14.25" customHeight="1">
      <c r="A405" s="254"/>
      <c r="B405" s="35"/>
      <c r="C405" s="36"/>
      <c r="D405" s="37"/>
      <c r="E405" s="11"/>
      <c r="F405" s="12"/>
      <c r="G405" s="13"/>
      <c r="H405" s="14"/>
      <c r="I405" s="38"/>
      <c r="J405" s="14"/>
      <c r="K405" s="14"/>
      <c r="L405" s="16"/>
    </row>
    <row r="406" spans="1:25" ht="14.25" customHeight="1">
      <c r="A406" s="255" t="s">
        <v>2339</v>
      </c>
      <c r="B406" s="8"/>
      <c r="C406" s="9" t="s">
        <v>1420</v>
      </c>
      <c r="D406" s="10"/>
      <c r="E406" t="s">
        <v>1426</v>
      </c>
      <c r="F406" s="3"/>
      <c r="G406" s="17"/>
      <c r="H406" s="18"/>
      <c r="I406" s="32"/>
      <c r="J406" s="69"/>
      <c r="K406" s="18"/>
      <c r="L406" s="19"/>
    </row>
    <row r="407" spans="1:25" ht="14.25" customHeight="1">
      <c r="A407" s="256"/>
      <c r="B407" s="20"/>
      <c r="C407" s="21"/>
      <c r="D407" s="22"/>
      <c r="E407" s="2"/>
      <c r="F407" s="4"/>
      <c r="G407" s="23"/>
      <c r="H407" s="24"/>
      <c r="I407" s="15"/>
      <c r="J407" s="24"/>
      <c r="K407" s="266"/>
      <c r="L407" s="25"/>
    </row>
    <row r="408" spans="1:25" ht="14.25" customHeight="1">
      <c r="A408" s="257"/>
      <c r="B408" s="26"/>
      <c r="C408" s="27"/>
      <c r="D408" s="28"/>
      <c r="E408" s="29"/>
      <c r="F408" s="79"/>
      <c r="G408" s="30"/>
      <c r="H408" s="7"/>
      <c r="I408" s="6"/>
      <c r="J408" s="69"/>
      <c r="K408" s="267"/>
      <c r="L408" s="31"/>
    </row>
    <row r="409" spans="1:25" ht="14.25" customHeight="1">
      <c r="A409" s="261"/>
      <c r="B409" s="8"/>
      <c r="C409" s="9"/>
      <c r="D409" s="10"/>
      <c r="F409" s="77"/>
      <c r="G409" s="17"/>
      <c r="H409" s="24"/>
      <c r="I409" s="32"/>
      <c r="J409" s="117"/>
      <c r="K409" s="266"/>
      <c r="L409" s="25"/>
    </row>
    <row r="410" spans="1:25" ht="14.25" customHeight="1">
      <c r="A410" s="261"/>
      <c r="B410" s="8"/>
      <c r="C410" s="27" t="s">
        <v>260</v>
      </c>
      <c r="D410" s="28"/>
      <c r="E410" s="28"/>
      <c r="F410" s="79">
        <v>90.1</v>
      </c>
      <c r="G410" s="30" t="s">
        <v>1458</v>
      </c>
      <c r="H410" s="7"/>
      <c r="I410" s="6"/>
      <c r="J410" s="781"/>
      <c r="K410" s="782"/>
      <c r="L410" s="783"/>
    </row>
    <row r="411" spans="1:25" ht="14.25" customHeight="1">
      <c r="A411" s="256"/>
      <c r="B411" s="20"/>
      <c r="C411" s="9"/>
      <c r="D411" s="10"/>
      <c r="F411" s="77"/>
      <c r="G411" s="17"/>
      <c r="H411" s="24"/>
      <c r="I411" s="32"/>
      <c r="J411" s="117"/>
      <c r="K411" s="266"/>
      <c r="L411" s="25"/>
    </row>
    <row r="412" spans="1:25" ht="14.25" customHeight="1">
      <c r="A412" s="263"/>
      <c r="B412" s="26"/>
      <c r="C412" s="27" t="s">
        <v>254</v>
      </c>
      <c r="D412" s="28"/>
      <c r="E412" s="28"/>
      <c r="F412" s="79">
        <v>142</v>
      </c>
      <c r="G412" s="30" t="s">
        <v>1446</v>
      </c>
      <c r="H412" s="7"/>
      <c r="I412" s="6"/>
      <c r="J412" s="781"/>
      <c r="K412" s="782"/>
      <c r="L412" s="783"/>
    </row>
    <row r="413" spans="1:25" ht="14.25" customHeight="1">
      <c r="A413" s="261"/>
      <c r="B413" s="20"/>
      <c r="C413" s="9"/>
      <c r="D413" s="10"/>
      <c r="F413" s="77"/>
      <c r="G413" s="17"/>
      <c r="H413" s="24"/>
      <c r="I413" s="32"/>
      <c r="J413" s="117"/>
      <c r="K413" s="266"/>
      <c r="L413" s="25"/>
    </row>
    <row r="414" spans="1:25" ht="14.25" customHeight="1">
      <c r="A414" s="261"/>
      <c r="B414" s="26"/>
      <c r="C414" s="27" t="s">
        <v>262</v>
      </c>
      <c r="D414" s="28"/>
      <c r="E414" s="28"/>
      <c r="F414" s="79">
        <v>0.3</v>
      </c>
      <c r="G414" s="30" t="s">
        <v>1458</v>
      </c>
      <c r="H414" s="7"/>
      <c r="I414" s="6"/>
      <c r="J414" s="781"/>
      <c r="K414" s="782"/>
      <c r="L414" s="783"/>
    </row>
    <row r="415" spans="1:25" ht="14.25" customHeight="1">
      <c r="A415" s="256"/>
      <c r="B415" s="20"/>
      <c r="C415" s="9"/>
      <c r="D415" s="10"/>
      <c r="F415" s="77"/>
      <c r="G415" s="17"/>
      <c r="H415" s="24"/>
      <c r="I415" s="32"/>
      <c r="J415" s="117"/>
      <c r="K415" s="266"/>
      <c r="L415" s="25"/>
    </row>
    <row r="416" spans="1:25" ht="14.25" customHeight="1">
      <c r="A416" s="263"/>
      <c r="B416" s="26"/>
      <c r="C416" s="27" t="s">
        <v>2802</v>
      </c>
      <c r="D416" s="28"/>
      <c r="E416" s="28"/>
      <c r="F416" s="79">
        <v>39.299999999999997</v>
      </c>
      <c r="G416" s="30" t="s">
        <v>1446</v>
      </c>
      <c r="H416" s="7"/>
      <c r="I416" s="6"/>
      <c r="J416" s="781"/>
      <c r="K416" s="782"/>
      <c r="L416" s="783"/>
      <c r="M416"/>
    </row>
    <row r="417" spans="1:16" ht="14.25" customHeight="1">
      <c r="A417" s="261"/>
      <c r="B417" s="20"/>
      <c r="C417" s="9"/>
      <c r="D417" s="10"/>
      <c r="F417" s="77"/>
      <c r="G417" s="17"/>
      <c r="H417" s="24"/>
      <c r="I417" s="32"/>
      <c r="J417" s="117"/>
      <c r="K417" s="266"/>
      <c r="L417" s="25"/>
      <c r="P417" s="18"/>
    </row>
    <row r="418" spans="1:16" ht="14.25" customHeight="1">
      <c r="A418" s="261"/>
      <c r="B418" s="26"/>
      <c r="C418" s="27" t="s">
        <v>2800</v>
      </c>
      <c r="D418" s="28"/>
      <c r="E418" s="28"/>
      <c r="F418" s="79">
        <v>2.7</v>
      </c>
      <c r="G418" s="30" t="s">
        <v>1458</v>
      </c>
      <c r="H418" s="7"/>
      <c r="I418" s="6"/>
      <c r="J418" s="781"/>
      <c r="K418" s="782"/>
      <c r="L418" s="783"/>
    </row>
    <row r="419" spans="1:16" ht="14.25" customHeight="1">
      <c r="A419" s="256"/>
      <c r="B419" s="20"/>
      <c r="C419" s="21"/>
      <c r="D419" s="22"/>
      <c r="E419" s="304"/>
      <c r="F419" s="66"/>
      <c r="G419" s="23"/>
      <c r="H419" s="24"/>
      <c r="I419" s="15"/>
      <c r="J419" s="117"/>
      <c r="K419" s="266"/>
      <c r="L419" s="25"/>
    </row>
    <row r="420" spans="1:16" ht="14.25" customHeight="1">
      <c r="A420" s="263"/>
      <c r="B420" s="26"/>
      <c r="C420" s="27" t="s">
        <v>2807</v>
      </c>
      <c r="D420" s="28"/>
      <c r="E420" s="29"/>
      <c r="F420" s="79">
        <v>34.9</v>
      </c>
      <c r="G420" s="30" t="s">
        <v>1458</v>
      </c>
      <c r="H420" s="7"/>
      <c r="I420" s="6"/>
      <c r="J420" s="781"/>
      <c r="K420" s="782"/>
      <c r="L420" s="783"/>
    </row>
    <row r="421" spans="1:16" ht="14.25" customHeight="1">
      <c r="A421" s="256"/>
      <c r="B421" s="20"/>
      <c r="C421" s="9"/>
      <c r="D421" s="10"/>
      <c r="F421" s="77"/>
      <c r="G421" s="17"/>
      <c r="H421" s="24"/>
      <c r="I421" s="32"/>
      <c r="J421" s="117"/>
      <c r="K421" s="266"/>
      <c r="L421" s="25"/>
      <c r="M421"/>
    </row>
    <row r="422" spans="1:16" ht="14.25" customHeight="1">
      <c r="A422" s="263"/>
      <c r="B422" s="26"/>
      <c r="C422" s="27" t="s">
        <v>1460</v>
      </c>
      <c r="D422" s="28"/>
      <c r="E422" s="28" t="s">
        <v>2515</v>
      </c>
      <c r="F422" s="374">
        <v>-0.7</v>
      </c>
      <c r="G422" s="30" t="s">
        <v>263</v>
      </c>
      <c r="H422" s="7"/>
      <c r="I422" s="375"/>
      <c r="J422" s="781"/>
      <c r="K422" s="782"/>
      <c r="L422" s="783"/>
      <c r="M422"/>
    </row>
    <row r="423" spans="1:16" ht="14.25" customHeight="1">
      <c r="A423" s="256"/>
      <c r="B423" s="20"/>
      <c r="C423" s="2"/>
      <c r="D423" s="22"/>
      <c r="E423" s="2"/>
      <c r="F423" s="82"/>
      <c r="G423" s="23"/>
      <c r="H423" s="24"/>
      <c r="I423" s="15"/>
      <c r="J423" s="117"/>
      <c r="K423" s="266"/>
      <c r="L423" s="25"/>
    </row>
    <row r="424" spans="1:16" ht="14.25" customHeight="1">
      <c r="A424" s="263"/>
      <c r="B424" s="26"/>
      <c r="C424" s="27"/>
      <c r="D424" s="28"/>
      <c r="E424" s="57"/>
      <c r="F424" s="79"/>
      <c r="G424" s="30"/>
      <c r="H424" s="7"/>
      <c r="I424" s="6"/>
      <c r="J424" s="69"/>
      <c r="K424" s="267"/>
      <c r="L424" s="19"/>
      <c r="M424"/>
    </row>
    <row r="425" spans="1:16" ht="14.25" customHeight="1">
      <c r="A425" s="256"/>
      <c r="B425" s="20"/>
      <c r="C425" s="2"/>
      <c r="D425" s="22"/>
      <c r="E425" s="2"/>
      <c r="F425" s="82"/>
      <c r="G425" s="23"/>
      <c r="H425" s="24"/>
      <c r="I425" s="15"/>
      <c r="J425" s="117"/>
      <c r="K425" s="266"/>
      <c r="L425" s="25"/>
      <c r="M425"/>
    </row>
    <row r="426" spans="1:16" ht="14.25" customHeight="1">
      <c r="A426" s="263"/>
      <c r="B426" s="26"/>
      <c r="C426" s="27"/>
      <c r="D426" s="28"/>
      <c r="E426" s="57"/>
      <c r="F426" s="79"/>
      <c r="G426" s="30"/>
      <c r="H426" s="7"/>
      <c r="I426" s="6"/>
      <c r="J426" s="69"/>
      <c r="K426" s="267"/>
      <c r="L426" s="19"/>
    </row>
    <row r="427" spans="1:16" ht="14.25" customHeight="1">
      <c r="A427" s="256"/>
      <c r="B427" s="20"/>
      <c r="C427" s="2"/>
      <c r="D427" s="22"/>
      <c r="E427" s="2"/>
      <c r="F427" s="82"/>
      <c r="G427" s="23"/>
      <c r="H427" s="24"/>
      <c r="I427" s="15"/>
      <c r="J427" s="117"/>
      <c r="K427" s="266"/>
      <c r="L427" s="25"/>
    </row>
    <row r="428" spans="1:16" ht="14.25" customHeight="1">
      <c r="A428" s="263"/>
      <c r="B428" s="26"/>
      <c r="C428" s="27"/>
      <c r="D428" s="28"/>
      <c r="E428" s="57"/>
      <c r="F428" s="79"/>
      <c r="G428" s="30"/>
      <c r="H428" s="7"/>
      <c r="I428" s="6"/>
      <c r="J428" s="69"/>
      <c r="K428" s="267"/>
      <c r="L428" s="19"/>
    </row>
    <row r="429" spans="1:16" ht="14.25" customHeight="1">
      <c r="A429" s="261"/>
      <c r="B429" s="8"/>
      <c r="D429" s="10"/>
      <c r="F429" s="77"/>
      <c r="G429" s="17"/>
      <c r="H429" s="24"/>
      <c r="I429" s="15"/>
      <c r="J429" s="117"/>
      <c r="K429" s="266"/>
      <c r="L429" s="25"/>
    </row>
    <row r="430" spans="1:16" ht="14.25" customHeight="1">
      <c r="A430" s="265"/>
      <c r="B430" s="8"/>
      <c r="C430" s="9"/>
      <c r="D430" s="10"/>
      <c r="F430" s="77"/>
      <c r="G430" s="17"/>
      <c r="H430" s="7"/>
      <c r="I430" s="6"/>
      <c r="J430" s="69"/>
      <c r="K430" s="267"/>
      <c r="L430" s="19"/>
    </row>
    <row r="431" spans="1:16" ht="14.25" customHeight="1">
      <c r="A431" s="256"/>
      <c r="B431" s="20"/>
      <c r="C431" s="21"/>
      <c r="D431" s="22"/>
      <c r="E431" s="2"/>
      <c r="F431" s="82"/>
      <c r="G431" s="23"/>
      <c r="H431" s="24"/>
      <c r="I431" s="15"/>
      <c r="J431" s="117"/>
      <c r="K431" s="266"/>
      <c r="L431" s="25"/>
    </row>
    <row r="432" spans="1:16" ht="14.25" customHeight="1">
      <c r="A432" s="263"/>
      <c r="B432" s="26"/>
      <c r="C432" s="27"/>
      <c r="D432" s="28"/>
      <c r="E432" s="29"/>
      <c r="F432" s="79"/>
      <c r="G432" s="30"/>
      <c r="H432" s="7"/>
      <c r="I432" s="6"/>
      <c r="J432" s="69"/>
      <c r="K432" s="279"/>
      <c r="L432" s="19"/>
    </row>
    <row r="433" spans="1:13" ht="14.25" customHeight="1">
      <c r="A433" s="261"/>
      <c r="B433" s="8"/>
      <c r="D433" s="10"/>
      <c r="F433" s="83"/>
      <c r="G433" s="17"/>
      <c r="H433" s="24"/>
      <c r="I433" s="15"/>
      <c r="J433" s="117"/>
      <c r="K433" s="24"/>
      <c r="L433" s="262"/>
    </row>
    <row r="434" spans="1:13" ht="14.25" customHeight="1">
      <c r="A434" s="261"/>
      <c r="B434" s="8"/>
      <c r="C434" s="74"/>
      <c r="D434" s="10"/>
      <c r="F434" s="77"/>
      <c r="G434" s="17"/>
      <c r="H434" s="7"/>
      <c r="I434" s="6"/>
      <c r="J434" s="69"/>
      <c r="K434" s="7"/>
      <c r="L434" s="264"/>
    </row>
    <row r="435" spans="1:13" ht="14.25" customHeight="1">
      <c r="A435" s="256"/>
      <c r="B435" s="20"/>
      <c r="C435" s="21"/>
      <c r="D435" s="22"/>
      <c r="E435" s="2"/>
      <c r="F435" s="78"/>
      <c r="G435" s="23"/>
      <c r="H435" s="24"/>
      <c r="I435" s="72"/>
      <c r="J435" s="117"/>
      <c r="K435" s="24"/>
      <c r="L435" s="262"/>
    </row>
    <row r="436" spans="1:13" ht="14.25" customHeight="1">
      <c r="A436" s="263"/>
      <c r="B436" s="26"/>
      <c r="C436" s="74" t="s">
        <v>203</v>
      </c>
      <c r="D436" s="28"/>
      <c r="E436" s="29"/>
      <c r="F436" s="79"/>
      <c r="G436" s="30"/>
      <c r="H436" s="7"/>
      <c r="I436" s="6"/>
      <c r="J436" s="69"/>
      <c r="K436" s="807"/>
      <c r="L436" s="780"/>
      <c r="M436"/>
    </row>
    <row r="437" spans="1:13" ht="14.25" customHeight="1">
      <c r="A437" s="255"/>
      <c r="B437" s="8"/>
      <c r="C437" s="21"/>
      <c r="D437" s="10"/>
      <c r="F437" s="77"/>
      <c r="G437" s="17"/>
      <c r="H437" s="18"/>
      <c r="I437" s="71"/>
      <c r="J437" s="18"/>
      <c r="K437" s="18"/>
      <c r="L437" s="19"/>
      <c r="M437"/>
    </row>
    <row r="438" spans="1:13" ht="14.25" customHeight="1" thickBot="1">
      <c r="A438" s="269"/>
      <c r="B438" s="50"/>
      <c r="C438" s="51"/>
      <c r="D438" s="52"/>
      <c r="E438" s="53"/>
      <c r="F438" s="80"/>
      <c r="G438" s="55"/>
      <c r="H438" s="277"/>
      <c r="I438" s="271"/>
      <c r="J438" s="272"/>
      <c r="K438" s="788"/>
      <c r="L438" s="800"/>
      <c r="M438"/>
    </row>
    <row r="439" spans="1:13" ht="14.25" customHeight="1">
      <c r="M439"/>
    </row>
    <row r="440" spans="1:13" ht="14.25" customHeight="1">
      <c r="J440" s="56" t="s">
        <v>3</v>
      </c>
      <c r="K440" s="801">
        <f>K400+1</f>
        <v>13</v>
      </c>
      <c r="L440" s="801"/>
    </row>
  </sheetData>
  <mergeCells count="122">
    <mergeCell ref="J262:L262"/>
    <mergeCell ref="J264:L264"/>
    <mergeCell ref="J266:L266"/>
    <mergeCell ref="J248:L248"/>
    <mergeCell ref="J252:L252"/>
    <mergeCell ref="J256:L256"/>
    <mergeCell ref="J370:L370"/>
    <mergeCell ref="J338:L338"/>
    <mergeCell ref="J340:L340"/>
    <mergeCell ref="J342:L342"/>
    <mergeCell ref="J310:L310"/>
    <mergeCell ref="J312:L312"/>
    <mergeCell ref="J352:L352"/>
    <mergeCell ref="J314:L314"/>
    <mergeCell ref="J318:L318"/>
    <mergeCell ref="K436:L436"/>
    <mergeCell ref="J420:L420"/>
    <mergeCell ref="J384:L384"/>
    <mergeCell ref="J410:L410"/>
    <mergeCell ref="J412:L412"/>
    <mergeCell ref="J414:L414"/>
    <mergeCell ref="J416:L416"/>
    <mergeCell ref="J374:L374"/>
    <mergeCell ref="J376:L376"/>
    <mergeCell ref="J378:L378"/>
    <mergeCell ref="J380:L380"/>
    <mergeCell ref="J382:L382"/>
    <mergeCell ref="J12:L12"/>
    <mergeCell ref="J14:L14"/>
    <mergeCell ref="J16:L16"/>
    <mergeCell ref="J18:L18"/>
    <mergeCell ref="K240:L240"/>
    <mergeCell ref="J132:L132"/>
    <mergeCell ref="J148:L148"/>
    <mergeCell ref="J152:L152"/>
    <mergeCell ref="J188:L188"/>
    <mergeCell ref="J196:L196"/>
    <mergeCell ref="J206:L206"/>
    <mergeCell ref="J92:L92"/>
    <mergeCell ref="J130:L130"/>
    <mergeCell ref="K160:L160"/>
    <mergeCell ref="J84:L84"/>
    <mergeCell ref="J138:L138"/>
    <mergeCell ref="J218:L218"/>
    <mergeCell ref="J30:L30"/>
    <mergeCell ref="J32:L32"/>
    <mergeCell ref="J34:L34"/>
    <mergeCell ref="J146:L146"/>
    <mergeCell ref="J180:L180"/>
    <mergeCell ref="J182:L182"/>
    <mergeCell ref="K440:L440"/>
    <mergeCell ref="K360:L360"/>
    <mergeCell ref="K280:L280"/>
    <mergeCell ref="J284:L284"/>
    <mergeCell ref="K200:L200"/>
    <mergeCell ref="J364:L364"/>
    <mergeCell ref="K400:L400"/>
    <mergeCell ref="J292:L292"/>
    <mergeCell ref="J294:L294"/>
    <mergeCell ref="J296:L296"/>
    <mergeCell ref="J298:L298"/>
    <mergeCell ref="J300:L300"/>
    <mergeCell ref="J302:L302"/>
    <mergeCell ref="J304:L304"/>
    <mergeCell ref="J306:L306"/>
    <mergeCell ref="J308:L308"/>
    <mergeCell ref="J404:L404"/>
    <mergeCell ref="K438:L438"/>
    <mergeCell ref="J324:L324"/>
    <mergeCell ref="J214:L214"/>
    <mergeCell ref="J246:L246"/>
    <mergeCell ref="J236:L236"/>
    <mergeCell ref="J268:L268"/>
    <mergeCell ref="J354:L354"/>
    <mergeCell ref="A1:L2"/>
    <mergeCell ref="N1:Y2"/>
    <mergeCell ref="X200:Y200"/>
    <mergeCell ref="J204:L204"/>
    <mergeCell ref="K118:L118"/>
    <mergeCell ref="J4:L4"/>
    <mergeCell ref="K40:L40"/>
    <mergeCell ref="X40:Y40"/>
    <mergeCell ref="J20:L20"/>
    <mergeCell ref="J22:L22"/>
    <mergeCell ref="J24:L24"/>
    <mergeCell ref="J38:L38"/>
    <mergeCell ref="J44:L44"/>
    <mergeCell ref="K80:L80"/>
    <mergeCell ref="X80:Y80"/>
    <mergeCell ref="J46:L46"/>
    <mergeCell ref="J60:L60"/>
    <mergeCell ref="J164:L164"/>
    <mergeCell ref="J166:L166"/>
    <mergeCell ref="J168:L168"/>
    <mergeCell ref="J170:L170"/>
    <mergeCell ref="J172:L172"/>
    <mergeCell ref="J174:L174"/>
    <mergeCell ref="J10:L10"/>
    <mergeCell ref="X120:Y120"/>
    <mergeCell ref="J124:L124"/>
    <mergeCell ref="X163:Y163"/>
    <mergeCell ref="K120:L120"/>
    <mergeCell ref="J208:L208"/>
    <mergeCell ref="J210:L210"/>
    <mergeCell ref="J290:L290"/>
    <mergeCell ref="J422:L422"/>
    <mergeCell ref="J418:L418"/>
    <mergeCell ref="X240:Y240"/>
    <mergeCell ref="J244:L244"/>
    <mergeCell ref="K320:L320"/>
    <mergeCell ref="J346:L346"/>
    <mergeCell ref="J350:L350"/>
    <mergeCell ref="X403:Y403"/>
    <mergeCell ref="J372:L372"/>
    <mergeCell ref="J326:L326"/>
    <mergeCell ref="J328:L328"/>
    <mergeCell ref="J330:L330"/>
    <mergeCell ref="J332:L332"/>
    <mergeCell ref="J334:L334"/>
    <mergeCell ref="J336:L336"/>
    <mergeCell ref="J344:L344"/>
    <mergeCell ref="J348:L348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blackAndWhite="1" r:id="rId1"/>
  <headerFooter alignWithMargins="0"/>
  <rowBreaks count="10" manualBreakCount="10">
    <brk id="40" max="11" man="1"/>
    <brk id="80" max="11" man="1"/>
    <brk id="120" max="11" man="1"/>
    <brk id="160" max="11" man="1"/>
    <brk id="200" max="11" man="1"/>
    <brk id="240" max="11" man="1"/>
    <brk id="280" max="11" man="1"/>
    <brk id="320" max="11" man="1"/>
    <brk id="360" max="11" man="1"/>
    <brk id="400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Zeros="0" view="pageBreakPreview" zoomScale="80" zoomScaleNormal="100" zoomScaleSheetLayoutView="80" workbookViewId="0">
      <selection activeCell="F37" sqref="F37"/>
    </sheetView>
  </sheetViews>
  <sheetFormatPr defaultRowHeight="14.25" customHeight="1"/>
  <cols>
    <col min="1" max="1" width="7.140625" style="312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  <col min="14" max="14" width="7.140625" customWidth="1"/>
    <col min="15" max="15" width="3.42578125" customWidth="1"/>
    <col min="16" max="16" width="27.7109375" customWidth="1"/>
    <col min="17" max="17" width="2.28515625" customWidth="1"/>
    <col min="18" max="18" width="29.7109375" customWidth="1"/>
    <col min="19" max="19" width="17.140625" customWidth="1"/>
    <col min="20" max="20" width="5.85546875" customWidth="1"/>
    <col min="21" max="21" width="15.85546875" customWidth="1"/>
    <col min="22" max="22" width="17.140625" customWidth="1"/>
    <col min="23" max="23" width="8.28515625" customWidth="1"/>
    <col min="24" max="25" width="8.7109375" customWidth="1"/>
  </cols>
  <sheetData>
    <row r="1" spans="1:26" ht="14.25" customHeight="1">
      <c r="A1" s="763" t="s">
        <v>3544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</row>
    <row r="2" spans="1:26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</row>
    <row r="3" spans="1:26" ht="14.25" customHeight="1">
      <c r="A3" s="25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26" ht="14.25" customHeight="1" thickBot="1">
      <c r="A4" s="314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39" t="s">
        <v>8</v>
      </c>
      <c r="I4" s="49" t="s">
        <v>1</v>
      </c>
      <c r="J4" s="586" t="s">
        <v>2</v>
      </c>
      <c r="K4" s="586"/>
      <c r="L4" s="587"/>
    </row>
    <row r="5" spans="1:26" ht="14.25" customHeight="1">
      <c r="A5" s="315"/>
      <c r="B5" s="35"/>
      <c r="C5" s="36"/>
      <c r="D5" s="37"/>
      <c r="E5" s="11"/>
      <c r="F5" s="12"/>
      <c r="G5" s="13"/>
      <c r="H5" s="14"/>
      <c r="I5" s="38"/>
      <c r="J5" s="14"/>
      <c r="K5" s="14"/>
      <c r="L5" s="16"/>
    </row>
    <row r="6" spans="1:26" ht="14.25" customHeight="1">
      <c r="A6" s="260"/>
      <c r="B6" s="26"/>
      <c r="C6" s="27" t="s">
        <v>2876</v>
      </c>
      <c r="D6" s="10"/>
      <c r="E6" t="s">
        <v>2875</v>
      </c>
      <c r="F6" s="79"/>
      <c r="G6" s="30"/>
      <c r="H6" s="18"/>
      <c r="I6" s="32"/>
      <c r="J6" s="18"/>
      <c r="K6" s="18"/>
      <c r="L6" s="19"/>
      <c r="M6"/>
      <c r="Z6" s="70"/>
    </row>
    <row r="7" spans="1:26" ht="14.25" customHeight="1">
      <c r="A7" s="259"/>
      <c r="B7" s="20"/>
      <c r="C7" s="21"/>
      <c r="D7" s="22"/>
      <c r="E7" s="2"/>
      <c r="F7" s="4"/>
      <c r="G7" s="23"/>
      <c r="H7" s="24"/>
      <c r="I7" s="15"/>
      <c r="J7" s="24"/>
      <c r="K7" s="24"/>
      <c r="L7" s="25"/>
      <c r="M7"/>
      <c r="Z7" s="70"/>
    </row>
    <row r="8" spans="1:26" ht="14.25" customHeight="1">
      <c r="A8" s="257"/>
      <c r="B8" s="26"/>
      <c r="C8" s="27" t="s">
        <v>2877</v>
      </c>
      <c r="D8" s="28"/>
      <c r="E8" s="57" t="s">
        <v>2887</v>
      </c>
      <c r="F8" s="79">
        <v>139</v>
      </c>
      <c r="G8" s="30" t="s">
        <v>2878</v>
      </c>
      <c r="H8" s="6"/>
      <c r="I8" s="6"/>
      <c r="J8" s="781"/>
      <c r="K8" s="782"/>
      <c r="L8" s="783"/>
      <c r="M8"/>
      <c r="Z8" s="70"/>
    </row>
    <row r="9" spans="1:26" ht="14.25" customHeight="1">
      <c r="A9" s="255"/>
      <c r="B9" s="20"/>
      <c r="C9" s="21"/>
      <c r="D9" s="22"/>
      <c r="E9" s="2"/>
      <c r="F9" s="4"/>
      <c r="G9" s="23"/>
      <c r="H9" s="24"/>
      <c r="I9" s="15"/>
      <c r="J9" s="117"/>
      <c r="K9" s="24"/>
      <c r="L9" s="25"/>
      <c r="Z9" s="70"/>
    </row>
    <row r="10" spans="1:26" ht="14.25" customHeight="1">
      <c r="A10" s="255"/>
      <c r="B10" s="26"/>
      <c r="C10" s="27" t="s">
        <v>3543</v>
      </c>
      <c r="D10" s="28"/>
      <c r="E10" s="29" t="s">
        <v>2888</v>
      </c>
      <c r="F10" s="79">
        <v>1</v>
      </c>
      <c r="G10" s="30" t="s">
        <v>183</v>
      </c>
      <c r="H10" s="367"/>
      <c r="I10" s="6"/>
      <c r="J10" s="781"/>
      <c r="K10" s="782"/>
      <c r="L10" s="783"/>
    </row>
    <row r="11" spans="1:26" ht="14.25" customHeight="1">
      <c r="A11" s="259"/>
      <c r="B11" s="20"/>
      <c r="C11" s="21"/>
      <c r="D11" s="22"/>
      <c r="E11" s="2"/>
      <c r="F11" s="4"/>
      <c r="G11" s="23"/>
      <c r="H11" s="24"/>
      <c r="I11" s="15"/>
      <c r="J11" s="117"/>
      <c r="K11" s="24"/>
      <c r="L11" s="25"/>
    </row>
    <row r="12" spans="1:26" ht="14.25" customHeight="1">
      <c r="A12" s="260"/>
      <c r="B12" s="26"/>
      <c r="C12" s="27" t="s">
        <v>207</v>
      </c>
      <c r="D12" s="28"/>
      <c r="E12" s="29"/>
      <c r="F12" s="79">
        <v>268</v>
      </c>
      <c r="G12" s="30" t="s">
        <v>986</v>
      </c>
      <c r="H12" s="6"/>
      <c r="I12" s="6"/>
      <c r="J12" s="781"/>
      <c r="K12" s="782"/>
      <c r="L12" s="783"/>
    </row>
    <row r="13" spans="1:26" ht="14.25" customHeight="1">
      <c r="A13" s="255"/>
      <c r="B13" s="8"/>
      <c r="C13" s="9"/>
      <c r="D13" s="10"/>
      <c r="F13" s="3"/>
      <c r="G13" s="17"/>
      <c r="H13" s="24"/>
      <c r="I13" s="15"/>
      <c r="J13" s="117"/>
      <c r="K13" s="24"/>
      <c r="L13" s="25"/>
    </row>
    <row r="14" spans="1:26" ht="14.25" customHeight="1">
      <c r="A14" s="255"/>
      <c r="B14" s="8"/>
      <c r="C14" s="9"/>
      <c r="D14" s="10"/>
      <c r="E14" s="29"/>
      <c r="F14" s="77"/>
      <c r="G14" s="17"/>
      <c r="H14" s="6"/>
      <c r="I14" s="6"/>
      <c r="J14" s="781"/>
      <c r="K14" s="782"/>
      <c r="L14" s="783"/>
    </row>
    <row r="15" spans="1:26" ht="14.25" customHeight="1">
      <c r="A15" s="259"/>
      <c r="B15" s="20"/>
      <c r="C15" s="21"/>
      <c r="D15" s="22"/>
      <c r="E15" s="2"/>
      <c r="F15" s="4"/>
      <c r="G15" s="23"/>
      <c r="H15" s="24"/>
      <c r="I15" s="15"/>
      <c r="J15" s="117"/>
      <c r="K15" s="24"/>
      <c r="L15" s="25"/>
    </row>
    <row r="16" spans="1:26" ht="14.25" customHeight="1">
      <c r="A16" s="260"/>
      <c r="B16" s="26"/>
      <c r="C16" s="27"/>
      <c r="D16" s="28"/>
      <c r="E16" s="29"/>
      <c r="F16" s="79"/>
      <c r="G16" s="30"/>
      <c r="H16" s="6"/>
      <c r="I16" s="6"/>
      <c r="J16" s="781"/>
      <c r="K16" s="782"/>
      <c r="L16" s="783"/>
    </row>
    <row r="17" spans="1:26" ht="14.25" customHeight="1">
      <c r="A17" s="255"/>
      <c r="B17" s="8"/>
      <c r="C17" s="9"/>
      <c r="D17" s="10"/>
      <c r="F17" s="3"/>
      <c r="G17" s="23"/>
      <c r="H17" s="24"/>
      <c r="I17" s="15"/>
      <c r="J17" s="117"/>
      <c r="K17" s="24"/>
      <c r="L17" s="25"/>
    </row>
    <row r="18" spans="1:26" ht="14.25" customHeight="1">
      <c r="A18" s="255"/>
      <c r="B18" s="8"/>
      <c r="C18" s="27"/>
      <c r="D18" s="10"/>
      <c r="E18" s="29"/>
      <c r="F18" s="77"/>
      <c r="G18" s="30"/>
      <c r="H18" s="7"/>
      <c r="I18" s="6"/>
      <c r="J18" s="781"/>
      <c r="K18" s="782"/>
      <c r="L18" s="783"/>
    </row>
    <row r="19" spans="1:26" ht="14.25" customHeight="1">
      <c r="A19" s="259"/>
      <c r="B19" s="20"/>
      <c r="C19" s="21"/>
      <c r="D19" s="22"/>
      <c r="E19" s="2"/>
      <c r="F19" s="4"/>
      <c r="G19" s="23"/>
      <c r="H19" s="24"/>
      <c r="I19" s="15"/>
      <c r="J19" s="117"/>
      <c r="K19" s="24"/>
      <c r="L19" s="25"/>
    </row>
    <row r="20" spans="1:26" ht="14.25" customHeight="1">
      <c r="A20" s="260"/>
      <c r="B20" s="26"/>
      <c r="C20" s="27"/>
      <c r="D20" s="28"/>
      <c r="E20" s="29"/>
      <c r="F20" s="79"/>
      <c r="G20" s="30"/>
      <c r="H20" s="7"/>
      <c r="I20" s="6"/>
      <c r="J20" s="781"/>
      <c r="K20" s="782"/>
      <c r="L20" s="783"/>
    </row>
    <row r="21" spans="1:26" ht="14.25" customHeight="1">
      <c r="A21" s="255"/>
      <c r="B21" s="20"/>
      <c r="C21" s="21"/>
      <c r="D21" s="22"/>
      <c r="E21" s="2"/>
      <c r="F21" s="4"/>
      <c r="G21" s="23"/>
      <c r="H21" s="24"/>
      <c r="I21" s="15"/>
      <c r="J21" s="117"/>
      <c r="K21" s="24"/>
      <c r="L21" s="25"/>
    </row>
    <row r="22" spans="1:26" ht="14.25" customHeight="1">
      <c r="A22" s="255"/>
      <c r="B22" s="26"/>
      <c r="C22" s="27"/>
      <c r="D22" s="28"/>
      <c r="E22" s="29"/>
      <c r="F22" s="79"/>
      <c r="G22" s="17"/>
      <c r="H22" s="7"/>
      <c r="I22" s="6"/>
      <c r="J22" s="781"/>
      <c r="K22" s="782"/>
      <c r="L22" s="783"/>
    </row>
    <row r="23" spans="1:26" ht="14.25" customHeight="1">
      <c r="A23" s="259"/>
      <c r="B23" s="20"/>
      <c r="C23" s="2"/>
      <c r="D23" s="22"/>
      <c r="E23" s="2"/>
      <c r="F23" s="82"/>
      <c r="G23" s="23"/>
      <c r="H23" s="24"/>
      <c r="I23" s="15"/>
      <c r="J23" s="117"/>
      <c r="K23" s="24"/>
      <c r="L23" s="262"/>
    </row>
    <row r="24" spans="1:26" ht="14.25" customHeight="1">
      <c r="A24" s="260"/>
      <c r="B24" s="26"/>
      <c r="C24" s="27"/>
      <c r="D24" s="28"/>
      <c r="E24" s="29"/>
      <c r="F24" s="79"/>
      <c r="G24" s="30"/>
      <c r="H24" s="7"/>
      <c r="I24" s="6"/>
      <c r="J24" s="781"/>
      <c r="K24" s="782"/>
      <c r="L24" s="783"/>
    </row>
    <row r="25" spans="1:26" ht="14.25" customHeight="1">
      <c r="A25" s="255"/>
      <c r="B25" s="8"/>
      <c r="C25" s="9"/>
      <c r="D25" s="10"/>
      <c r="F25" s="3"/>
      <c r="G25" s="23"/>
      <c r="H25" s="24"/>
      <c r="I25" s="15"/>
      <c r="J25" s="117"/>
      <c r="K25" s="24"/>
      <c r="L25" s="25"/>
    </row>
    <row r="26" spans="1:26" ht="14.25" customHeight="1">
      <c r="A26" s="255"/>
      <c r="B26" s="8"/>
      <c r="C26" s="27"/>
      <c r="D26" s="10"/>
      <c r="E26" s="29"/>
      <c r="F26" s="79"/>
      <c r="G26" s="30"/>
      <c r="H26" s="7"/>
      <c r="I26" s="6"/>
      <c r="J26" s="781"/>
      <c r="K26" s="782"/>
      <c r="L26" s="783"/>
      <c r="M26"/>
    </row>
    <row r="27" spans="1:26" ht="14.25" customHeight="1">
      <c r="A27" s="259"/>
      <c r="B27" s="20"/>
      <c r="C27" s="21"/>
      <c r="D27" s="22"/>
      <c r="E27" s="2"/>
      <c r="F27" s="4"/>
      <c r="G27" s="23"/>
      <c r="H27" s="24"/>
      <c r="I27" s="15"/>
      <c r="J27" s="117"/>
      <c r="K27" s="24"/>
      <c r="L27" s="25"/>
      <c r="Z27" s="70"/>
    </row>
    <row r="28" spans="1:26" ht="14.25" customHeight="1">
      <c r="A28" s="356"/>
      <c r="B28" s="26"/>
      <c r="C28" s="27"/>
      <c r="D28" s="28"/>
      <c r="E28" s="29"/>
      <c r="F28" s="79"/>
      <c r="G28" s="30"/>
      <c r="H28" s="7"/>
      <c r="I28" s="6"/>
      <c r="J28" s="69"/>
      <c r="K28" s="258"/>
      <c r="L28" s="19"/>
      <c r="Z28" s="70"/>
    </row>
    <row r="29" spans="1:26" ht="14.25" customHeight="1">
      <c r="A29" s="255"/>
      <c r="B29" s="8"/>
      <c r="C29" s="9"/>
      <c r="D29" s="10"/>
      <c r="F29" s="3"/>
      <c r="G29" s="17"/>
      <c r="H29" s="24"/>
      <c r="I29" s="15"/>
      <c r="J29" s="117"/>
      <c r="K29" s="24"/>
      <c r="L29" s="25"/>
      <c r="Z29" s="70"/>
    </row>
    <row r="30" spans="1:26" ht="14.25" customHeight="1">
      <c r="A30" s="356"/>
      <c r="B30" s="8"/>
      <c r="C30" s="9"/>
      <c r="D30" s="10"/>
      <c r="F30" s="79"/>
      <c r="G30" s="30"/>
      <c r="H30" s="7"/>
      <c r="I30" s="6"/>
      <c r="J30" s="69"/>
      <c r="K30" s="258"/>
      <c r="L30" s="19"/>
      <c r="Z30" s="70"/>
    </row>
    <row r="31" spans="1:26" ht="14.25" customHeight="1">
      <c r="A31" s="259"/>
      <c r="B31" s="20"/>
      <c r="C31" s="21"/>
      <c r="D31" s="22"/>
      <c r="E31" s="2"/>
      <c r="F31" s="4"/>
      <c r="G31" s="23"/>
      <c r="H31" s="24"/>
      <c r="I31" s="15"/>
      <c r="J31" s="117"/>
      <c r="K31" s="266"/>
      <c r="L31" s="25"/>
      <c r="Z31" s="70"/>
    </row>
    <row r="32" spans="1:26" ht="14.25" customHeight="1">
      <c r="A32" s="260"/>
      <c r="B32" s="26"/>
      <c r="C32" s="27"/>
      <c r="D32" s="28"/>
      <c r="E32" s="29"/>
      <c r="F32" s="79"/>
      <c r="G32" s="30"/>
      <c r="H32" s="7"/>
      <c r="I32" s="6"/>
      <c r="J32" s="781"/>
      <c r="K32" s="782"/>
      <c r="L32" s="783"/>
      <c r="Z32" s="70"/>
    </row>
    <row r="33" spans="1:26" ht="14.25" customHeight="1">
      <c r="A33" s="255"/>
      <c r="B33" s="8"/>
      <c r="D33" s="10"/>
      <c r="F33" s="83"/>
      <c r="G33" s="17"/>
      <c r="H33" s="24"/>
      <c r="I33" s="15"/>
      <c r="J33" s="117"/>
      <c r="K33" s="24"/>
      <c r="L33" s="262"/>
      <c r="M33"/>
      <c r="Z33" s="70"/>
    </row>
    <row r="34" spans="1:26" ht="14.25" customHeight="1">
      <c r="A34" s="255"/>
      <c r="B34" s="8"/>
      <c r="C34" s="27"/>
      <c r="D34" s="28"/>
      <c r="E34" s="29"/>
      <c r="F34" s="77"/>
      <c r="G34" s="30"/>
      <c r="H34" s="7"/>
      <c r="I34" s="6"/>
      <c r="J34" s="781"/>
      <c r="K34" s="782"/>
      <c r="L34" s="783"/>
      <c r="M34"/>
      <c r="Z34" s="70"/>
    </row>
    <row r="35" spans="1:26" ht="14.25" customHeight="1">
      <c r="A35" s="259"/>
      <c r="B35" s="20"/>
      <c r="C35" s="21"/>
      <c r="D35" s="22"/>
      <c r="E35" s="2"/>
      <c r="F35" s="78"/>
      <c r="G35" s="23"/>
      <c r="H35" s="24"/>
      <c r="I35" s="72"/>
      <c r="J35" s="117"/>
      <c r="K35" s="24"/>
      <c r="L35" s="262"/>
      <c r="M35"/>
      <c r="Z35" s="70"/>
    </row>
    <row r="36" spans="1:26" ht="14.25" customHeight="1">
      <c r="A36" s="260"/>
      <c r="B36" s="26"/>
      <c r="C36" s="27" t="s">
        <v>203</v>
      </c>
      <c r="D36" s="28"/>
      <c r="E36" s="29"/>
      <c r="F36" s="79"/>
      <c r="G36" s="30"/>
      <c r="H36" s="7"/>
      <c r="I36" s="6"/>
      <c r="J36" s="69"/>
      <c r="K36" s="7"/>
      <c r="L36" s="268"/>
      <c r="M36"/>
      <c r="Z36" s="70"/>
    </row>
    <row r="37" spans="1:26" ht="14.25" customHeight="1">
      <c r="A37" s="255"/>
      <c r="B37" s="8"/>
      <c r="C37" s="21"/>
      <c r="D37" s="10"/>
      <c r="F37" s="77"/>
      <c r="G37" s="17"/>
      <c r="H37" s="18"/>
      <c r="I37" s="71"/>
      <c r="J37" s="18"/>
      <c r="K37" s="18"/>
      <c r="L37" s="19"/>
      <c r="Z37" s="70"/>
    </row>
    <row r="38" spans="1:26" ht="14.25" customHeight="1" thickBot="1">
      <c r="A38" s="379"/>
      <c r="B38" s="50"/>
      <c r="C38" s="51"/>
      <c r="D38" s="52"/>
      <c r="E38" s="361"/>
      <c r="F38" s="80"/>
      <c r="G38" s="55"/>
      <c r="H38" s="381"/>
      <c r="I38" s="311"/>
      <c r="J38" s="272"/>
      <c r="K38" s="788"/>
      <c r="L38" s="800"/>
      <c r="Z38" s="70"/>
    </row>
    <row r="40" spans="1:26" ht="14.25" customHeight="1">
      <c r="J40" s="56" t="s">
        <v>3</v>
      </c>
      <c r="K40" s="801" t="s">
        <v>2884</v>
      </c>
      <c r="L40" s="801"/>
      <c r="W40" s="56" t="s">
        <v>3</v>
      </c>
      <c r="X40" s="805" t="e">
        <f>#REF!+1</f>
        <v>#REF!</v>
      </c>
      <c r="Y40" s="805"/>
    </row>
  </sheetData>
  <mergeCells count="18">
    <mergeCell ref="A1:L2"/>
    <mergeCell ref="N1:Y2"/>
    <mergeCell ref="J4:L4"/>
    <mergeCell ref="J10:L10"/>
    <mergeCell ref="J12:L12"/>
    <mergeCell ref="J8:L8"/>
    <mergeCell ref="J32:L32"/>
    <mergeCell ref="J34:L34"/>
    <mergeCell ref="K38:L38"/>
    <mergeCell ref="K40:L40"/>
    <mergeCell ref="X40:Y40"/>
    <mergeCell ref="J26:L26"/>
    <mergeCell ref="J14:L14"/>
    <mergeCell ref="J16:L16"/>
    <mergeCell ref="J18:L18"/>
    <mergeCell ref="J20:L20"/>
    <mergeCell ref="J22:L22"/>
    <mergeCell ref="J24:L24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400"/>
  <sheetViews>
    <sheetView showZeros="0" view="pageBreakPreview" topLeftCell="A154" zoomScale="80" zoomScaleNormal="85" zoomScaleSheetLayoutView="80" workbookViewId="0">
      <selection activeCell="S26" sqref="S26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</cols>
  <sheetData>
    <row r="1" spans="1:12" ht="14.25" customHeight="1">
      <c r="A1" s="763"/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</row>
    <row r="2" spans="1:12" ht="14.25" customHeight="1" thickBot="1">
      <c r="A2" s="811"/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</row>
    <row r="3" spans="1:12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2" ht="14.25" customHeight="1" thickBot="1">
      <c r="A4" s="46"/>
      <c r="B4" s="47"/>
      <c r="C4" s="39" t="s">
        <v>28</v>
      </c>
      <c r="D4" s="48"/>
      <c r="E4" s="39" t="s">
        <v>1243</v>
      </c>
      <c r="F4" s="49" t="s">
        <v>7</v>
      </c>
      <c r="G4" s="49" t="s">
        <v>1244</v>
      </c>
      <c r="H4" s="49" t="s">
        <v>1245</v>
      </c>
      <c r="I4" s="49" t="s">
        <v>1</v>
      </c>
      <c r="J4" s="586" t="s">
        <v>1246</v>
      </c>
      <c r="K4" s="586"/>
      <c r="L4" s="587"/>
    </row>
    <row r="5" spans="1:12" ht="14.25" customHeight="1">
      <c r="A5" s="65"/>
      <c r="B5" s="35"/>
      <c r="C5" s="11"/>
      <c r="D5" s="37"/>
      <c r="E5" s="11"/>
      <c r="F5" s="12"/>
      <c r="G5" s="13"/>
      <c r="H5" s="38"/>
      <c r="I5" s="38"/>
      <c r="J5" s="14"/>
      <c r="K5" s="14"/>
      <c r="L5" s="16"/>
    </row>
    <row r="6" spans="1:12" ht="14.25" customHeight="1" thickBot="1">
      <c r="A6" s="334">
        <v>1</v>
      </c>
      <c r="B6" s="335"/>
      <c r="C6" s="336" t="s">
        <v>1427</v>
      </c>
      <c r="D6" s="337"/>
      <c r="E6" s="91"/>
      <c r="F6" s="338">
        <v>1</v>
      </c>
      <c r="G6" s="339" t="s">
        <v>0</v>
      </c>
      <c r="H6" s="340"/>
      <c r="I6" s="340"/>
      <c r="J6" s="341"/>
      <c r="K6" s="341"/>
      <c r="L6" s="342"/>
    </row>
    <row r="7" spans="1:12" ht="14.25" customHeight="1" thickTop="1">
      <c r="A7" s="40"/>
      <c r="B7" s="8"/>
      <c r="D7" s="10"/>
      <c r="F7" s="77"/>
      <c r="G7" s="17"/>
      <c r="H7" s="32"/>
      <c r="I7" s="71"/>
      <c r="J7" s="18"/>
      <c r="K7" s="18"/>
      <c r="L7" s="19"/>
    </row>
    <row r="8" spans="1:12" ht="14.25" customHeight="1">
      <c r="A8" s="344"/>
      <c r="B8" s="26"/>
      <c r="C8" s="27" t="s">
        <v>1427</v>
      </c>
      <c r="D8" s="28"/>
      <c r="E8" s="29" t="s">
        <v>1260</v>
      </c>
      <c r="F8" s="79">
        <v>1652</v>
      </c>
      <c r="G8" s="30" t="s">
        <v>1261</v>
      </c>
      <c r="H8" s="6"/>
      <c r="I8" s="69"/>
      <c r="J8" s="420"/>
      <c r="K8" s="7"/>
      <c r="L8" s="31"/>
    </row>
    <row r="9" spans="1:12" ht="14.25" customHeight="1">
      <c r="A9" s="40"/>
      <c r="B9" s="8"/>
      <c r="D9" s="10"/>
      <c r="F9" s="77"/>
      <c r="G9" s="17"/>
      <c r="H9" s="32"/>
      <c r="I9" s="83"/>
      <c r="J9" s="18"/>
      <c r="K9" s="18"/>
      <c r="L9" s="19"/>
    </row>
    <row r="10" spans="1:12" ht="14.25" customHeight="1">
      <c r="A10" s="343"/>
      <c r="B10" s="8"/>
      <c r="C10" s="9"/>
      <c r="D10" s="10"/>
      <c r="E10" s="29"/>
      <c r="F10" s="5"/>
      <c r="G10" s="30"/>
      <c r="H10" s="6"/>
      <c r="I10" s="79"/>
      <c r="J10" s="7"/>
      <c r="K10" s="18"/>
      <c r="L10" s="19"/>
    </row>
    <row r="11" spans="1:12" ht="14.25" customHeight="1">
      <c r="A11" s="58"/>
      <c r="B11" s="20"/>
      <c r="C11" s="2"/>
      <c r="D11" s="22"/>
      <c r="F11" s="78"/>
      <c r="G11" s="17"/>
      <c r="H11" s="15"/>
      <c r="I11" s="83"/>
      <c r="J11" s="24"/>
      <c r="K11" s="24"/>
      <c r="L11" s="25"/>
    </row>
    <row r="12" spans="1:12" ht="14.25" customHeight="1">
      <c r="A12" s="344"/>
      <c r="B12" s="26"/>
      <c r="C12" s="9"/>
      <c r="D12" s="28"/>
      <c r="E12" s="29"/>
      <c r="F12" s="5"/>
      <c r="G12" s="30"/>
      <c r="H12" s="6"/>
      <c r="I12" s="79"/>
      <c r="J12" s="7"/>
      <c r="K12" s="7"/>
      <c r="L12" s="31"/>
    </row>
    <row r="13" spans="1:12" ht="14.25" customHeight="1">
      <c r="A13" s="306"/>
      <c r="B13" s="8"/>
      <c r="C13" s="2"/>
      <c r="D13" s="10"/>
      <c r="E13" s="280"/>
      <c r="F13" s="77"/>
      <c r="G13" s="17"/>
      <c r="H13" s="32"/>
      <c r="I13" s="83"/>
      <c r="J13" s="18"/>
      <c r="K13" s="18"/>
      <c r="L13" s="19"/>
    </row>
    <row r="14" spans="1:12" ht="14.25" customHeight="1">
      <c r="A14" s="59"/>
      <c r="B14" s="26"/>
      <c r="C14" s="27"/>
      <c r="D14" s="28"/>
      <c r="E14" s="29"/>
      <c r="F14" s="5"/>
      <c r="G14" s="30"/>
      <c r="H14" s="6"/>
      <c r="I14" s="79"/>
      <c r="J14" s="781"/>
      <c r="K14" s="782"/>
      <c r="L14" s="783"/>
    </row>
    <row r="15" spans="1:12" ht="14.25" customHeight="1">
      <c r="A15" s="40"/>
      <c r="B15" s="8"/>
      <c r="C15" s="2"/>
      <c r="D15" s="10"/>
      <c r="E15" s="280"/>
      <c r="F15" s="78"/>
      <c r="G15" s="23"/>
      <c r="H15" s="15"/>
      <c r="I15" s="83"/>
      <c r="J15" s="18"/>
      <c r="K15" s="18"/>
      <c r="L15" s="25"/>
    </row>
    <row r="16" spans="1:12" ht="14.25" customHeight="1">
      <c r="A16" s="59"/>
      <c r="B16" s="26"/>
      <c r="C16" s="27"/>
      <c r="D16" s="28"/>
      <c r="E16" s="29"/>
      <c r="F16" s="5"/>
      <c r="G16" s="30"/>
      <c r="H16" s="6"/>
      <c r="I16" s="79"/>
      <c r="J16" s="781"/>
      <c r="K16" s="782"/>
      <c r="L16" s="783"/>
    </row>
    <row r="17" spans="1:12" ht="14.25" customHeight="1">
      <c r="A17" s="40"/>
      <c r="B17" s="8"/>
      <c r="C17" s="2"/>
      <c r="D17" s="10"/>
      <c r="F17" s="78"/>
      <c r="G17" s="23"/>
      <c r="H17" s="15"/>
      <c r="I17" s="83"/>
      <c r="J17" s="18"/>
      <c r="K17" s="18"/>
      <c r="L17" s="25"/>
    </row>
    <row r="18" spans="1:12" ht="14.25" customHeight="1">
      <c r="A18" s="343"/>
      <c r="B18" s="8"/>
      <c r="C18" s="27"/>
      <c r="D18" s="28"/>
      <c r="E18" s="29"/>
      <c r="F18" s="5"/>
      <c r="G18" s="30"/>
      <c r="H18" s="6"/>
      <c r="I18" s="79"/>
      <c r="J18" s="781"/>
      <c r="K18" s="782"/>
      <c r="L18" s="783"/>
    </row>
    <row r="19" spans="1:12" ht="14.25" customHeight="1">
      <c r="A19" s="58"/>
      <c r="B19" s="20"/>
      <c r="C19" s="2"/>
      <c r="D19" s="22"/>
      <c r="E19" s="2"/>
      <c r="F19" s="78"/>
      <c r="G19" s="23"/>
      <c r="H19" s="15"/>
      <c r="I19" s="83"/>
      <c r="J19" s="24"/>
      <c r="K19" s="24"/>
      <c r="L19" s="25"/>
    </row>
    <row r="20" spans="1:12" ht="14.25" customHeight="1">
      <c r="A20" s="59"/>
      <c r="B20" s="26"/>
      <c r="C20" s="27"/>
      <c r="D20" s="28"/>
      <c r="E20" s="29"/>
      <c r="F20" s="5"/>
      <c r="G20" s="30"/>
      <c r="H20" s="6"/>
      <c r="I20" s="79"/>
      <c r="J20" s="781"/>
      <c r="K20" s="782"/>
      <c r="L20" s="783"/>
    </row>
    <row r="21" spans="1:12" ht="14.25" customHeight="1">
      <c r="A21" s="58"/>
      <c r="B21" s="20"/>
      <c r="C21" s="2"/>
      <c r="D21" s="22"/>
      <c r="E21" s="2"/>
      <c r="F21" s="78"/>
      <c r="G21" s="23"/>
      <c r="H21" s="15"/>
      <c r="I21" s="83"/>
      <c r="J21" s="24"/>
      <c r="K21" s="24"/>
      <c r="L21" s="25"/>
    </row>
    <row r="22" spans="1:12" ht="14.25" customHeight="1">
      <c r="A22" s="59"/>
      <c r="B22" s="26"/>
      <c r="C22" s="27"/>
      <c r="D22" s="28"/>
      <c r="E22" s="29"/>
      <c r="F22" s="5"/>
      <c r="G22" s="30"/>
      <c r="H22" s="6"/>
      <c r="I22" s="79"/>
      <c r="J22" s="781"/>
      <c r="K22" s="782"/>
      <c r="L22" s="783"/>
    </row>
    <row r="23" spans="1:12" ht="14.25" customHeight="1">
      <c r="A23" s="58"/>
      <c r="B23" s="8"/>
      <c r="C23" s="2"/>
      <c r="D23" s="10"/>
      <c r="F23" s="78"/>
      <c r="G23" s="23"/>
      <c r="H23" s="15"/>
      <c r="I23" s="83"/>
      <c r="J23" s="24"/>
      <c r="K23" s="24"/>
      <c r="L23" s="25"/>
    </row>
    <row r="24" spans="1:12" ht="14.25" customHeight="1">
      <c r="A24" s="59"/>
      <c r="B24" s="8"/>
      <c r="C24" s="27"/>
      <c r="D24" s="28"/>
      <c r="E24" s="29"/>
      <c r="F24" s="5"/>
      <c r="G24" s="30"/>
      <c r="H24" s="6"/>
      <c r="I24" s="79"/>
      <c r="J24" s="781"/>
      <c r="K24" s="782"/>
      <c r="L24" s="783"/>
    </row>
    <row r="25" spans="1:12" ht="14.25" customHeight="1">
      <c r="A25" s="58"/>
      <c r="B25" s="20"/>
      <c r="C25" s="2"/>
      <c r="D25" s="22"/>
      <c r="E25" s="2"/>
      <c r="F25" s="78"/>
      <c r="G25" s="23"/>
      <c r="H25" s="15"/>
      <c r="I25" s="83"/>
      <c r="J25" s="24"/>
      <c r="K25" s="24"/>
      <c r="L25" s="25"/>
    </row>
    <row r="26" spans="1:12" ht="14.25" customHeight="1">
      <c r="A26" s="59"/>
      <c r="B26" s="26"/>
      <c r="C26" s="27"/>
      <c r="D26" s="28"/>
      <c r="E26" s="29"/>
      <c r="F26" s="5"/>
      <c r="G26" s="30"/>
      <c r="H26" s="6"/>
      <c r="I26" s="79"/>
      <c r="J26" s="781"/>
      <c r="K26" s="782"/>
      <c r="L26" s="783"/>
    </row>
    <row r="27" spans="1:12" ht="14.25" customHeight="1">
      <c r="A27" s="40"/>
      <c r="B27" s="8"/>
      <c r="C27" s="2"/>
      <c r="D27" s="10"/>
      <c r="F27" s="78"/>
      <c r="G27" s="23"/>
      <c r="H27" s="15"/>
      <c r="I27" s="83"/>
      <c r="J27" s="18"/>
      <c r="K27" s="18"/>
      <c r="L27" s="19"/>
    </row>
    <row r="28" spans="1:12" ht="14.25" customHeight="1">
      <c r="A28" s="40"/>
      <c r="B28" s="8"/>
      <c r="C28" s="27"/>
      <c r="D28" s="28"/>
      <c r="E28" s="29"/>
      <c r="F28" s="5"/>
      <c r="G28" s="30"/>
      <c r="H28" s="6"/>
      <c r="I28" s="79"/>
      <c r="J28" s="781"/>
      <c r="K28" s="782"/>
      <c r="L28" s="783"/>
    </row>
    <row r="29" spans="1:12" ht="14.25" customHeight="1">
      <c r="A29" s="58"/>
      <c r="B29" s="20"/>
      <c r="C29" s="2"/>
      <c r="D29" s="22"/>
      <c r="E29" s="2"/>
      <c r="F29" s="78"/>
      <c r="G29" s="23"/>
      <c r="H29" s="15"/>
      <c r="I29" s="83"/>
      <c r="J29" s="24"/>
      <c r="K29" s="24"/>
      <c r="L29" s="25"/>
    </row>
    <row r="30" spans="1:12" ht="14.25" customHeight="1">
      <c r="A30" s="59"/>
      <c r="B30" s="26"/>
      <c r="C30" s="27"/>
      <c r="D30" s="28"/>
      <c r="E30" s="29"/>
      <c r="F30" s="5"/>
      <c r="G30" s="30"/>
      <c r="H30" s="6"/>
      <c r="I30" s="79"/>
      <c r="J30" s="781"/>
      <c r="K30" s="782"/>
      <c r="L30" s="783"/>
    </row>
    <row r="31" spans="1:12" ht="14.25" customHeight="1">
      <c r="A31" s="58"/>
      <c r="B31" s="20"/>
      <c r="C31" s="2"/>
      <c r="D31" s="22"/>
      <c r="E31" s="2"/>
      <c r="F31" s="78"/>
      <c r="G31" s="23"/>
      <c r="H31" s="15"/>
      <c r="I31" s="83"/>
      <c r="J31" s="24"/>
      <c r="K31" s="24"/>
      <c r="L31" s="25"/>
    </row>
    <row r="32" spans="1:12" ht="14.25" customHeight="1">
      <c r="A32" s="59"/>
      <c r="B32" s="26"/>
      <c r="C32" s="27"/>
      <c r="D32" s="28"/>
      <c r="E32" s="29"/>
      <c r="F32" s="5"/>
      <c r="G32" s="30"/>
      <c r="H32" s="6"/>
      <c r="I32" s="79"/>
      <c r="J32" s="7"/>
      <c r="K32" s="7"/>
      <c r="L32" s="31"/>
    </row>
    <row r="33" spans="1:12" ht="14.25" customHeight="1">
      <c r="A33" s="40"/>
      <c r="B33" s="8"/>
      <c r="C33" s="2"/>
      <c r="D33" s="10"/>
      <c r="F33" s="77"/>
      <c r="G33" s="17"/>
      <c r="H33" s="32"/>
      <c r="I33" s="83"/>
      <c r="J33" s="18"/>
      <c r="K33" s="18"/>
      <c r="L33" s="19"/>
    </row>
    <row r="34" spans="1:12" ht="14.25" customHeight="1">
      <c r="A34" s="59"/>
      <c r="B34" s="26"/>
      <c r="C34" s="27"/>
      <c r="D34" s="28"/>
      <c r="E34" s="29"/>
      <c r="F34" s="79"/>
      <c r="G34" s="30"/>
      <c r="H34" s="6"/>
      <c r="I34" s="79"/>
      <c r="J34" s="116"/>
      <c r="K34" s="116"/>
      <c r="L34" s="130"/>
    </row>
    <row r="35" spans="1:12" ht="14.25" customHeight="1">
      <c r="A35" s="58"/>
      <c r="B35" s="20"/>
      <c r="C35" s="2"/>
      <c r="D35" s="22"/>
      <c r="E35" s="2"/>
      <c r="F35" s="4"/>
      <c r="G35" s="23"/>
      <c r="H35" s="15"/>
      <c r="I35" s="15"/>
      <c r="J35" s="24"/>
      <c r="K35" s="24"/>
      <c r="L35" s="25"/>
    </row>
    <row r="36" spans="1:12" ht="14.25" customHeight="1">
      <c r="A36" s="59"/>
      <c r="B36" s="26"/>
      <c r="C36" s="27" t="s">
        <v>203</v>
      </c>
      <c r="D36" s="28"/>
      <c r="E36" s="29"/>
      <c r="F36" s="79"/>
      <c r="G36" s="30"/>
      <c r="H36" s="6"/>
      <c r="I36" s="79"/>
      <c r="J36" s="7"/>
      <c r="K36" s="7"/>
      <c r="L36" s="31"/>
    </row>
    <row r="37" spans="1:12" ht="14.25" customHeight="1">
      <c r="A37" s="40"/>
      <c r="B37" s="8"/>
      <c r="D37" s="10"/>
      <c r="F37" s="77"/>
      <c r="G37" s="17"/>
      <c r="H37" s="18"/>
      <c r="I37" s="77"/>
      <c r="J37" s="18"/>
      <c r="K37" s="18"/>
      <c r="L37" s="19"/>
    </row>
    <row r="38" spans="1:12" ht="14.25" customHeight="1" thickBot="1">
      <c r="A38" s="60"/>
      <c r="B38" s="50"/>
      <c r="C38" s="51"/>
      <c r="D38" s="52"/>
      <c r="E38" s="53"/>
      <c r="F38" s="80"/>
      <c r="G38" s="55"/>
      <c r="H38" s="62"/>
      <c r="I38" s="125"/>
      <c r="J38" s="62"/>
      <c r="K38" s="62"/>
      <c r="L38" s="119"/>
    </row>
    <row r="40" spans="1:12" ht="14.25" customHeight="1">
      <c r="J40" s="56" t="s">
        <v>1247</v>
      </c>
      <c r="K40" s="810">
        <v>1</v>
      </c>
      <c r="L40" s="810"/>
    </row>
    <row r="41" spans="1:12" ht="14.25" customHeight="1">
      <c r="A41" s="763"/>
      <c r="B41" s="763"/>
      <c r="C41" s="763"/>
      <c r="D41" s="763"/>
      <c r="E41" s="763"/>
      <c r="F41" s="763"/>
      <c r="G41" s="763"/>
      <c r="H41" s="763"/>
      <c r="I41" s="763"/>
      <c r="J41" s="763"/>
      <c r="K41" s="763"/>
      <c r="L41" s="763"/>
    </row>
    <row r="42" spans="1:12" ht="14.25" customHeight="1" thickBot="1">
      <c r="A42" s="811"/>
      <c r="B42" s="811"/>
      <c r="C42" s="811"/>
      <c r="D42" s="811"/>
      <c r="E42" s="811"/>
      <c r="F42" s="811"/>
      <c r="G42" s="811"/>
      <c r="H42" s="811"/>
      <c r="I42" s="811"/>
      <c r="J42" s="811"/>
      <c r="K42" s="811"/>
      <c r="L42" s="811"/>
    </row>
    <row r="43" spans="1:12" ht="14.25" customHeight="1">
      <c r="A43" s="34"/>
      <c r="B43" s="35"/>
      <c r="C43" s="11"/>
      <c r="D43" s="37"/>
      <c r="E43" s="11"/>
      <c r="F43" s="44"/>
      <c r="G43" s="44"/>
      <c r="H43" s="44"/>
      <c r="I43" s="44"/>
      <c r="J43" s="11"/>
      <c r="K43" s="11"/>
      <c r="L43" s="45"/>
    </row>
    <row r="44" spans="1:12" ht="14.25" customHeight="1" thickBot="1">
      <c r="A44" s="46"/>
      <c r="B44" s="47"/>
      <c r="C44" s="39" t="s">
        <v>28</v>
      </c>
      <c r="D44" s="48"/>
      <c r="E44" s="39" t="s">
        <v>6</v>
      </c>
      <c r="F44" s="49" t="s">
        <v>7</v>
      </c>
      <c r="G44" s="49" t="s">
        <v>4</v>
      </c>
      <c r="H44" s="49" t="s">
        <v>32</v>
      </c>
      <c r="I44" s="49" t="s">
        <v>1</v>
      </c>
      <c r="J44" s="586" t="s">
        <v>2</v>
      </c>
      <c r="K44" s="586"/>
      <c r="L44" s="587"/>
    </row>
    <row r="45" spans="1:12" ht="14.25" customHeight="1">
      <c r="A45" s="65"/>
      <c r="B45" s="35"/>
      <c r="C45" s="11"/>
      <c r="D45" s="37"/>
      <c r="E45" s="11"/>
      <c r="F45" s="12"/>
      <c r="G45" s="13"/>
      <c r="H45" s="38"/>
      <c r="I45" s="38"/>
      <c r="J45" s="14"/>
      <c r="K45" s="14"/>
      <c r="L45" s="16"/>
    </row>
    <row r="46" spans="1:12" ht="14.25" customHeight="1" thickBot="1">
      <c r="A46" s="334">
        <f>A6+1</f>
        <v>2</v>
      </c>
      <c r="B46" s="335"/>
      <c r="C46" s="336" t="s">
        <v>1262</v>
      </c>
      <c r="D46" s="337"/>
      <c r="E46" s="91"/>
      <c r="F46" s="338">
        <v>1</v>
      </c>
      <c r="G46" s="339" t="s">
        <v>0</v>
      </c>
      <c r="H46" s="340"/>
      <c r="I46" s="340"/>
      <c r="J46" s="341"/>
      <c r="K46" s="341"/>
      <c r="L46" s="342"/>
    </row>
    <row r="47" spans="1:12" ht="14.25" customHeight="1" thickTop="1">
      <c r="A47" s="306"/>
      <c r="B47" s="8"/>
      <c r="D47" s="10"/>
      <c r="F47" s="77"/>
      <c r="G47" s="17"/>
      <c r="H47" s="32"/>
      <c r="I47" s="71"/>
      <c r="J47" s="18"/>
      <c r="K47" s="18"/>
      <c r="L47" s="19"/>
    </row>
    <row r="48" spans="1:12" ht="14.25" customHeight="1">
      <c r="A48" s="59"/>
      <c r="B48" s="26"/>
      <c r="C48" s="27" t="s">
        <v>1262</v>
      </c>
      <c r="D48" s="28"/>
      <c r="E48" s="29" t="s">
        <v>1260</v>
      </c>
      <c r="F48" s="5">
        <v>1652</v>
      </c>
      <c r="G48" s="30" t="s">
        <v>1261</v>
      </c>
      <c r="H48" s="6"/>
      <c r="I48" s="6"/>
      <c r="J48" s="420"/>
      <c r="K48" s="7"/>
      <c r="L48" s="31"/>
    </row>
    <row r="49" spans="1:12" ht="14.25" customHeight="1">
      <c r="A49" s="306"/>
      <c r="B49" s="8"/>
      <c r="D49" s="10"/>
      <c r="F49" s="77"/>
      <c r="G49" s="17"/>
      <c r="H49" s="32"/>
      <c r="I49" s="83"/>
      <c r="J49" s="18"/>
      <c r="K49" s="18"/>
      <c r="L49" s="19"/>
    </row>
    <row r="50" spans="1:12" ht="14.25" customHeight="1">
      <c r="A50" s="59"/>
      <c r="B50" s="8"/>
      <c r="C50" s="9"/>
      <c r="D50" s="10"/>
      <c r="E50" s="29"/>
      <c r="F50" s="5"/>
      <c r="G50" s="30"/>
      <c r="H50" s="6"/>
      <c r="I50" s="79"/>
      <c r="J50" s="7"/>
      <c r="K50" s="18"/>
      <c r="L50" s="19"/>
    </row>
    <row r="51" spans="1:12" ht="14.25" customHeight="1">
      <c r="A51" s="306"/>
      <c r="B51" s="20"/>
      <c r="C51" s="2"/>
      <c r="D51" s="22"/>
      <c r="F51" s="78"/>
      <c r="G51" s="17"/>
      <c r="H51" s="15"/>
      <c r="I51" s="83"/>
      <c r="J51" s="24"/>
      <c r="K51" s="24"/>
      <c r="L51" s="25"/>
    </row>
    <row r="52" spans="1:12" ht="14.25" customHeight="1">
      <c r="A52" s="344"/>
      <c r="B52" s="26"/>
      <c r="C52" s="9"/>
      <c r="D52" s="28"/>
      <c r="E52" s="29"/>
      <c r="F52" s="5"/>
      <c r="G52" s="30"/>
      <c r="H52" s="6"/>
      <c r="I52" s="79"/>
      <c r="J52" s="7"/>
      <c r="K52" s="7"/>
      <c r="L52" s="31"/>
    </row>
    <row r="53" spans="1:12" ht="14.25" customHeight="1">
      <c r="A53" s="306"/>
      <c r="B53" s="8"/>
      <c r="C53" s="2"/>
      <c r="D53" s="10"/>
      <c r="E53" s="280"/>
      <c r="F53" s="77"/>
      <c r="G53" s="17"/>
      <c r="H53" s="32"/>
      <c r="I53" s="83"/>
      <c r="J53" s="18"/>
      <c r="K53" s="18"/>
      <c r="L53" s="19"/>
    </row>
    <row r="54" spans="1:12" ht="14.25" customHeight="1">
      <c r="A54" s="59"/>
      <c r="B54" s="26"/>
      <c r="C54" s="27"/>
      <c r="D54" s="28"/>
      <c r="E54" s="29"/>
      <c r="F54" s="5"/>
      <c r="G54" s="30"/>
      <c r="H54" s="6"/>
      <c r="I54" s="79"/>
      <c r="J54" s="781"/>
      <c r="K54" s="782"/>
      <c r="L54" s="783"/>
    </row>
    <row r="55" spans="1:12" ht="14.25" customHeight="1">
      <c r="A55" s="40"/>
      <c r="B55" s="8"/>
      <c r="C55" s="2"/>
      <c r="D55" s="10"/>
      <c r="E55" s="280"/>
      <c r="F55" s="78"/>
      <c r="G55" s="23"/>
      <c r="H55" s="15"/>
      <c r="I55" s="83"/>
      <c r="J55" s="18"/>
      <c r="K55" s="18"/>
      <c r="L55" s="25"/>
    </row>
    <row r="56" spans="1:12" ht="14.25" customHeight="1">
      <c r="A56" s="59"/>
      <c r="B56" s="26"/>
      <c r="C56" s="27"/>
      <c r="D56" s="28"/>
      <c r="E56" s="29"/>
      <c r="F56" s="5"/>
      <c r="G56" s="30"/>
      <c r="H56" s="6"/>
      <c r="I56" s="79"/>
      <c r="J56" s="781"/>
      <c r="K56" s="782"/>
      <c r="L56" s="783"/>
    </row>
    <row r="57" spans="1:12" ht="14.25" customHeight="1">
      <c r="A57" s="40"/>
      <c r="B57" s="8"/>
      <c r="C57" s="2"/>
      <c r="D57" s="10"/>
      <c r="F57" s="78"/>
      <c r="G57" s="23"/>
      <c r="H57" s="15"/>
      <c r="I57" s="83"/>
      <c r="J57" s="18"/>
      <c r="K57" s="18"/>
      <c r="L57" s="25"/>
    </row>
    <row r="58" spans="1:12" ht="14.25" customHeight="1">
      <c r="A58" s="343"/>
      <c r="B58" s="8"/>
      <c r="C58" s="27"/>
      <c r="D58" s="28"/>
      <c r="E58" s="29"/>
      <c r="F58" s="5"/>
      <c r="G58" s="30"/>
      <c r="H58" s="6"/>
      <c r="I58" s="79"/>
      <c r="J58" s="781"/>
      <c r="K58" s="782"/>
      <c r="L58" s="783"/>
    </row>
    <row r="59" spans="1:12" ht="14.25" customHeight="1">
      <c r="A59" s="58"/>
      <c r="B59" s="20"/>
      <c r="C59" s="2"/>
      <c r="D59" s="22"/>
      <c r="E59" s="2"/>
      <c r="F59" s="78"/>
      <c r="G59" s="23"/>
      <c r="H59" s="15"/>
      <c r="I59" s="83"/>
      <c r="J59" s="24"/>
      <c r="K59" s="24"/>
      <c r="L59" s="25"/>
    </row>
    <row r="60" spans="1:12" ht="14.25" customHeight="1">
      <c r="A60" s="59"/>
      <c r="B60" s="26"/>
      <c r="C60" s="27"/>
      <c r="D60" s="28"/>
      <c r="E60" s="29"/>
      <c r="F60" s="5"/>
      <c r="G60" s="30"/>
      <c r="H60" s="6"/>
      <c r="I60" s="79"/>
      <c r="J60" s="781"/>
      <c r="K60" s="782"/>
      <c r="L60" s="783"/>
    </row>
    <row r="61" spans="1:12" ht="14.25" customHeight="1">
      <c r="A61" s="58"/>
      <c r="B61" s="20"/>
      <c r="C61" s="2"/>
      <c r="D61" s="22"/>
      <c r="E61" s="2"/>
      <c r="F61" s="78"/>
      <c r="G61" s="23"/>
      <c r="H61" s="15"/>
      <c r="I61" s="83"/>
      <c r="J61" s="24"/>
      <c r="K61" s="24"/>
      <c r="L61" s="25"/>
    </row>
    <row r="62" spans="1:12" ht="14.25" customHeight="1">
      <c r="A62" s="59"/>
      <c r="B62" s="26"/>
      <c r="C62" s="27"/>
      <c r="D62" s="28"/>
      <c r="E62" s="29"/>
      <c r="F62" s="5"/>
      <c r="G62" s="30"/>
      <c r="H62" s="6"/>
      <c r="I62" s="79"/>
      <c r="J62" s="781"/>
      <c r="K62" s="782"/>
      <c r="L62" s="783"/>
    </row>
    <row r="63" spans="1:12" ht="14.25" customHeight="1">
      <c r="A63" s="58"/>
      <c r="B63" s="8"/>
      <c r="C63" s="2"/>
      <c r="D63" s="10"/>
      <c r="F63" s="78"/>
      <c r="G63" s="23"/>
      <c r="H63" s="15"/>
      <c r="I63" s="83"/>
      <c r="J63" s="24"/>
      <c r="K63" s="24"/>
      <c r="L63" s="25"/>
    </row>
    <row r="64" spans="1:12" ht="14.25" customHeight="1">
      <c r="A64" s="59"/>
      <c r="B64" s="8"/>
      <c r="C64" s="27"/>
      <c r="D64" s="28"/>
      <c r="E64" s="29"/>
      <c r="F64" s="5"/>
      <c r="G64" s="30"/>
      <c r="H64" s="6"/>
      <c r="I64" s="79"/>
      <c r="J64" s="781"/>
      <c r="K64" s="782"/>
      <c r="L64" s="783"/>
    </row>
    <row r="65" spans="1:12" ht="14.25" customHeight="1">
      <c r="A65" s="58"/>
      <c r="B65" s="20"/>
      <c r="C65" s="2"/>
      <c r="D65" s="22"/>
      <c r="E65" s="2"/>
      <c r="F65" s="78"/>
      <c r="G65" s="23"/>
      <c r="H65" s="15"/>
      <c r="I65" s="83"/>
      <c r="J65" s="24"/>
      <c r="K65" s="24"/>
      <c r="L65" s="25"/>
    </row>
    <row r="66" spans="1:12" ht="14.25" customHeight="1">
      <c r="A66" s="59"/>
      <c r="B66" s="26"/>
      <c r="C66" s="27"/>
      <c r="D66" s="28"/>
      <c r="E66" s="29"/>
      <c r="F66" s="5"/>
      <c r="G66" s="30"/>
      <c r="H66" s="6"/>
      <c r="I66" s="79"/>
      <c r="J66" s="781"/>
      <c r="K66" s="782"/>
      <c r="L66" s="783"/>
    </row>
    <row r="67" spans="1:12" ht="14.25" customHeight="1">
      <c r="A67" s="40"/>
      <c r="B67" s="8"/>
      <c r="C67" s="2"/>
      <c r="D67" s="10"/>
      <c r="F67" s="78"/>
      <c r="G67" s="23"/>
      <c r="H67" s="15"/>
      <c r="I67" s="83"/>
      <c r="J67" s="18"/>
      <c r="K67" s="18"/>
      <c r="L67" s="19"/>
    </row>
    <row r="68" spans="1:12" ht="14.25" customHeight="1">
      <c r="A68" s="40"/>
      <c r="B68" s="8"/>
      <c r="C68" s="27"/>
      <c r="D68" s="28"/>
      <c r="E68" s="29"/>
      <c r="F68" s="5"/>
      <c r="G68" s="30"/>
      <c r="H68" s="6"/>
      <c r="I68" s="79"/>
      <c r="J68" s="781"/>
      <c r="K68" s="782"/>
      <c r="L68" s="783"/>
    </row>
    <row r="69" spans="1:12" ht="14.25" customHeight="1">
      <c r="A69" s="58"/>
      <c r="B69" s="20"/>
      <c r="C69" s="2"/>
      <c r="D69" s="22"/>
      <c r="E69" s="2"/>
      <c r="F69" s="78"/>
      <c r="G69" s="23"/>
      <c r="H69" s="15"/>
      <c r="I69" s="83"/>
      <c r="J69" s="24"/>
      <c r="K69" s="24"/>
      <c r="L69" s="25"/>
    </row>
    <row r="70" spans="1:12" ht="14.25" customHeight="1">
      <c r="A70" s="59"/>
      <c r="B70" s="26"/>
      <c r="C70" s="27"/>
      <c r="D70" s="28"/>
      <c r="E70" s="29"/>
      <c r="F70" s="5"/>
      <c r="G70" s="30"/>
      <c r="H70" s="6"/>
      <c r="I70" s="79"/>
      <c r="J70" s="781"/>
      <c r="K70" s="782"/>
      <c r="L70" s="783"/>
    </row>
    <row r="71" spans="1:12" ht="14.25" customHeight="1">
      <c r="A71" s="58"/>
      <c r="B71" s="20"/>
      <c r="C71" s="2"/>
      <c r="D71" s="22"/>
      <c r="E71" s="2"/>
      <c r="F71" s="78"/>
      <c r="G71" s="23"/>
      <c r="H71" s="15"/>
      <c r="I71" s="83"/>
      <c r="J71" s="24"/>
      <c r="K71" s="24"/>
      <c r="L71" s="25"/>
    </row>
    <row r="72" spans="1:12" ht="14.25" customHeight="1">
      <c r="A72" s="59"/>
      <c r="B72" s="26"/>
      <c r="C72" s="27"/>
      <c r="D72" s="28"/>
      <c r="E72" s="29"/>
      <c r="F72" s="5"/>
      <c r="G72" s="30"/>
      <c r="H72" s="6"/>
      <c r="I72" s="79"/>
      <c r="J72" s="7"/>
      <c r="K72" s="7"/>
      <c r="L72" s="31"/>
    </row>
    <row r="73" spans="1:12" ht="14.25" customHeight="1">
      <c r="A73" s="40"/>
      <c r="B73" s="8"/>
      <c r="C73" s="2"/>
      <c r="D73" s="10"/>
      <c r="F73" s="77"/>
      <c r="G73" s="17"/>
      <c r="H73" s="32"/>
      <c r="I73" s="83"/>
      <c r="J73" s="18"/>
      <c r="K73" s="18"/>
      <c r="L73" s="19"/>
    </row>
    <row r="74" spans="1:12" ht="14.25" customHeight="1">
      <c r="A74" s="59"/>
      <c r="B74" s="26"/>
      <c r="C74" s="27"/>
      <c r="D74" s="28"/>
      <c r="E74" s="29"/>
      <c r="F74" s="79"/>
      <c r="G74" s="30"/>
      <c r="H74" s="6"/>
      <c r="I74" s="79"/>
      <c r="J74" s="116"/>
      <c r="K74" s="116"/>
      <c r="L74" s="130"/>
    </row>
    <row r="75" spans="1:12" ht="14.25" customHeight="1">
      <c r="A75" s="58"/>
      <c r="B75" s="20"/>
      <c r="C75" s="2"/>
      <c r="D75" s="22"/>
      <c r="E75" s="2"/>
      <c r="F75" s="4"/>
      <c r="G75" s="23"/>
      <c r="H75" s="15"/>
      <c r="I75" s="15"/>
      <c r="J75" s="24"/>
      <c r="K75" s="24"/>
      <c r="L75" s="25"/>
    </row>
    <row r="76" spans="1:12" ht="14.25" customHeight="1">
      <c r="A76" s="59"/>
      <c r="B76" s="26"/>
      <c r="C76" s="27" t="s">
        <v>203</v>
      </c>
      <c r="D76" s="28"/>
      <c r="E76" s="29"/>
      <c r="F76" s="79"/>
      <c r="G76" s="30"/>
      <c r="H76" s="6"/>
      <c r="I76" s="79"/>
      <c r="J76" s="7"/>
      <c r="K76" s="7"/>
      <c r="L76" s="31"/>
    </row>
    <row r="77" spans="1:12" ht="14.25" customHeight="1">
      <c r="A77" s="40"/>
      <c r="B77" s="8"/>
      <c r="D77" s="10"/>
      <c r="F77" s="77"/>
      <c r="G77" s="17"/>
      <c r="H77" s="18"/>
      <c r="I77" s="77"/>
      <c r="J77" s="18"/>
      <c r="K77" s="18"/>
      <c r="L77" s="19"/>
    </row>
    <row r="78" spans="1:12" ht="14.25" customHeight="1" thickBot="1">
      <c r="A78" s="60"/>
      <c r="B78" s="50"/>
      <c r="C78" s="51"/>
      <c r="D78" s="52"/>
      <c r="E78" s="53"/>
      <c r="F78" s="80"/>
      <c r="G78" s="55"/>
      <c r="H78" s="62"/>
      <c r="I78" s="125"/>
      <c r="J78" s="62"/>
      <c r="K78" s="62"/>
      <c r="L78" s="119"/>
    </row>
    <row r="80" spans="1:12" ht="14.25" customHeight="1">
      <c r="J80" s="56" t="s">
        <v>3</v>
      </c>
      <c r="K80" s="810">
        <f>K40+1</f>
        <v>2</v>
      </c>
      <c r="L80" s="810"/>
    </row>
    <row r="81" spans="1:12" ht="14.25" customHeight="1">
      <c r="A81" s="763"/>
      <c r="B81" s="763"/>
      <c r="C81" s="763"/>
      <c r="D81" s="763"/>
      <c r="E81" s="763"/>
      <c r="F81" s="763"/>
      <c r="G81" s="763"/>
      <c r="H81" s="763"/>
      <c r="I81" s="763"/>
      <c r="J81" s="763"/>
      <c r="K81" s="763"/>
      <c r="L81" s="763"/>
    </row>
    <row r="82" spans="1:12" ht="14.25" customHeight="1" thickBot="1">
      <c r="A82" s="811"/>
      <c r="B82" s="811"/>
      <c r="C82" s="811"/>
      <c r="D82" s="811"/>
      <c r="E82" s="811"/>
      <c r="F82" s="811"/>
      <c r="G82" s="811"/>
      <c r="H82" s="811"/>
      <c r="I82" s="811"/>
      <c r="J82" s="811"/>
      <c r="K82" s="811"/>
      <c r="L82" s="811"/>
    </row>
    <row r="83" spans="1:12" ht="14.25" customHeight="1">
      <c r="A83" s="34"/>
      <c r="B83" s="35"/>
      <c r="C83" s="11"/>
      <c r="D83" s="37"/>
      <c r="E83" s="11"/>
      <c r="F83" s="44"/>
      <c r="G83" s="44"/>
      <c r="H83" s="44"/>
      <c r="I83" s="44"/>
      <c r="J83" s="11"/>
      <c r="K83" s="11"/>
      <c r="L83" s="45"/>
    </row>
    <row r="84" spans="1:12" ht="14.25" customHeight="1" thickBot="1">
      <c r="A84" s="46"/>
      <c r="B84" s="47"/>
      <c r="C84" s="39" t="s">
        <v>28</v>
      </c>
      <c r="D84" s="48"/>
      <c r="E84" s="39" t="s">
        <v>6</v>
      </c>
      <c r="F84" s="49" t="s">
        <v>7</v>
      </c>
      <c r="G84" s="49" t="s">
        <v>4</v>
      </c>
      <c r="H84" s="49" t="s">
        <v>32</v>
      </c>
      <c r="I84" s="49" t="s">
        <v>1</v>
      </c>
      <c r="J84" s="586" t="s">
        <v>2</v>
      </c>
      <c r="K84" s="586"/>
      <c r="L84" s="587"/>
    </row>
    <row r="85" spans="1:12" ht="14.25" customHeight="1">
      <c r="A85" s="65"/>
      <c r="B85" s="35"/>
      <c r="C85" s="11"/>
      <c r="D85" s="37"/>
      <c r="E85" s="11"/>
      <c r="F85" s="12"/>
      <c r="G85" s="13"/>
      <c r="H85" s="38"/>
      <c r="I85" s="38"/>
      <c r="J85" s="14"/>
      <c r="K85" s="14"/>
      <c r="L85" s="16"/>
    </row>
    <row r="86" spans="1:12" ht="14.25" customHeight="1" thickBot="1">
      <c r="A86" s="334">
        <f>A46+1</f>
        <v>3</v>
      </c>
      <c r="B86" s="335"/>
      <c r="C86" s="336" t="s">
        <v>1263</v>
      </c>
      <c r="D86" s="337"/>
      <c r="E86" s="91"/>
      <c r="F86" s="338">
        <v>1</v>
      </c>
      <c r="G86" s="339" t="s">
        <v>0</v>
      </c>
      <c r="H86" s="340"/>
      <c r="I86" s="340"/>
      <c r="J86" s="341"/>
      <c r="K86" s="341"/>
      <c r="L86" s="342"/>
    </row>
    <row r="87" spans="1:12" ht="14.25" customHeight="1" thickTop="1">
      <c r="A87" s="58"/>
      <c r="B87" s="8"/>
      <c r="D87" s="10"/>
      <c r="F87" s="77"/>
      <c r="G87" s="17"/>
      <c r="H87" s="32"/>
      <c r="I87" s="71"/>
      <c r="J87" s="18"/>
      <c r="K87" s="18"/>
      <c r="L87" s="19"/>
    </row>
    <row r="88" spans="1:12" ht="14.25" customHeight="1">
      <c r="A88" s="344"/>
      <c r="B88" s="26"/>
      <c r="C88" s="27" t="s">
        <v>1263</v>
      </c>
      <c r="D88" s="28"/>
      <c r="E88" s="29" t="s">
        <v>1260</v>
      </c>
      <c r="F88" s="5">
        <v>1652</v>
      </c>
      <c r="G88" s="30" t="s">
        <v>1261</v>
      </c>
      <c r="H88" s="6"/>
      <c r="I88" s="6"/>
      <c r="J88" s="420"/>
      <c r="K88" s="7"/>
      <c r="L88" s="31"/>
    </row>
    <row r="89" spans="1:12" ht="14.25" customHeight="1">
      <c r="A89" s="58"/>
      <c r="B89" s="8"/>
      <c r="D89" s="10"/>
      <c r="F89" s="77"/>
      <c r="G89" s="17"/>
      <c r="H89" s="32"/>
      <c r="I89" s="83"/>
      <c r="J89" s="18"/>
      <c r="K89" s="18"/>
      <c r="L89" s="19"/>
    </row>
    <row r="90" spans="1:12" ht="14.25" customHeight="1">
      <c r="A90" s="344"/>
      <c r="B90" s="8"/>
      <c r="C90" s="9"/>
      <c r="D90" s="10"/>
      <c r="E90" s="29"/>
      <c r="F90" s="5"/>
      <c r="G90" s="30"/>
      <c r="H90" s="6"/>
      <c r="I90" s="79"/>
      <c r="J90" s="7"/>
      <c r="K90" s="18"/>
      <c r="L90" s="19"/>
    </row>
    <row r="91" spans="1:12" ht="14.25" customHeight="1">
      <c r="A91" s="58"/>
      <c r="B91" s="20"/>
      <c r="C91" s="2"/>
      <c r="D91" s="22"/>
      <c r="F91" s="78"/>
      <c r="G91" s="17"/>
      <c r="H91" s="15"/>
      <c r="I91" s="83"/>
      <c r="J91" s="24"/>
      <c r="K91" s="24"/>
      <c r="L91" s="25"/>
    </row>
    <row r="92" spans="1:12" ht="14.25" customHeight="1">
      <c r="A92" s="344"/>
      <c r="B92" s="26"/>
      <c r="C92" s="9"/>
      <c r="D92" s="28"/>
      <c r="E92" s="29"/>
      <c r="F92" s="5"/>
      <c r="G92" s="30"/>
      <c r="H92" s="6"/>
      <c r="I92" s="79"/>
      <c r="J92" s="7"/>
      <c r="K92" s="7"/>
      <c r="L92" s="31"/>
    </row>
    <row r="93" spans="1:12" ht="14.25" customHeight="1">
      <c r="A93" s="306"/>
      <c r="B93" s="8"/>
      <c r="C93" s="2"/>
      <c r="D93" s="10"/>
      <c r="E93" s="280"/>
      <c r="F93" s="77"/>
      <c r="G93" s="17"/>
      <c r="H93" s="32"/>
      <c r="I93" s="83"/>
      <c r="J93" s="18"/>
      <c r="K93" s="18"/>
      <c r="L93" s="19"/>
    </row>
    <row r="94" spans="1:12" ht="14.25" customHeight="1">
      <c r="A94" s="59"/>
      <c r="B94" s="26"/>
      <c r="C94" s="27"/>
      <c r="D94" s="28"/>
      <c r="E94" s="29"/>
      <c r="F94" s="5"/>
      <c r="G94" s="30"/>
      <c r="H94" s="6"/>
      <c r="I94" s="79"/>
      <c r="J94" s="781"/>
      <c r="K94" s="782"/>
      <c r="L94" s="783"/>
    </row>
    <row r="95" spans="1:12" ht="14.25" customHeight="1">
      <c r="A95" s="40"/>
      <c r="B95" s="8"/>
      <c r="C95" s="2"/>
      <c r="D95" s="10"/>
      <c r="E95" s="280"/>
      <c r="F95" s="78"/>
      <c r="G95" s="23"/>
      <c r="H95" s="15"/>
      <c r="I95" s="83"/>
      <c r="J95" s="18"/>
      <c r="K95" s="18"/>
      <c r="L95" s="25"/>
    </row>
    <row r="96" spans="1:12" ht="14.25" customHeight="1">
      <c r="A96" s="59"/>
      <c r="B96" s="26"/>
      <c r="C96" s="27"/>
      <c r="D96" s="28"/>
      <c r="E96" s="29"/>
      <c r="F96" s="5"/>
      <c r="G96" s="30"/>
      <c r="H96" s="6"/>
      <c r="I96" s="79"/>
      <c r="J96" s="781"/>
      <c r="K96" s="782"/>
      <c r="L96" s="783"/>
    </row>
    <row r="97" spans="1:12" ht="14.25" customHeight="1">
      <c r="A97" s="40"/>
      <c r="B97" s="8"/>
      <c r="C97" s="2"/>
      <c r="D97" s="10"/>
      <c r="F97" s="78"/>
      <c r="G97" s="23"/>
      <c r="H97" s="15"/>
      <c r="I97" s="83"/>
      <c r="J97" s="18"/>
      <c r="K97" s="18"/>
      <c r="L97" s="25"/>
    </row>
    <row r="98" spans="1:12" ht="14.25" customHeight="1">
      <c r="A98" s="343"/>
      <c r="B98" s="8"/>
      <c r="C98" s="27"/>
      <c r="D98" s="28"/>
      <c r="E98" s="29"/>
      <c r="F98" s="5"/>
      <c r="G98" s="30"/>
      <c r="H98" s="6"/>
      <c r="I98" s="79"/>
      <c r="J98" s="781"/>
      <c r="K98" s="782"/>
      <c r="L98" s="783"/>
    </row>
    <row r="99" spans="1:12" ht="14.25" customHeight="1">
      <c r="A99" s="58"/>
      <c r="B99" s="20"/>
      <c r="C99" s="2"/>
      <c r="D99" s="22"/>
      <c r="E99" s="2"/>
      <c r="F99" s="78"/>
      <c r="G99" s="23"/>
      <c r="H99" s="15"/>
      <c r="I99" s="83"/>
      <c r="J99" s="24"/>
      <c r="K99" s="24"/>
      <c r="L99" s="25"/>
    </row>
    <row r="100" spans="1:12" ht="14.25" customHeight="1">
      <c r="A100" s="59"/>
      <c r="B100" s="26"/>
      <c r="C100" s="27"/>
      <c r="D100" s="28"/>
      <c r="E100" s="29"/>
      <c r="F100" s="5"/>
      <c r="G100" s="30"/>
      <c r="H100" s="6"/>
      <c r="I100" s="79"/>
      <c r="J100" s="781"/>
      <c r="K100" s="782"/>
      <c r="L100" s="783"/>
    </row>
    <row r="101" spans="1:12" ht="14.25" customHeight="1">
      <c r="A101" s="58"/>
      <c r="B101" s="20"/>
      <c r="C101" s="2"/>
      <c r="D101" s="22"/>
      <c r="E101" s="2"/>
      <c r="F101" s="78"/>
      <c r="G101" s="23"/>
      <c r="H101" s="15"/>
      <c r="I101" s="83"/>
      <c r="J101" s="24"/>
      <c r="K101" s="24"/>
      <c r="L101" s="25"/>
    </row>
    <row r="102" spans="1:12" ht="14.25" customHeight="1">
      <c r="A102" s="59"/>
      <c r="B102" s="26"/>
      <c r="C102" s="27"/>
      <c r="D102" s="28"/>
      <c r="E102" s="29"/>
      <c r="F102" s="5"/>
      <c r="G102" s="30"/>
      <c r="H102" s="6"/>
      <c r="I102" s="79"/>
      <c r="J102" s="781"/>
      <c r="K102" s="782"/>
      <c r="L102" s="783"/>
    </row>
    <row r="103" spans="1:12" ht="14.25" customHeight="1">
      <c r="A103" s="58"/>
      <c r="B103" s="8"/>
      <c r="C103" s="2"/>
      <c r="D103" s="10"/>
      <c r="F103" s="78"/>
      <c r="G103" s="23"/>
      <c r="H103" s="15"/>
      <c r="I103" s="83"/>
      <c r="J103" s="24"/>
      <c r="K103" s="24"/>
      <c r="L103" s="25"/>
    </row>
    <row r="104" spans="1:12" ht="14.25" customHeight="1">
      <c r="A104" s="59"/>
      <c r="B104" s="8"/>
      <c r="C104" s="27"/>
      <c r="D104" s="28"/>
      <c r="E104" s="29"/>
      <c r="F104" s="5"/>
      <c r="G104" s="30"/>
      <c r="H104" s="6"/>
      <c r="I104" s="79"/>
      <c r="J104" s="781"/>
      <c r="K104" s="782"/>
      <c r="L104" s="783"/>
    </row>
    <row r="105" spans="1:12" ht="14.25" customHeight="1">
      <c r="A105" s="58"/>
      <c r="B105" s="20"/>
      <c r="C105" s="2"/>
      <c r="D105" s="22"/>
      <c r="E105" s="2"/>
      <c r="F105" s="78"/>
      <c r="G105" s="23"/>
      <c r="H105" s="15"/>
      <c r="I105" s="83"/>
      <c r="J105" s="24"/>
      <c r="K105" s="24"/>
      <c r="L105" s="25"/>
    </row>
    <row r="106" spans="1:12" ht="14.25" customHeight="1">
      <c r="A106" s="59"/>
      <c r="B106" s="26"/>
      <c r="C106" s="27"/>
      <c r="D106" s="28"/>
      <c r="E106" s="29"/>
      <c r="F106" s="5"/>
      <c r="G106" s="30"/>
      <c r="H106" s="6"/>
      <c r="I106" s="79"/>
      <c r="J106" s="781"/>
      <c r="K106" s="782"/>
      <c r="L106" s="783"/>
    </row>
    <row r="107" spans="1:12" ht="14.25" customHeight="1">
      <c r="A107" s="40"/>
      <c r="B107" s="8"/>
      <c r="C107" s="2"/>
      <c r="D107" s="10"/>
      <c r="F107" s="78"/>
      <c r="G107" s="23"/>
      <c r="H107" s="15"/>
      <c r="I107" s="83"/>
      <c r="J107" s="18"/>
      <c r="K107" s="18"/>
      <c r="L107" s="19"/>
    </row>
    <row r="108" spans="1:12" ht="14.25" customHeight="1">
      <c r="A108" s="40"/>
      <c r="B108" s="8"/>
      <c r="C108" s="27"/>
      <c r="D108" s="28"/>
      <c r="E108" s="29"/>
      <c r="F108" s="5"/>
      <c r="G108" s="30"/>
      <c r="H108" s="6"/>
      <c r="I108" s="79"/>
      <c r="J108" s="781"/>
      <c r="K108" s="782"/>
      <c r="L108" s="783"/>
    </row>
    <row r="109" spans="1:12" ht="14.25" customHeight="1">
      <c r="A109" s="58"/>
      <c r="B109" s="20"/>
      <c r="C109" s="2"/>
      <c r="D109" s="22"/>
      <c r="E109" s="2"/>
      <c r="F109" s="78"/>
      <c r="G109" s="23"/>
      <c r="H109" s="15"/>
      <c r="I109" s="83"/>
      <c r="J109" s="24"/>
      <c r="K109" s="24"/>
      <c r="L109" s="25"/>
    </row>
    <row r="110" spans="1:12" ht="14.25" customHeight="1">
      <c r="A110" s="59"/>
      <c r="B110" s="26"/>
      <c r="C110" s="27"/>
      <c r="D110" s="28"/>
      <c r="E110" s="29"/>
      <c r="F110" s="5"/>
      <c r="G110" s="30"/>
      <c r="H110" s="6"/>
      <c r="I110" s="79"/>
      <c r="J110" s="781"/>
      <c r="K110" s="782"/>
      <c r="L110" s="783"/>
    </row>
    <row r="111" spans="1:12" ht="14.25" customHeight="1">
      <c r="A111" s="58"/>
      <c r="B111" s="20"/>
      <c r="C111" s="2"/>
      <c r="D111" s="22"/>
      <c r="E111" s="2"/>
      <c r="F111" s="78"/>
      <c r="G111" s="23"/>
      <c r="H111" s="15"/>
      <c r="I111" s="83"/>
      <c r="J111" s="24"/>
      <c r="K111" s="24"/>
      <c r="L111" s="25"/>
    </row>
    <row r="112" spans="1:12" ht="14.25" customHeight="1">
      <c r="A112" s="59"/>
      <c r="B112" s="26"/>
      <c r="C112" s="27"/>
      <c r="D112" s="28"/>
      <c r="E112" s="29"/>
      <c r="F112" s="5"/>
      <c r="G112" s="30"/>
      <c r="H112" s="6"/>
      <c r="I112" s="79"/>
      <c r="J112" s="7"/>
      <c r="K112" s="7"/>
      <c r="L112" s="31"/>
    </row>
    <row r="113" spans="1:12" ht="14.25" customHeight="1">
      <c r="A113" s="40"/>
      <c r="B113" s="8"/>
      <c r="C113" s="2"/>
      <c r="D113" s="10"/>
      <c r="F113" s="77"/>
      <c r="G113" s="17"/>
      <c r="H113" s="32"/>
      <c r="I113" s="83"/>
      <c r="J113" s="18"/>
      <c r="K113" s="18"/>
      <c r="L113" s="19"/>
    </row>
    <row r="114" spans="1:12" ht="14.25" customHeight="1">
      <c r="A114" s="59"/>
      <c r="B114" s="26"/>
      <c r="C114" s="27"/>
      <c r="D114" s="28"/>
      <c r="E114" s="29"/>
      <c r="F114" s="79"/>
      <c r="G114" s="30"/>
      <c r="H114" s="6"/>
      <c r="I114" s="79"/>
      <c r="J114" s="116"/>
      <c r="K114" s="116"/>
      <c r="L114" s="130"/>
    </row>
    <row r="115" spans="1:12" ht="14.25" customHeight="1">
      <c r="A115" s="58"/>
      <c r="B115" s="20"/>
      <c r="C115" s="2"/>
      <c r="D115" s="22"/>
      <c r="E115" s="2"/>
      <c r="F115" s="4"/>
      <c r="G115" s="23"/>
      <c r="H115" s="15"/>
      <c r="I115" s="15"/>
      <c r="J115" s="24"/>
      <c r="K115" s="24"/>
      <c r="L115" s="25"/>
    </row>
    <row r="116" spans="1:12" ht="14.25" customHeight="1">
      <c r="A116" s="59"/>
      <c r="B116" s="26"/>
      <c r="C116" s="27" t="s">
        <v>203</v>
      </c>
      <c r="D116" s="28"/>
      <c r="E116" s="29"/>
      <c r="F116" s="79"/>
      <c r="G116" s="30"/>
      <c r="H116" s="6"/>
      <c r="I116" s="79"/>
      <c r="J116" s="7"/>
      <c r="K116" s="7"/>
      <c r="L116" s="31"/>
    </row>
    <row r="117" spans="1:12" ht="14.25" customHeight="1">
      <c r="A117" s="40"/>
      <c r="B117" s="8"/>
      <c r="D117" s="10"/>
      <c r="F117" s="77"/>
      <c r="G117" s="17"/>
      <c r="H117" s="18"/>
      <c r="I117" s="77"/>
      <c r="J117" s="18"/>
      <c r="K117" s="18"/>
      <c r="L117" s="19"/>
    </row>
    <row r="118" spans="1:12" ht="14.25" customHeight="1" thickBot="1">
      <c r="A118" s="60"/>
      <c r="B118" s="50"/>
      <c r="C118" s="51"/>
      <c r="D118" s="52"/>
      <c r="E118" s="53"/>
      <c r="F118" s="80"/>
      <c r="G118" s="55"/>
      <c r="H118" s="62"/>
      <c r="I118" s="125"/>
      <c r="J118" s="62"/>
      <c r="K118" s="62"/>
      <c r="L118" s="119"/>
    </row>
    <row r="120" spans="1:12" ht="14.25" customHeight="1">
      <c r="J120" s="56" t="s">
        <v>3</v>
      </c>
      <c r="K120" s="810">
        <f>K80+1</f>
        <v>3</v>
      </c>
      <c r="L120" s="810"/>
    </row>
    <row r="121" spans="1:12" ht="14.25" customHeight="1">
      <c r="A121" s="763"/>
      <c r="B121" s="763"/>
      <c r="C121" s="763"/>
      <c r="D121" s="763"/>
      <c r="E121" s="763"/>
      <c r="F121" s="763"/>
      <c r="G121" s="763"/>
      <c r="H121" s="763"/>
      <c r="I121" s="763"/>
      <c r="J121" s="763"/>
      <c r="K121" s="763"/>
      <c r="L121" s="763"/>
    </row>
    <row r="122" spans="1:12" ht="14.25" customHeight="1" thickBot="1">
      <c r="A122" s="811"/>
      <c r="B122" s="811"/>
      <c r="C122" s="811"/>
      <c r="D122" s="811"/>
      <c r="E122" s="811"/>
      <c r="F122" s="811"/>
      <c r="G122" s="811"/>
      <c r="H122" s="811"/>
      <c r="I122" s="811"/>
      <c r="J122" s="811"/>
      <c r="K122" s="811"/>
      <c r="L122" s="811"/>
    </row>
    <row r="123" spans="1:12" ht="14.25" customHeight="1">
      <c r="A123" s="34"/>
      <c r="B123" s="35"/>
      <c r="C123" s="11"/>
      <c r="D123" s="37"/>
      <c r="E123" s="11"/>
      <c r="F123" s="44"/>
      <c r="G123" s="44"/>
      <c r="H123" s="44"/>
      <c r="I123" s="44"/>
      <c r="J123" s="11"/>
      <c r="K123" s="11"/>
      <c r="L123" s="45"/>
    </row>
    <row r="124" spans="1:12" ht="14.25" customHeight="1" thickBot="1">
      <c r="A124" s="46"/>
      <c r="B124" s="47"/>
      <c r="C124" s="39" t="s">
        <v>28</v>
      </c>
      <c r="D124" s="48"/>
      <c r="E124" s="39" t="s">
        <v>6</v>
      </c>
      <c r="F124" s="49" t="s">
        <v>7</v>
      </c>
      <c r="G124" s="49" t="s">
        <v>4</v>
      </c>
      <c r="H124" s="49" t="s">
        <v>32</v>
      </c>
      <c r="I124" s="49" t="s">
        <v>1</v>
      </c>
      <c r="J124" s="586" t="s">
        <v>2</v>
      </c>
      <c r="K124" s="586"/>
      <c r="L124" s="587"/>
    </row>
    <row r="125" spans="1:12" ht="14.25" customHeight="1">
      <c r="A125" s="65"/>
      <c r="B125" s="35"/>
      <c r="C125" s="11"/>
      <c r="D125" s="37"/>
      <c r="E125" s="11"/>
      <c r="F125" s="12"/>
      <c r="G125" s="13"/>
      <c r="H125" s="38"/>
      <c r="I125" s="38"/>
      <c r="J125" s="14"/>
      <c r="K125" s="14"/>
      <c r="L125" s="16"/>
    </row>
    <row r="126" spans="1:12" ht="14.25" customHeight="1" thickBot="1">
      <c r="A126" s="334">
        <f>A86+1</f>
        <v>4</v>
      </c>
      <c r="B126" s="335"/>
      <c r="C126" s="336" t="s">
        <v>1430</v>
      </c>
      <c r="D126" s="337"/>
      <c r="E126" s="91"/>
      <c r="F126" s="338">
        <v>1</v>
      </c>
      <c r="G126" s="339" t="s">
        <v>0</v>
      </c>
      <c r="H126" s="340"/>
      <c r="I126" s="340"/>
      <c r="J126" s="341"/>
      <c r="K126" s="341"/>
      <c r="L126" s="342"/>
    </row>
    <row r="127" spans="1:12" ht="14.25" customHeight="1" thickTop="1">
      <c r="A127" s="306"/>
      <c r="B127" s="8"/>
      <c r="C127" s="2"/>
      <c r="D127" s="10"/>
      <c r="E127" s="280" t="s">
        <v>1468</v>
      </c>
      <c r="F127" s="77"/>
      <c r="G127" s="17"/>
      <c r="H127" s="32"/>
      <c r="I127" s="83"/>
      <c r="J127" s="18"/>
      <c r="K127" s="18"/>
      <c r="L127" s="19"/>
    </row>
    <row r="128" spans="1:12" ht="14.25" customHeight="1">
      <c r="A128" s="59"/>
      <c r="B128" s="26"/>
      <c r="C128" s="27" t="s">
        <v>1264</v>
      </c>
      <c r="D128" s="28"/>
      <c r="E128" s="29" t="s">
        <v>1469</v>
      </c>
      <c r="F128" s="5">
        <v>1372</v>
      </c>
      <c r="G128" s="30" t="s">
        <v>1261</v>
      </c>
      <c r="H128" s="6"/>
      <c r="I128" s="79"/>
      <c r="J128" s="781"/>
      <c r="K128" s="782"/>
      <c r="L128" s="783"/>
    </row>
    <row r="129" spans="1:12" ht="14.25" customHeight="1">
      <c r="A129" s="40"/>
      <c r="B129" s="8"/>
      <c r="C129" s="2"/>
      <c r="D129" s="10"/>
      <c r="E129" s="280" t="s">
        <v>1468</v>
      </c>
      <c r="F129" s="78"/>
      <c r="G129" s="23"/>
      <c r="H129" s="15"/>
      <c r="I129" s="83"/>
      <c r="J129" s="18"/>
      <c r="K129" s="18"/>
      <c r="L129" s="25"/>
    </row>
    <row r="130" spans="1:12" ht="14.25" customHeight="1">
      <c r="A130" s="59"/>
      <c r="B130" s="26"/>
      <c r="C130" s="27" t="s">
        <v>1264</v>
      </c>
      <c r="D130" s="28"/>
      <c r="E130" s="29" t="s">
        <v>1470</v>
      </c>
      <c r="F130" s="5">
        <v>877</v>
      </c>
      <c r="G130" s="30" t="s">
        <v>1261</v>
      </c>
      <c r="H130" s="6"/>
      <c r="I130" s="79"/>
      <c r="J130" s="781"/>
      <c r="K130" s="782"/>
      <c r="L130" s="783"/>
    </row>
    <row r="131" spans="1:12" ht="14.25" customHeight="1">
      <c r="A131" s="40"/>
      <c r="B131" s="8"/>
      <c r="C131" s="2"/>
      <c r="D131" s="10"/>
      <c r="F131" s="78"/>
      <c r="G131" s="23"/>
      <c r="H131" s="15"/>
      <c r="I131" s="83"/>
      <c r="J131" s="18"/>
      <c r="K131" s="18"/>
      <c r="L131" s="25"/>
    </row>
    <row r="132" spans="1:12" ht="14.25" customHeight="1">
      <c r="A132" s="343"/>
      <c r="B132" s="8"/>
      <c r="C132" s="27" t="s">
        <v>1464</v>
      </c>
      <c r="D132" s="28"/>
      <c r="E132" s="29" t="s">
        <v>1471</v>
      </c>
      <c r="F132" s="5">
        <v>803</v>
      </c>
      <c r="G132" s="30" t="s">
        <v>1261</v>
      </c>
      <c r="H132" s="6"/>
      <c r="I132" s="79"/>
      <c r="J132" s="781"/>
      <c r="K132" s="782"/>
      <c r="L132" s="783"/>
    </row>
    <row r="133" spans="1:12" ht="14.25" customHeight="1">
      <c r="A133" s="58"/>
      <c r="B133" s="20"/>
      <c r="C133" s="2" t="s">
        <v>1466</v>
      </c>
      <c r="D133" s="22"/>
      <c r="E133" s="2"/>
      <c r="F133" s="78"/>
      <c r="G133" s="23"/>
      <c r="H133" s="15"/>
      <c r="I133" s="83"/>
      <c r="J133" s="24"/>
      <c r="K133" s="24"/>
      <c r="L133" s="25"/>
    </row>
    <row r="134" spans="1:12" ht="14.25" customHeight="1">
      <c r="A134" s="59"/>
      <c r="B134" s="26"/>
      <c r="C134" s="27" t="s">
        <v>1465</v>
      </c>
      <c r="D134" s="28"/>
      <c r="E134" s="29" t="s">
        <v>1472</v>
      </c>
      <c r="F134" s="5">
        <v>21</v>
      </c>
      <c r="G134" s="30" t="s">
        <v>1261</v>
      </c>
      <c r="H134" s="6"/>
      <c r="I134" s="79"/>
      <c r="J134" s="781"/>
      <c r="K134" s="782"/>
      <c r="L134" s="783"/>
    </row>
    <row r="135" spans="1:12" ht="14.25" customHeight="1">
      <c r="A135" s="40"/>
      <c r="B135" s="8"/>
      <c r="D135" s="10"/>
      <c r="F135" s="77"/>
      <c r="G135" s="17"/>
      <c r="H135" s="32"/>
      <c r="I135" s="71"/>
      <c r="J135" s="18"/>
      <c r="K135" s="18"/>
      <c r="L135" s="19"/>
    </row>
    <row r="136" spans="1:12" ht="14.25" customHeight="1">
      <c r="A136" s="344"/>
      <c r="B136" s="26"/>
      <c r="C136" s="27"/>
      <c r="D136" s="28"/>
      <c r="E136" s="29"/>
      <c r="F136" s="79"/>
      <c r="G136" s="30"/>
      <c r="H136" s="6"/>
      <c r="I136" s="6"/>
      <c r="J136" s="7"/>
      <c r="K136" s="7"/>
      <c r="L136" s="31"/>
    </row>
    <row r="137" spans="1:12" ht="14.25" customHeight="1">
      <c r="A137" s="40"/>
      <c r="B137" s="8"/>
      <c r="D137" s="10"/>
      <c r="F137" s="77"/>
      <c r="G137" s="17"/>
      <c r="H137" s="32"/>
      <c r="I137" s="83"/>
      <c r="J137" s="18"/>
      <c r="K137" s="18"/>
      <c r="L137" s="19"/>
    </row>
    <row r="138" spans="1:12" ht="14.25" customHeight="1">
      <c r="A138" s="343"/>
      <c r="B138" s="8"/>
      <c r="C138" s="9"/>
      <c r="D138" s="10"/>
      <c r="E138" s="29"/>
      <c r="F138" s="5"/>
      <c r="G138" s="30"/>
      <c r="H138" s="6"/>
      <c r="I138" s="79"/>
      <c r="J138" s="7"/>
      <c r="K138" s="18"/>
      <c r="L138" s="19"/>
    </row>
    <row r="139" spans="1:12" ht="14.25" customHeight="1">
      <c r="A139" s="58"/>
      <c r="B139" s="20"/>
      <c r="C139" s="2"/>
      <c r="D139" s="22"/>
      <c r="F139" s="78"/>
      <c r="G139" s="17"/>
      <c r="H139" s="15"/>
      <c r="I139" s="83"/>
      <c r="J139" s="24"/>
      <c r="K139" s="24"/>
      <c r="L139" s="25"/>
    </row>
    <row r="140" spans="1:12" ht="14.25" customHeight="1">
      <c r="A140" s="344"/>
      <c r="B140" s="26"/>
      <c r="C140" s="9"/>
      <c r="D140" s="28"/>
      <c r="E140" s="29"/>
      <c r="F140" s="5"/>
      <c r="G140" s="30"/>
      <c r="H140" s="6"/>
      <c r="I140" s="79"/>
      <c r="J140" s="7"/>
      <c r="K140" s="7"/>
      <c r="L140" s="31"/>
    </row>
    <row r="141" spans="1:12" ht="14.25" customHeight="1">
      <c r="A141" s="58"/>
      <c r="B141" s="20"/>
      <c r="C141" s="2"/>
      <c r="D141" s="22"/>
      <c r="E141" s="2"/>
      <c r="F141" s="78"/>
      <c r="G141" s="23"/>
      <c r="H141" s="15"/>
      <c r="I141" s="83"/>
      <c r="J141" s="24"/>
      <c r="K141" s="24"/>
      <c r="L141" s="25"/>
    </row>
    <row r="142" spans="1:12" ht="14.25" customHeight="1">
      <c r="A142" s="59"/>
      <c r="B142" s="26"/>
      <c r="C142" s="27"/>
      <c r="D142" s="28"/>
      <c r="E142" s="29"/>
      <c r="F142" s="5"/>
      <c r="G142" s="30"/>
      <c r="H142" s="6"/>
      <c r="I142" s="79"/>
      <c r="J142" s="781"/>
      <c r="K142" s="782"/>
      <c r="L142" s="783"/>
    </row>
    <row r="143" spans="1:12" ht="14.25" customHeight="1">
      <c r="A143" s="58"/>
      <c r="B143" s="8"/>
      <c r="C143" s="2"/>
      <c r="D143" s="10"/>
      <c r="F143" s="78"/>
      <c r="G143" s="23"/>
      <c r="H143" s="15"/>
      <c r="I143" s="83"/>
      <c r="J143" s="24"/>
      <c r="K143" s="24"/>
      <c r="L143" s="25"/>
    </row>
    <row r="144" spans="1:12" ht="14.25" customHeight="1">
      <c r="A144" s="59"/>
      <c r="B144" s="8"/>
      <c r="C144" s="27"/>
      <c r="D144" s="28"/>
      <c r="E144" s="29"/>
      <c r="F144" s="5"/>
      <c r="G144" s="30"/>
      <c r="H144" s="6"/>
      <c r="I144" s="79"/>
      <c r="J144" s="781"/>
      <c r="K144" s="782"/>
      <c r="L144" s="783"/>
    </row>
    <row r="145" spans="1:12" ht="14.25" customHeight="1">
      <c r="A145" s="58"/>
      <c r="B145" s="20"/>
      <c r="C145" s="2"/>
      <c r="D145" s="22"/>
      <c r="E145" s="2"/>
      <c r="F145" s="78"/>
      <c r="G145" s="23"/>
      <c r="H145" s="15"/>
      <c r="I145" s="83"/>
      <c r="J145" s="24"/>
      <c r="K145" s="24"/>
      <c r="L145" s="25"/>
    </row>
    <row r="146" spans="1:12" ht="14.25" customHeight="1">
      <c r="A146" s="59"/>
      <c r="B146" s="26"/>
      <c r="C146" s="27"/>
      <c r="D146" s="28"/>
      <c r="E146" s="29"/>
      <c r="F146" s="5"/>
      <c r="G146" s="30"/>
      <c r="H146" s="6"/>
      <c r="I146" s="79"/>
      <c r="J146" s="781"/>
      <c r="K146" s="782"/>
      <c r="L146" s="783"/>
    </row>
    <row r="147" spans="1:12" ht="14.25" customHeight="1">
      <c r="A147" s="40"/>
      <c r="B147" s="8"/>
      <c r="C147" s="2"/>
      <c r="D147" s="10"/>
      <c r="F147" s="78"/>
      <c r="G147" s="23"/>
      <c r="H147" s="15"/>
      <c r="I147" s="83"/>
      <c r="J147" s="18"/>
      <c r="K147" s="18"/>
      <c r="L147" s="19"/>
    </row>
    <row r="148" spans="1:12" ht="14.25" customHeight="1">
      <c r="A148" s="40"/>
      <c r="B148" s="8"/>
      <c r="C148" s="27"/>
      <c r="D148" s="28"/>
      <c r="E148" s="29"/>
      <c r="F148" s="5"/>
      <c r="G148" s="30"/>
      <c r="H148" s="6"/>
      <c r="I148" s="79"/>
      <c r="J148" s="781"/>
      <c r="K148" s="782"/>
      <c r="L148" s="783"/>
    </row>
    <row r="149" spans="1:12" ht="14.25" customHeight="1">
      <c r="A149" s="58"/>
      <c r="B149" s="20"/>
      <c r="C149" s="2"/>
      <c r="D149" s="22"/>
      <c r="E149" s="2"/>
      <c r="F149" s="78"/>
      <c r="G149" s="23"/>
      <c r="H149" s="15"/>
      <c r="I149" s="83"/>
      <c r="J149" s="24"/>
      <c r="K149" s="24"/>
      <c r="L149" s="25"/>
    </row>
    <row r="150" spans="1:12" ht="14.25" customHeight="1">
      <c r="A150" s="59"/>
      <c r="B150" s="26"/>
      <c r="C150" s="27"/>
      <c r="D150" s="28"/>
      <c r="E150" s="29"/>
      <c r="F150" s="5"/>
      <c r="G150" s="30"/>
      <c r="H150" s="6"/>
      <c r="I150" s="79"/>
      <c r="J150" s="781"/>
      <c r="K150" s="782"/>
      <c r="L150" s="783"/>
    </row>
    <row r="151" spans="1:12" ht="14.25" customHeight="1">
      <c r="A151" s="58"/>
      <c r="B151" s="20"/>
      <c r="C151" s="2"/>
      <c r="D151" s="22"/>
      <c r="E151" s="2"/>
      <c r="F151" s="78"/>
      <c r="G151" s="23"/>
      <c r="H151" s="15"/>
      <c r="I151" s="83"/>
      <c r="J151" s="24"/>
      <c r="K151" s="24"/>
      <c r="L151" s="25"/>
    </row>
    <row r="152" spans="1:12" ht="14.25" customHeight="1">
      <c r="A152" s="59"/>
      <c r="B152" s="26"/>
      <c r="C152" s="27"/>
      <c r="D152" s="28"/>
      <c r="E152" s="29"/>
      <c r="F152" s="5"/>
      <c r="G152" s="30"/>
      <c r="H152" s="6"/>
      <c r="I152" s="79"/>
      <c r="J152" s="7"/>
      <c r="K152" s="7"/>
      <c r="L152" s="31"/>
    </row>
    <row r="153" spans="1:12" ht="14.25" customHeight="1">
      <c r="A153" s="40"/>
      <c r="B153" s="8"/>
      <c r="C153" s="2"/>
      <c r="D153" s="10"/>
      <c r="F153" s="77"/>
      <c r="G153" s="17"/>
      <c r="H153" s="32"/>
      <c r="I153" s="83"/>
      <c r="J153" s="18"/>
      <c r="K153" s="18"/>
      <c r="L153" s="19"/>
    </row>
    <row r="154" spans="1:12" ht="14.25" customHeight="1">
      <c r="A154" s="59"/>
      <c r="B154" s="26"/>
      <c r="C154" s="27"/>
      <c r="D154" s="28"/>
      <c r="E154" s="29"/>
      <c r="F154" s="79"/>
      <c r="G154" s="30"/>
      <c r="H154" s="6"/>
      <c r="I154" s="79"/>
      <c r="J154" s="116"/>
      <c r="K154" s="116"/>
      <c r="L154" s="130"/>
    </row>
    <row r="155" spans="1:12" ht="14.25" customHeight="1">
      <c r="A155" s="58"/>
      <c r="B155" s="20"/>
      <c r="C155" s="2"/>
      <c r="D155" s="22"/>
      <c r="E155" s="2"/>
      <c r="F155" s="4"/>
      <c r="G155" s="23"/>
      <c r="H155" s="15"/>
      <c r="I155" s="15"/>
      <c r="J155" s="24"/>
      <c r="K155" s="24"/>
      <c r="L155" s="25"/>
    </row>
    <row r="156" spans="1:12" ht="14.25" customHeight="1">
      <c r="A156" s="59"/>
      <c r="B156" s="26"/>
      <c r="C156" s="27" t="s">
        <v>203</v>
      </c>
      <c r="D156" s="28"/>
      <c r="E156" s="29"/>
      <c r="F156" s="79"/>
      <c r="G156" s="30"/>
      <c r="H156" s="6"/>
      <c r="I156" s="79"/>
      <c r="J156" s="7"/>
      <c r="K156" s="7"/>
      <c r="L156" s="31"/>
    </row>
    <row r="157" spans="1:12" ht="14.25" customHeight="1">
      <c r="A157" s="40"/>
      <c r="B157" s="8"/>
      <c r="D157" s="10"/>
      <c r="F157" s="77"/>
      <c r="G157" s="17"/>
      <c r="H157" s="18"/>
      <c r="I157" s="77"/>
      <c r="J157" s="18"/>
      <c r="K157" s="18"/>
      <c r="L157" s="19"/>
    </row>
    <row r="158" spans="1:12" ht="14.25" customHeight="1" thickBot="1">
      <c r="A158" s="60"/>
      <c r="B158" s="50"/>
      <c r="C158" s="51"/>
      <c r="D158" s="52"/>
      <c r="E158" s="53"/>
      <c r="F158" s="80"/>
      <c r="G158" s="55"/>
      <c r="H158" s="62"/>
      <c r="I158" s="125"/>
      <c r="J158" s="62"/>
      <c r="K158" s="62"/>
      <c r="L158" s="119"/>
    </row>
    <row r="160" spans="1:12" ht="14.25" customHeight="1">
      <c r="J160" s="56" t="s">
        <v>3</v>
      </c>
      <c r="K160" s="810">
        <f>K120+1</f>
        <v>4</v>
      </c>
      <c r="L160" s="810"/>
    </row>
    <row r="161" spans="1:12" ht="14.25" customHeight="1">
      <c r="A161" s="763"/>
      <c r="B161" s="763"/>
      <c r="C161" s="763"/>
      <c r="D161" s="763"/>
      <c r="E161" s="763"/>
      <c r="F161" s="763"/>
      <c r="G161" s="763"/>
      <c r="H161" s="763"/>
      <c r="I161" s="763"/>
      <c r="J161" s="763"/>
      <c r="K161" s="763"/>
      <c r="L161" s="763"/>
    </row>
    <row r="162" spans="1:12" ht="14.25" customHeight="1" thickBot="1">
      <c r="A162" s="811"/>
      <c r="B162" s="811"/>
      <c r="C162" s="811"/>
      <c r="D162" s="811"/>
      <c r="E162" s="811"/>
      <c r="F162" s="811"/>
      <c r="G162" s="811"/>
      <c r="H162" s="811"/>
      <c r="I162" s="811"/>
      <c r="J162" s="811"/>
      <c r="K162" s="811"/>
      <c r="L162" s="811"/>
    </row>
    <row r="163" spans="1:12" ht="14.25" customHeight="1">
      <c r="A163" s="34"/>
      <c r="B163" s="35"/>
      <c r="C163" s="11"/>
      <c r="D163" s="37"/>
      <c r="E163" s="11"/>
      <c r="F163" s="44"/>
      <c r="G163" s="44"/>
      <c r="H163" s="44"/>
      <c r="I163" s="44"/>
      <c r="J163" s="11"/>
      <c r="K163" s="11"/>
      <c r="L163" s="45"/>
    </row>
    <row r="164" spans="1:12" ht="14.25" customHeight="1" thickBot="1">
      <c r="A164" s="46"/>
      <c r="B164" s="47"/>
      <c r="C164" s="39" t="s">
        <v>28</v>
      </c>
      <c r="D164" s="48"/>
      <c r="E164" s="39" t="s">
        <v>6</v>
      </c>
      <c r="F164" s="49" t="s">
        <v>7</v>
      </c>
      <c r="G164" s="49" t="s">
        <v>4</v>
      </c>
      <c r="H164" s="49" t="s">
        <v>32</v>
      </c>
      <c r="I164" s="49" t="s">
        <v>1</v>
      </c>
      <c r="J164" s="586" t="s">
        <v>2</v>
      </c>
      <c r="K164" s="586"/>
      <c r="L164" s="587"/>
    </row>
    <row r="165" spans="1:12" ht="14.25" customHeight="1">
      <c r="A165" s="65"/>
      <c r="B165" s="35"/>
      <c r="C165" s="11"/>
      <c r="D165" s="37"/>
      <c r="E165" s="11"/>
      <c r="F165" s="12"/>
      <c r="G165" s="13"/>
      <c r="H165" s="38"/>
      <c r="I165" s="38"/>
      <c r="J165" s="14"/>
      <c r="K165" s="14"/>
      <c r="L165" s="16"/>
    </row>
    <row r="166" spans="1:12" ht="14.25" customHeight="1" thickBot="1">
      <c r="A166" s="334">
        <f>A126+1</f>
        <v>5</v>
      </c>
      <c r="B166" s="335"/>
      <c r="C166" s="336" t="s">
        <v>1431</v>
      </c>
      <c r="D166" s="337"/>
      <c r="E166" s="91"/>
      <c r="F166" s="338">
        <v>1</v>
      </c>
      <c r="G166" s="339" t="s">
        <v>0</v>
      </c>
      <c r="H166" s="340"/>
      <c r="I166" s="340"/>
      <c r="J166" s="341"/>
      <c r="K166" s="341"/>
      <c r="L166" s="342"/>
    </row>
    <row r="167" spans="1:12" ht="14.25" customHeight="1" thickTop="1">
      <c r="A167" s="58"/>
      <c r="B167" s="20"/>
      <c r="C167" s="2"/>
      <c r="D167" s="22"/>
      <c r="E167" s="2"/>
      <c r="F167" s="78"/>
      <c r="G167" s="23"/>
      <c r="H167" s="15"/>
      <c r="I167" s="83"/>
      <c r="J167" s="24"/>
      <c r="K167" s="24"/>
      <c r="L167" s="25"/>
    </row>
    <row r="168" spans="1:12" ht="14.25" customHeight="1">
      <c r="A168" s="59"/>
      <c r="B168" s="26"/>
      <c r="C168" s="27" t="s">
        <v>1265</v>
      </c>
      <c r="D168" s="28"/>
      <c r="E168" s="29" t="s">
        <v>1467</v>
      </c>
      <c r="F168" s="5">
        <v>369</v>
      </c>
      <c r="G168" s="30" t="s">
        <v>1261</v>
      </c>
      <c r="H168" s="6"/>
      <c r="I168" s="79"/>
      <c r="J168" s="781"/>
      <c r="K168" s="782"/>
      <c r="L168" s="783"/>
    </row>
    <row r="169" spans="1:12" ht="14.25" customHeight="1">
      <c r="A169" s="58"/>
      <c r="B169" s="8"/>
      <c r="C169" s="2"/>
      <c r="D169" s="10"/>
      <c r="F169" s="78"/>
      <c r="G169" s="23"/>
      <c r="H169" s="15"/>
      <c r="I169" s="83"/>
      <c r="J169" s="24"/>
      <c r="K169" s="24"/>
      <c r="L169" s="25"/>
    </row>
    <row r="170" spans="1:12" ht="14.25" customHeight="1">
      <c r="A170" s="59"/>
      <c r="B170" s="8"/>
      <c r="C170" s="27" t="s">
        <v>1267</v>
      </c>
      <c r="D170" s="28"/>
      <c r="E170" s="29" t="s">
        <v>1268</v>
      </c>
      <c r="F170" s="5">
        <v>1284</v>
      </c>
      <c r="G170" s="30" t="s">
        <v>1261</v>
      </c>
      <c r="H170" s="6"/>
      <c r="I170" s="79"/>
      <c r="J170" s="781"/>
      <c r="K170" s="782"/>
      <c r="L170" s="783"/>
    </row>
    <row r="171" spans="1:12" ht="14.25" customHeight="1">
      <c r="A171" s="58"/>
      <c r="B171" s="20"/>
      <c r="C171" s="2"/>
      <c r="D171" s="22"/>
      <c r="E171" s="2"/>
      <c r="F171" s="78"/>
      <c r="G171" s="23"/>
      <c r="H171" s="15"/>
      <c r="I171" s="83"/>
      <c r="J171" s="24"/>
      <c r="K171" s="24"/>
      <c r="L171" s="25"/>
    </row>
    <row r="172" spans="1:12" ht="14.25" customHeight="1">
      <c r="A172" s="59"/>
      <c r="B172" s="26"/>
      <c r="C172" s="27" t="s">
        <v>1267</v>
      </c>
      <c r="D172" s="28"/>
      <c r="E172" s="29" t="s">
        <v>1269</v>
      </c>
      <c r="F172" s="5">
        <v>48</v>
      </c>
      <c r="G172" s="30" t="s">
        <v>1261</v>
      </c>
      <c r="H172" s="6"/>
      <c r="I172" s="79"/>
      <c r="J172" s="781"/>
      <c r="K172" s="782"/>
      <c r="L172" s="783"/>
    </row>
    <row r="173" spans="1:12" ht="14.25" customHeight="1">
      <c r="A173" s="40"/>
      <c r="B173" s="8"/>
      <c r="D173" s="10"/>
      <c r="F173" s="77"/>
      <c r="G173" s="17"/>
      <c r="H173" s="32"/>
      <c r="I173" s="71"/>
      <c r="J173" s="18"/>
      <c r="K173" s="18"/>
      <c r="L173" s="19"/>
    </row>
    <row r="174" spans="1:12" ht="14.25" customHeight="1">
      <c r="A174" s="344"/>
      <c r="B174" s="26"/>
      <c r="C174" s="27"/>
      <c r="D174" s="28"/>
      <c r="E174" s="29"/>
      <c r="F174" s="79"/>
      <c r="G174" s="30"/>
      <c r="H174" s="6"/>
      <c r="I174" s="6"/>
      <c r="J174" s="7"/>
      <c r="K174" s="7"/>
      <c r="L174" s="31"/>
    </row>
    <row r="175" spans="1:12" ht="14.25" customHeight="1">
      <c r="A175" s="40"/>
      <c r="B175" s="8"/>
      <c r="D175" s="10"/>
      <c r="F175" s="77"/>
      <c r="G175" s="17"/>
      <c r="H175" s="32"/>
      <c r="I175" s="83"/>
      <c r="J175" s="18"/>
      <c r="K175" s="18"/>
      <c r="L175" s="19"/>
    </row>
    <row r="176" spans="1:12" ht="14.25" customHeight="1">
      <c r="A176" s="343"/>
      <c r="B176" s="8"/>
      <c r="C176" s="9"/>
      <c r="D176" s="10"/>
      <c r="E176" s="29"/>
      <c r="F176" s="5"/>
      <c r="G176" s="30"/>
      <c r="H176" s="6"/>
      <c r="I176" s="79"/>
      <c r="J176" s="7"/>
      <c r="K176" s="18"/>
      <c r="L176" s="19"/>
    </row>
    <row r="177" spans="1:12" ht="14.25" customHeight="1">
      <c r="A177" s="58"/>
      <c r="B177" s="20"/>
      <c r="C177" s="2"/>
      <c r="D177" s="22"/>
      <c r="F177" s="78"/>
      <c r="G177" s="17"/>
      <c r="H177" s="15"/>
      <c r="I177" s="83"/>
      <c r="J177" s="24"/>
      <c r="K177" s="24"/>
      <c r="L177" s="25"/>
    </row>
    <row r="178" spans="1:12" ht="14.25" customHeight="1">
      <c r="A178" s="344"/>
      <c r="B178" s="26"/>
      <c r="C178" s="9"/>
      <c r="D178" s="28"/>
      <c r="E178" s="29"/>
      <c r="F178" s="5"/>
      <c r="G178" s="30"/>
      <c r="H178" s="6"/>
      <c r="I178" s="79"/>
      <c r="J178" s="7"/>
      <c r="K178" s="7"/>
      <c r="L178" s="31"/>
    </row>
    <row r="179" spans="1:12" ht="14.25" customHeight="1">
      <c r="A179" s="306"/>
      <c r="B179" s="8"/>
      <c r="C179" s="2"/>
      <c r="D179" s="10"/>
      <c r="E179" s="280"/>
      <c r="F179" s="77"/>
      <c r="G179" s="17"/>
      <c r="H179" s="32"/>
      <c r="I179" s="83"/>
      <c r="J179" s="18"/>
      <c r="K179" s="18"/>
      <c r="L179" s="19"/>
    </row>
    <row r="180" spans="1:12" ht="14.25" customHeight="1">
      <c r="A180" s="59"/>
      <c r="B180" s="26"/>
      <c r="C180" s="27"/>
      <c r="D180" s="28"/>
      <c r="E180" s="29"/>
      <c r="F180" s="5"/>
      <c r="G180" s="30"/>
      <c r="H180" s="6"/>
      <c r="I180" s="79"/>
      <c r="J180" s="781"/>
      <c r="K180" s="782"/>
      <c r="L180" s="783"/>
    </row>
    <row r="181" spans="1:12" ht="14.25" customHeight="1">
      <c r="A181" s="40"/>
      <c r="B181" s="8"/>
      <c r="C181" s="2"/>
      <c r="D181" s="10"/>
      <c r="E181" s="280"/>
      <c r="F181" s="78"/>
      <c r="G181" s="23"/>
      <c r="H181" s="15"/>
      <c r="I181" s="83"/>
      <c r="J181" s="18"/>
      <c r="K181" s="18"/>
      <c r="L181" s="25"/>
    </row>
    <row r="182" spans="1:12" ht="14.25" customHeight="1">
      <c r="A182" s="59"/>
      <c r="B182" s="26"/>
      <c r="C182" s="27"/>
      <c r="D182" s="28"/>
      <c r="E182" s="29"/>
      <c r="F182" s="5"/>
      <c r="G182" s="30"/>
      <c r="H182" s="6"/>
      <c r="I182" s="79"/>
      <c r="J182" s="781"/>
      <c r="K182" s="782"/>
      <c r="L182" s="783"/>
    </row>
    <row r="183" spans="1:12" ht="14.25" customHeight="1">
      <c r="A183" s="40"/>
      <c r="B183" s="8"/>
      <c r="C183" s="2"/>
      <c r="D183" s="10"/>
      <c r="F183" s="78"/>
      <c r="G183" s="23"/>
      <c r="H183" s="15"/>
      <c r="I183" s="83"/>
      <c r="J183" s="18"/>
      <c r="K183" s="18"/>
      <c r="L183" s="25"/>
    </row>
    <row r="184" spans="1:12" ht="14.25" customHeight="1">
      <c r="A184" s="343"/>
      <c r="B184" s="8"/>
      <c r="C184" s="27"/>
      <c r="D184" s="28"/>
      <c r="E184" s="29"/>
      <c r="F184" s="5"/>
      <c r="G184" s="30"/>
      <c r="H184" s="6"/>
      <c r="I184" s="79"/>
      <c r="J184" s="781"/>
      <c r="K184" s="782"/>
      <c r="L184" s="783"/>
    </row>
    <row r="185" spans="1:12" ht="14.25" customHeight="1">
      <c r="A185" s="58"/>
      <c r="B185" s="20"/>
      <c r="C185" s="2"/>
      <c r="D185" s="22"/>
      <c r="E185" s="2"/>
      <c r="F185" s="78"/>
      <c r="G185" s="23"/>
      <c r="H185" s="15"/>
      <c r="I185" s="83"/>
      <c r="J185" s="24"/>
      <c r="K185" s="24"/>
      <c r="L185" s="25"/>
    </row>
    <row r="186" spans="1:12" ht="14.25" customHeight="1">
      <c r="A186" s="59"/>
      <c r="B186" s="26"/>
      <c r="C186" s="27"/>
      <c r="D186" s="28"/>
      <c r="E186" s="29"/>
      <c r="F186" s="5"/>
      <c r="G186" s="30"/>
      <c r="H186" s="6"/>
      <c r="I186" s="79"/>
      <c r="J186" s="781"/>
      <c r="K186" s="782"/>
      <c r="L186" s="783"/>
    </row>
    <row r="187" spans="1:12" ht="14.25" customHeight="1">
      <c r="A187" s="40"/>
      <c r="B187" s="8"/>
      <c r="C187" s="2"/>
      <c r="D187" s="10"/>
      <c r="F187" s="78"/>
      <c r="G187" s="23"/>
      <c r="H187" s="15"/>
      <c r="I187" s="83"/>
      <c r="J187" s="18"/>
      <c r="K187" s="18"/>
      <c r="L187" s="19"/>
    </row>
    <row r="188" spans="1:12" ht="14.25" customHeight="1">
      <c r="A188" s="40"/>
      <c r="B188" s="8"/>
      <c r="C188" s="27"/>
      <c r="D188" s="28"/>
      <c r="E188" s="29"/>
      <c r="F188" s="5"/>
      <c r="G188" s="30"/>
      <c r="H188" s="6"/>
      <c r="I188" s="79"/>
      <c r="J188" s="781"/>
      <c r="K188" s="782"/>
      <c r="L188" s="783"/>
    </row>
    <row r="189" spans="1:12" ht="14.25" customHeight="1">
      <c r="A189" s="58"/>
      <c r="B189" s="20"/>
      <c r="C189" s="2"/>
      <c r="D189" s="22"/>
      <c r="E189" s="2"/>
      <c r="F189" s="78"/>
      <c r="G189" s="23"/>
      <c r="H189" s="15"/>
      <c r="I189" s="83"/>
      <c r="J189" s="24"/>
      <c r="K189" s="24"/>
      <c r="L189" s="25"/>
    </row>
    <row r="190" spans="1:12" ht="14.25" customHeight="1">
      <c r="A190" s="59"/>
      <c r="B190" s="26"/>
      <c r="C190" s="27"/>
      <c r="D190" s="28"/>
      <c r="E190" s="29"/>
      <c r="F190" s="5"/>
      <c r="G190" s="30"/>
      <c r="H190" s="6"/>
      <c r="I190" s="79"/>
      <c r="J190" s="781"/>
      <c r="K190" s="782"/>
      <c r="L190" s="783"/>
    </row>
    <row r="191" spans="1:12" ht="14.25" customHeight="1">
      <c r="A191" s="58"/>
      <c r="B191" s="20"/>
      <c r="C191" s="2"/>
      <c r="D191" s="22"/>
      <c r="E191" s="2"/>
      <c r="F191" s="78"/>
      <c r="G191" s="23"/>
      <c r="H191" s="15"/>
      <c r="I191" s="83"/>
      <c r="J191" s="24"/>
      <c r="K191" s="24"/>
      <c r="L191" s="25"/>
    </row>
    <row r="192" spans="1:12" ht="14.25" customHeight="1">
      <c r="A192" s="59"/>
      <c r="B192" s="26"/>
      <c r="C192" s="27"/>
      <c r="D192" s="28"/>
      <c r="E192" s="29"/>
      <c r="F192" s="5"/>
      <c r="G192" s="30"/>
      <c r="H192" s="6"/>
      <c r="I192" s="79"/>
      <c r="J192" s="7"/>
      <c r="K192" s="7"/>
      <c r="L192" s="31"/>
    </row>
    <row r="193" spans="1:12" ht="14.25" customHeight="1">
      <c r="A193" s="40"/>
      <c r="B193" s="8"/>
      <c r="C193" s="2"/>
      <c r="D193" s="10"/>
      <c r="F193" s="77"/>
      <c r="G193" s="17"/>
      <c r="H193" s="32"/>
      <c r="I193" s="83"/>
      <c r="J193" s="18"/>
      <c r="K193" s="18"/>
      <c r="L193" s="19"/>
    </row>
    <row r="194" spans="1:12" ht="14.25" customHeight="1">
      <c r="A194" s="59"/>
      <c r="B194" s="26"/>
      <c r="C194" s="27"/>
      <c r="D194" s="28"/>
      <c r="E194" s="29"/>
      <c r="F194" s="79"/>
      <c r="G194" s="30"/>
      <c r="H194" s="6"/>
      <c r="I194" s="79"/>
      <c r="J194" s="116"/>
      <c r="K194" s="116"/>
      <c r="L194" s="130"/>
    </row>
    <row r="195" spans="1:12" ht="14.25" customHeight="1">
      <c r="A195" s="58"/>
      <c r="B195" s="20"/>
      <c r="C195" s="2"/>
      <c r="D195" s="22"/>
      <c r="E195" s="2"/>
      <c r="F195" s="4"/>
      <c r="G195" s="23"/>
      <c r="H195" s="15"/>
      <c r="I195" s="15"/>
      <c r="J195" s="24"/>
      <c r="K195" s="24"/>
      <c r="L195" s="25"/>
    </row>
    <row r="196" spans="1:12" ht="14.25" customHeight="1">
      <c r="A196" s="59"/>
      <c r="B196" s="26"/>
      <c r="C196" s="27" t="s">
        <v>203</v>
      </c>
      <c r="D196" s="28"/>
      <c r="E196" s="29"/>
      <c r="F196" s="79"/>
      <c r="G196" s="30"/>
      <c r="H196" s="6"/>
      <c r="I196" s="79"/>
      <c r="J196" s="7"/>
      <c r="K196" s="7"/>
      <c r="L196" s="31"/>
    </row>
    <row r="197" spans="1:12" ht="14.25" customHeight="1">
      <c r="A197" s="40"/>
      <c r="B197" s="8"/>
      <c r="D197" s="10"/>
      <c r="F197" s="77"/>
      <c r="G197" s="17"/>
      <c r="H197" s="18"/>
      <c r="I197" s="77"/>
      <c r="J197" s="18"/>
      <c r="K197" s="18"/>
      <c r="L197" s="19"/>
    </row>
    <row r="198" spans="1:12" ht="14.25" customHeight="1" thickBot="1">
      <c r="A198" s="60"/>
      <c r="B198" s="50"/>
      <c r="C198" s="51"/>
      <c r="D198" s="52"/>
      <c r="E198" s="53"/>
      <c r="F198" s="80"/>
      <c r="G198" s="55"/>
      <c r="H198" s="62"/>
      <c r="I198" s="125"/>
      <c r="J198" s="62"/>
      <c r="K198" s="62"/>
      <c r="L198" s="119"/>
    </row>
    <row r="200" spans="1:12" ht="14.25" customHeight="1">
      <c r="J200" s="56" t="s">
        <v>3</v>
      </c>
      <c r="K200" s="810">
        <f>K160+1</f>
        <v>5</v>
      </c>
      <c r="L200" s="810"/>
    </row>
    <row r="201" spans="1:12" ht="14.25" customHeight="1">
      <c r="A201" s="763"/>
      <c r="B201" s="763"/>
      <c r="C201" s="763"/>
      <c r="D201" s="763"/>
      <c r="E201" s="763"/>
      <c r="F201" s="763"/>
      <c r="G201" s="763"/>
      <c r="H201" s="763"/>
      <c r="I201" s="763"/>
      <c r="J201" s="763"/>
      <c r="K201" s="763"/>
      <c r="L201" s="763"/>
    </row>
    <row r="202" spans="1:12" ht="14.25" customHeight="1" thickBot="1">
      <c r="A202" s="811"/>
      <c r="B202" s="811"/>
      <c r="C202" s="811"/>
      <c r="D202" s="811"/>
      <c r="E202" s="811"/>
      <c r="F202" s="811"/>
      <c r="G202" s="811"/>
      <c r="H202" s="811"/>
      <c r="I202" s="811"/>
      <c r="J202" s="811"/>
      <c r="K202" s="811"/>
      <c r="L202" s="811"/>
    </row>
    <row r="203" spans="1:12" ht="14.25" customHeight="1">
      <c r="A203" s="34"/>
      <c r="B203" s="35"/>
      <c r="C203" s="11"/>
      <c r="D203" s="37"/>
      <c r="E203" s="11"/>
      <c r="F203" s="44"/>
      <c r="G203" s="44"/>
      <c r="H203" s="44"/>
      <c r="I203" s="44"/>
      <c r="J203" s="11"/>
      <c r="K203" s="11"/>
      <c r="L203" s="45"/>
    </row>
    <row r="204" spans="1:12" ht="14.25" customHeight="1" thickBot="1">
      <c r="A204" s="46"/>
      <c r="B204" s="47"/>
      <c r="C204" s="39" t="s">
        <v>28</v>
      </c>
      <c r="D204" s="48"/>
      <c r="E204" s="39" t="s">
        <v>6</v>
      </c>
      <c r="F204" s="49" t="s">
        <v>7</v>
      </c>
      <c r="G204" s="49" t="s">
        <v>4</v>
      </c>
      <c r="H204" s="49" t="s">
        <v>32</v>
      </c>
      <c r="I204" s="49" t="s">
        <v>1</v>
      </c>
      <c r="J204" s="586" t="s">
        <v>2</v>
      </c>
      <c r="K204" s="586"/>
      <c r="L204" s="587"/>
    </row>
    <row r="205" spans="1:12" ht="14.25" customHeight="1">
      <c r="A205" s="65"/>
      <c r="B205" s="35"/>
      <c r="C205" s="11"/>
      <c r="D205" s="37"/>
      <c r="E205" s="11"/>
      <c r="F205" s="12"/>
      <c r="G205" s="13"/>
      <c r="H205" s="38"/>
      <c r="I205" s="38"/>
      <c r="J205" s="14"/>
      <c r="K205" s="14"/>
      <c r="L205" s="16"/>
    </row>
    <row r="206" spans="1:12" ht="14.25" customHeight="1" thickBot="1">
      <c r="A206" s="334">
        <f>A166+1</f>
        <v>6</v>
      </c>
      <c r="B206" s="335"/>
      <c r="C206" s="336" t="s">
        <v>1432</v>
      </c>
      <c r="D206" s="337"/>
      <c r="E206" s="91"/>
      <c r="F206" s="338">
        <v>1</v>
      </c>
      <c r="G206" s="339" t="s">
        <v>0</v>
      </c>
      <c r="H206" s="340"/>
      <c r="I206" s="340"/>
      <c r="J206" s="341"/>
      <c r="K206" s="341"/>
      <c r="L206" s="342"/>
    </row>
    <row r="207" spans="1:12" ht="14.25" customHeight="1" thickTop="1">
      <c r="A207" s="40"/>
      <c r="B207" s="8"/>
      <c r="C207" s="2"/>
      <c r="D207" s="10"/>
      <c r="F207" s="78"/>
      <c r="G207" s="23"/>
      <c r="H207" s="15"/>
      <c r="I207" s="83"/>
      <c r="J207" s="18"/>
      <c r="K207" s="18"/>
      <c r="L207" s="19"/>
    </row>
    <row r="208" spans="1:12" ht="14.25" customHeight="1">
      <c r="A208" s="343"/>
      <c r="B208" s="8"/>
      <c r="C208" s="27" t="s">
        <v>1463</v>
      </c>
      <c r="D208" s="28"/>
      <c r="E208" s="29" t="s">
        <v>1266</v>
      </c>
      <c r="F208" s="5">
        <v>2249</v>
      </c>
      <c r="G208" s="30" t="s">
        <v>1261</v>
      </c>
      <c r="H208" s="6"/>
      <c r="I208" s="79"/>
      <c r="J208" s="781"/>
      <c r="K208" s="782"/>
      <c r="L208" s="783"/>
    </row>
    <row r="209" spans="1:12" ht="14.25" customHeight="1">
      <c r="A209" s="58"/>
      <c r="B209" s="20"/>
      <c r="D209" s="10"/>
      <c r="F209" s="77"/>
      <c r="G209" s="17"/>
      <c r="H209" s="32"/>
      <c r="I209" s="71"/>
      <c r="J209" s="18"/>
      <c r="K209" s="18"/>
      <c r="L209" s="19"/>
    </row>
    <row r="210" spans="1:12" ht="14.25" customHeight="1">
      <c r="A210" s="344"/>
      <c r="B210" s="26"/>
      <c r="C210" s="27"/>
      <c r="D210" s="28"/>
      <c r="E210" s="29"/>
      <c r="F210" s="79"/>
      <c r="G210" s="30"/>
      <c r="H210" s="6"/>
      <c r="I210" s="6"/>
      <c r="J210" s="7"/>
      <c r="K210" s="7"/>
      <c r="L210" s="31"/>
    </row>
    <row r="211" spans="1:12" ht="14.25" customHeight="1">
      <c r="A211" s="40"/>
      <c r="B211" s="8"/>
      <c r="D211" s="10"/>
      <c r="F211" s="77"/>
      <c r="G211" s="17"/>
      <c r="H211" s="32"/>
      <c r="I211" s="83"/>
      <c r="J211" s="18"/>
      <c r="K211" s="18"/>
      <c r="L211" s="19"/>
    </row>
    <row r="212" spans="1:12" ht="14.25" customHeight="1">
      <c r="A212" s="343"/>
      <c r="B212" s="8"/>
      <c r="C212" s="9"/>
      <c r="D212" s="10"/>
      <c r="E212" s="29"/>
      <c r="F212" s="5"/>
      <c r="G212" s="30"/>
      <c r="H212" s="6"/>
      <c r="I212" s="79"/>
      <c r="J212" s="7"/>
      <c r="K212" s="18"/>
      <c r="L212" s="19"/>
    </row>
    <row r="213" spans="1:12" ht="14.25" customHeight="1">
      <c r="A213" s="58"/>
      <c r="B213" s="20"/>
      <c r="C213" s="2"/>
      <c r="D213" s="22"/>
      <c r="F213" s="78"/>
      <c r="G213" s="17"/>
      <c r="H213" s="15"/>
      <c r="I213" s="83"/>
      <c r="J213" s="24"/>
      <c r="K213" s="24"/>
      <c r="L213" s="25"/>
    </row>
    <row r="214" spans="1:12" ht="14.25" customHeight="1">
      <c r="A214" s="344"/>
      <c r="B214" s="26"/>
      <c r="C214" s="9"/>
      <c r="D214" s="28"/>
      <c r="E214" s="29"/>
      <c r="F214" s="5"/>
      <c r="G214" s="30"/>
      <c r="H214" s="6"/>
      <c r="I214" s="79"/>
      <c r="J214" s="7"/>
      <c r="K214" s="7"/>
      <c r="L214" s="31"/>
    </row>
    <row r="215" spans="1:12" ht="14.25" customHeight="1">
      <c r="A215" s="306"/>
      <c r="B215" s="8"/>
      <c r="C215" s="2"/>
      <c r="D215" s="10"/>
      <c r="E215" s="280"/>
      <c r="F215" s="77"/>
      <c r="G215" s="17"/>
      <c r="H215" s="32"/>
      <c r="I215" s="83"/>
      <c r="J215" s="18"/>
      <c r="K215" s="18"/>
      <c r="L215" s="19"/>
    </row>
    <row r="216" spans="1:12" ht="14.25" customHeight="1">
      <c r="A216" s="59"/>
      <c r="B216" s="26"/>
      <c r="C216" s="27"/>
      <c r="D216" s="28"/>
      <c r="E216" s="29"/>
      <c r="F216" s="5"/>
      <c r="G216" s="30"/>
      <c r="H216" s="6"/>
      <c r="I216" s="79"/>
      <c r="J216" s="781"/>
      <c r="K216" s="782"/>
      <c r="L216" s="783"/>
    </row>
    <row r="217" spans="1:12" ht="14.25" customHeight="1">
      <c r="A217" s="40"/>
      <c r="B217" s="8"/>
      <c r="C217" s="2"/>
      <c r="D217" s="10"/>
      <c r="E217" s="280"/>
      <c r="F217" s="78"/>
      <c r="G217" s="23"/>
      <c r="H217" s="15"/>
      <c r="I217" s="83"/>
      <c r="J217" s="18"/>
      <c r="K217" s="18"/>
      <c r="L217" s="25"/>
    </row>
    <row r="218" spans="1:12" ht="14.25" customHeight="1">
      <c r="A218" s="59"/>
      <c r="B218" s="26"/>
      <c r="C218" s="27"/>
      <c r="D218" s="28"/>
      <c r="E218" s="29"/>
      <c r="F218" s="5"/>
      <c r="G218" s="30"/>
      <c r="H218" s="6"/>
      <c r="I218" s="79"/>
      <c r="J218" s="781"/>
      <c r="K218" s="782"/>
      <c r="L218" s="783"/>
    </row>
    <row r="219" spans="1:12" ht="14.25" customHeight="1">
      <c r="A219" s="40"/>
      <c r="B219" s="8"/>
      <c r="C219" s="2"/>
      <c r="D219" s="10"/>
      <c r="F219" s="78"/>
      <c r="G219" s="23"/>
      <c r="H219" s="15"/>
      <c r="I219" s="83"/>
      <c r="J219" s="18"/>
      <c r="K219" s="18"/>
      <c r="L219" s="25"/>
    </row>
    <row r="220" spans="1:12" ht="14.25" customHeight="1">
      <c r="A220" s="343"/>
      <c r="B220" s="8"/>
      <c r="C220" s="27"/>
      <c r="D220" s="28"/>
      <c r="E220" s="29"/>
      <c r="F220" s="5"/>
      <c r="G220" s="30"/>
      <c r="H220" s="6"/>
      <c r="I220" s="79"/>
      <c r="J220" s="781"/>
      <c r="K220" s="782"/>
      <c r="L220" s="783"/>
    </row>
    <row r="221" spans="1:12" ht="14.25" customHeight="1">
      <c r="A221" s="58"/>
      <c r="B221" s="20"/>
      <c r="C221" s="2"/>
      <c r="D221" s="22"/>
      <c r="E221" s="2"/>
      <c r="F221" s="78"/>
      <c r="G221" s="23"/>
      <c r="H221" s="15"/>
      <c r="I221" s="83"/>
      <c r="J221" s="24"/>
      <c r="K221" s="24"/>
      <c r="L221" s="25"/>
    </row>
    <row r="222" spans="1:12" ht="14.25" customHeight="1">
      <c r="A222" s="59"/>
      <c r="B222" s="26"/>
      <c r="C222" s="27"/>
      <c r="D222" s="28"/>
      <c r="E222" s="29"/>
      <c r="F222" s="5"/>
      <c r="G222" s="30"/>
      <c r="H222" s="6"/>
      <c r="I222" s="79"/>
      <c r="J222" s="781"/>
      <c r="K222" s="782"/>
      <c r="L222" s="783"/>
    </row>
    <row r="223" spans="1:12" ht="14.25" customHeight="1">
      <c r="A223" s="58"/>
      <c r="B223" s="20"/>
      <c r="C223" s="2"/>
      <c r="D223" s="22"/>
      <c r="E223" s="2"/>
      <c r="F223" s="78"/>
      <c r="G223" s="23"/>
      <c r="H223" s="15"/>
      <c r="I223" s="83"/>
      <c r="J223" s="24"/>
      <c r="K223" s="24"/>
      <c r="L223" s="25"/>
    </row>
    <row r="224" spans="1:12" ht="14.25" customHeight="1">
      <c r="A224" s="59"/>
      <c r="B224" s="26"/>
      <c r="C224" s="27"/>
      <c r="D224" s="28"/>
      <c r="E224" s="29"/>
      <c r="F224" s="5"/>
      <c r="G224" s="30"/>
      <c r="H224" s="6"/>
      <c r="I224" s="79"/>
      <c r="J224" s="781"/>
      <c r="K224" s="782"/>
      <c r="L224" s="783"/>
    </row>
    <row r="225" spans="1:12" ht="14.25" customHeight="1">
      <c r="A225" s="58"/>
      <c r="B225" s="8"/>
      <c r="C225" s="2"/>
      <c r="D225" s="10"/>
      <c r="F225" s="78"/>
      <c r="G225" s="23"/>
      <c r="H225" s="15"/>
      <c r="I225" s="83"/>
      <c r="J225" s="24"/>
      <c r="K225" s="24"/>
      <c r="L225" s="25"/>
    </row>
    <row r="226" spans="1:12" ht="14.25" customHeight="1">
      <c r="A226" s="59"/>
      <c r="B226" s="8"/>
      <c r="C226" s="27"/>
      <c r="D226" s="28"/>
      <c r="E226" s="29"/>
      <c r="F226" s="5"/>
      <c r="G226" s="30"/>
      <c r="H226" s="6"/>
      <c r="I226" s="79"/>
      <c r="J226" s="781"/>
      <c r="K226" s="782"/>
      <c r="L226" s="783"/>
    </row>
    <row r="227" spans="1:12" ht="14.25" customHeight="1">
      <c r="A227" s="58"/>
      <c r="B227" s="20"/>
      <c r="C227" s="2"/>
      <c r="D227" s="22"/>
      <c r="E227" s="2"/>
      <c r="F227" s="78"/>
      <c r="G227" s="23"/>
      <c r="H227" s="15"/>
      <c r="I227" s="83"/>
      <c r="J227" s="24"/>
      <c r="K227" s="24"/>
      <c r="L227" s="25"/>
    </row>
    <row r="228" spans="1:12" ht="14.25" customHeight="1">
      <c r="A228" s="59"/>
      <c r="B228" s="26"/>
      <c r="C228" s="27"/>
      <c r="D228" s="28"/>
      <c r="E228" s="29"/>
      <c r="F228" s="5"/>
      <c r="G228" s="30"/>
      <c r="H228" s="6"/>
      <c r="I228" s="79"/>
      <c r="J228" s="781"/>
      <c r="K228" s="782"/>
      <c r="L228" s="783"/>
    </row>
    <row r="229" spans="1:12" ht="14.25" customHeight="1">
      <c r="A229" s="58"/>
      <c r="B229" s="20"/>
      <c r="C229" s="2"/>
      <c r="D229" s="22"/>
      <c r="E229" s="2"/>
      <c r="F229" s="78"/>
      <c r="G229" s="23"/>
      <c r="H229" s="15"/>
      <c r="I229" s="83"/>
      <c r="J229" s="24"/>
      <c r="K229" s="24"/>
      <c r="L229" s="25"/>
    </row>
    <row r="230" spans="1:12" ht="14.25" customHeight="1">
      <c r="A230" s="59"/>
      <c r="B230" s="26"/>
      <c r="C230" s="27"/>
      <c r="D230" s="28"/>
      <c r="E230" s="29"/>
      <c r="F230" s="5"/>
      <c r="G230" s="30"/>
      <c r="H230" s="6"/>
      <c r="I230" s="79"/>
      <c r="J230" s="781"/>
      <c r="K230" s="782"/>
      <c r="L230" s="783"/>
    </row>
    <row r="231" spans="1:12" ht="14.25" customHeight="1">
      <c r="A231" s="58"/>
      <c r="B231" s="20"/>
      <c r="C231" s="2"/>
      <c r="D231" s="22"/>
      <c r="E231" s="2"/>
      <c r="F231" s="78"/>
      <c r="G231" s="23"/>
      <c r="H231" s="15"/>
      <c r="I231" s="83"/>
      <c r="J231" s="24"/>
      <c r="K231" s="24"/>
      <c r="L231" s="25"/>
    </row>
    <row r="232" spans="1:12" ht="14.25" customHeight="1">
      <c r="A232" s="59"/>
      <c r="B232" s="26"/>
      <c r="C232" s="27"/>
      <c r="D232" s="28"/>
      <c r="E232" s="29"/>
      <c r="F232" s="5"/>
      <c r="G232" s="30"/>
      <c r="H232" s="6"/>
      <c r="I232" s="79"/>
      <c r="J232" s="7"/>
      <c r="K232" s="7"/>
      <c r="L232" s="31"/>
    </row>
    <row r="233" spans="1:12" ht="14.25" customHeight="1">
      <c r="A233" s="40"/>
      <c r="B233" s="8"/>
      <c r="C233" s="2"/>
      <c r="D233" s="10"/>
      <c r="F233" s="77"/>
      <c r="G233" s="17"/>
      <c r="H233" s="32"/>
      <c r="I233" s="83"/>
      <c r="J233" s="18"/>
      <c r="K233" s="18"/>
      <c r="L233" s="19"/>
    </row>
    <row r="234" spans="1:12" ht="14.25" customHeight="1">
      <c r="A234" s="59"/>
      <c r="B234" s="26"/>
      <c r="C234" s="27"/>
      <c r="D234" s="28"/>
      <c r="E234" s="29"/>
      <c r="F234" s="79"/>
      <c r="G234" s="30"/>
      <c r="H234" s="6"/>
      <c r="I234" s="79"/>
      <c r="J234" s="116"/>
      <c r="K234" s="116"/>
      <c r="L234" s="130"/>
    </row>
    <row r="235" spans="1:12" ht="14.25" customHeight="1">
      <c r="A235" s="58"/>
      <c r="B235" s="20"/>
      <c r="C235" s="2"/>
      <c r="D235" s="22"/>
      <c r="E235" s="2"/>
      <c r="F235" s="4"/>
      <c r="G235" s="23"/>
      <c r="H235" s="15"/>
      <c r="I235" s="15"/>
      <c r="J235" s="24"/>
      <c r="K235" s="24"/>
      <c r="L235" s="25"/>
    </row>
    <row r="236" spans="1:12" ht="14.25" customHeight="1">
      <c r="A236" s="59"/>
      <c r="B236" s="26"/>
      <c r="C236" s="27" t="s">
        <v>203</v>
      </c>
      <c r="D236" s="28"/>
      <c r="E236" s="29"/>
      <c r="F236" s="79"/>
      <c r="G236" s="30"/>
      <c r="H236" s="6"/>
      <c r="I236" s="79"/>
      <c r="J236" s="7"/>
      <c r="K236" s="7"/>
      <c r="L236" s="31"/>
    </row>
    <row r="237" spans="1:12" ht="14.25" customHeight="1">
      <c r="A237" s="40"/>
      <c r="B237" s="8"/>
      <c r="D237" s="10"/>
      <c r="F237" s="77"/>
      <c r="G237" s="17"/>
      <c r="H237" s="18"/>
      <c r="I237" s="77"/>
      <c r="J237" s="18"/>
      <c r="K237" s="18"/>
      <c r="L237" s="19"/>
    </row>
    <row r="238" spans="1:12" ht="14.25" customHeight="1" thickBot="1">
      <c r="A238" s="60"/>
      <c r="B238" s="50"/>
      <c r="C238" s="51"/>
      <c r="D238" s="52"/>
      <c r="E238" s="53"/>
      <c r="F238" s="80"/>
      <c r="G238" s="55"/>
      <c r="H238" s="62"/>
      <c r="I238" s="125"/>
      <c r="J238" s="62"/>
      <c r="K238" s="62"/>
      <c r="L238" s="119"/>
    </row>
    <row r="240" spans="1:12" ht="14.25" customHeight="1">
      <c r="J240" s="56" t="s">
        <v>3</v>
      </c>
      <c r="K240" s="810">
        <f>K200+1</f>
        <v>6</v>
      </c>
      <c r="L240" s="810"/>
    </row>
    <row r="241" spans="1:12" ht="14.25" customHeight="1">
      <c r="A241" s="763"/>
      <c r="B241" s="764"/>
      <c r="C241" s="764"/>
      <c r="D241" s="764"/>
      <c r="E241" s="764"/>
      <c r="F241" s="764"/>
      <c r="G241" s="764"/>
      <c r="H241" s="764"/>
      <c r="I241" s="764"/>
      <c r="J241" s="764"/>
      <c r="K241" s="764"/>
      <c r="L241" s="764"/>
    </row>
    <row r="242" spans="1:12" ht="14.25" customHeight="1" thickBot="1">
      <c r="A242" s="764"/>
      <c r="B242" s="764"/>
      <c r="C242" s="764"/>
      <c r="D242" s="764"/>
      <c r="E242" s="764"/>
      <c r="F242" s="764"/>
      <c r="G242" s="764"/>
      <c r="H242" s="764"/>
      <c r="I242" s="764"/>
      <c r="J242" s="764"/>
      <c r="K242" s="764"/>
      <c r="L242" s="764"/>
    </row>
    <row r="243" spans="1:12" ht="14.25" customHeight="1">
      <c r="A243" s="34"/>
      <c r="B243" s="35"/>
      <c r="C243" s="11"/>
      <c r="D243" s="37"/>
      <c r="E243" s="11"/>
      <c r="F243" s="44"/>
      <c r="G243" s="44"/>
      <c r="H243" s="44"/>
      <c r="I243" s="44"/>
      <c r="J243" s="11"/>
      <c r="K243" s="11"/>
      <c r="L243" s="45"/>
    </row>
    <row r="244" spans="1:12" ht="14.25" customHeight="1" thickBot="1">
      <c r="A244" s="46"/>
      <c r="B244" s="47"/>
      <c r="C244" s="39" t="s">
        <v>5</v>
      </c>
      <c r="D244" s="48"/>
      <c r="E244" s="39" t="s">
        <v>6</v>
      </c>
      <c r="F244" s="49" t="s">
        <v>7</v>
      </c>
      <c r="G244" s="49" t="s">
        <v>4</v>
      </c>
      <c r="H244" s="49" t="s">
        <v>8</v>
      </c>
      <c r="I244" s="49" t="s">
        <v>1</v>
      </c>
      <c r="J244" s="586" t="s">
        <v>2</v>
      </c>
      <c r="K244" s="586"/>
      <c r="L244" s="587"/>
    </row>
    <row r="245" spans="1:12" ht="14.25" customHeight="1">
      <c r="A245" s="65"/>
      <c r="B245" s="35"/>
      <c r="C245" s="11"/>
      <c r="D245" s="37"/>
      <c r="E245" s="11"/>
      <c r="F245" s="12"/>
      <c r="G245" s="13"/>
      <c r="H245" s="38"/>
      <c r="I245" s="38"/>
      <c r="J245" s="14"/>
      <c r="K245" s="14"/>
      <c r="L245" s="16"/>
    </row>
    <row r="246" spans="1:12" ht="14.25" customHeight="1" thickBot="1">
      <c r="A246" s="334">
        <f>A206+1</f>
        <v>7</v>
      </c>
      <c r="B246" s="335"/>
      <c r="C246" s="336" t="s">
        <v>2155</v>
      </c>
      <c r="D246" s="337"/>
      <c r="E246" s="345"/>
      <c r="F246" s="338">
        <v>1</v>
      </c>
      <c r="G246" s="339" t="s">
        <v>0</v>
      </c>
      <c r="H246" s="340"/>
      <c r="I246" s="340"/>
      <c r="J246" s="341"/>
      <c r="K246" s="341"/>
      <c r="L246" s="342"/>
    </row>
    <row r="247" spans="1:12" ht="14.25" customHeight="1" thickTop="1">
      <c r="A247" s="40"/>
      <c r="B247" s="8"/>
      <c r="D247" s="10"/>
      <c r="F247" s="77"/>
      <c r="G247" s="17"/>
      <c r="H247" s="32"/>
      <c r="I247" s="71"/>
      <c r="J247" s="18"/>
      <c r="K247" s="18"/>
      <c r="L247" s="19"/>
    </row>
    <row r="248" spans="1:12" ht="14.25" customHeight="1">
      <c r="A248" s="40"/>
      <c r="B248" s="26"/>
      <c r="C248" s="9"/>
      <c r="D248" s="28"/>
      <c r="E248" s="29"/>
      <c r="F248" s="77"/>
      <c r="G248" s="17"/>
      <c r="H248" s="32"/>
      <c r="I248" s="6"/>
      <c r="J248" s="778"/>
      <c r="K248" s="779"/>
      <c r="L248" s="780"/>
    </row>
    <row r="249" spans="1:12" ht="14.25" customHeight="1">
      <c r="A249" s="58"/>
      <c r="B249" s="20"/>
      <c r="C249" s="2"/>
      <c r="D249" s="22"/>
      <c r="E249" s="2"/>
      <c r="F249" s="78"/>
      <c r="G249" s="23"/>
      <c r="H249" s="15"/>
      <c r="I249" s="83"/>
      <c r="J249" s="18"/>
      <c r="K249" s="18"/>
      <c r="L249" s="19"/>
    </row>
    <row r="250" spans="1:12" ht="14.25" customHeight="1">
      <c r="A250" s="59"/>
      <c r="B250" s="26"/>
      <c r="C250" s="27" t="s">
        <v>2788</v>
      </c>
      <c r="D250" s="28"/>
      <c r="E250" s="29" t="s">
        <v>2789</v>
      </c>
      <c r="F250" s="5">
        <v>2.8</v>
      </c>
      <c r="G250" s="30" t="s">
        <v>2790</v>
      </c>
      <c r="H250" s="6"/>
      <c r="I250" s="79"/>
      <c r="J250" s="781"/>
      <c r="K250" s="782"/>
      <c r="L250" s="783"/>
    </row>
    <row r="251" spans="1:12" ht="14.25" customHeight="1">
      <c r="A251" s="40"/>
      <c r="B251" s="8"/>
      <c r="C251" s="2"/>
      <c r="D251" s="10"/>
      <c r="F251" s="78"/>
      <c r="G251" s="23"/>
      <c r="H251" s="15"/>
      <c r="I251" s="83"/>
      <c r="J251" s="18"/>
      <c r="K251" s="18"/>
      <c r="L251" s="19"/>
    </row>
    <row r="252" spans="1:12" ht="14.25" customHeight="1">
      <c r="A252" s="59"/>
      <c r="B252" s="26"/>
      <c r="C252" s="27" t="s">
        <v>2791</v>
      </c>
      <c r="D252" s="28"/>
      <c r="E252" s="29" t="s">
        <v>2792</v>
      </c>
      <c r="F252" s="5">
        <v>5.6</v>
      </c>
      <c r="G252" s="30" t="s">
        <v>2790</v>
      </c>
      <c r="H252" s="6"/>
      <c r="I252" s="79"/>
      <c r="J252" s="781"/>
      <c r="K252" s="782"/>
      <c r="L252" s="783"/>
    </row>
    <row r="253" spans="1:12" ht="14.25" customHeight="1">
      <c r="A253" s="58"/>
      <c r="B253" s="8"/>
      <c r="C253" s="2"/>
      <c r="D253" s="10"/>
      <c r="F253" s="78"/>
      <c r="G253" s="23"/>
      <c r="H253" s="15"/>
      <c r="I253" s="83"/>
      <c r="J253" s="24"/>
      <c r="K253" s="24"/>
      <c r="L253" s="25"/>
    </row>
    <row r="254" spans="1:12" ht="14.25" customHeight="1">
      <c r="A254" s="355"/>
      <c r="B254" s="8"/>
      <c r="C254" s="27" t="s">
        <v>2827</v>
      </c>
      <c r="D254" s="28"/>
      <c r="E254" s="29" t="s">
        <v>2793</v>
      </c>
      <c r="F254" s="5">
        <v>2.8</v>
      </c>
      <c r="G254" s="30" t="s">
        <v>2790</v>
      </c>
      <c r="H254" s="6"/>
      <c r="I254" s="510"/>
      <c r="J254" s="421"/>
      <c r="K254" s="7"/>
      <c r="L254" s="31"/>
    </row>
    <row r="255" spans="1:12" ht="14.25" customHeight="1">
      <c r="A255" s="58"/>
      <c r="B255" s="20"/>
      <c r="C255" s="2"/>
      <c r="D255" s="22"/>
      <c r="E255" s="2"/>
      <c r="F255" s="78"/>
      <c r="G255" s="23"/>
      <c r="H255" s="15"/>
      <c r="I255" s="83"/>
      <c r="J255" s="24"/>
      <c r="K255" s="24"/>
      <c r="L255" s="25"/>
    </row>
    <row r="256" spans="1:12" ht="14.25" customHeight="1">
      <c r="A256" s="355"/>
      <c r="B256" s="26"/>
      <c r="C256" s="27" t="s">
        <v>2828</v>
      </c>
      <c r="D256" s="28"/>
      <c r="E256" s="29" t="s">
        <v>2906</v>
      </c>
      <c r="F256" s="5">
        <v>2.8</v>
      </c>
      <c r="G256" s="30" t="s">
        <v>2790</v>
      </c>
      <c r="H256" s="6"/>
      <c r="I256" s="79"/>
      <c r="J256" s="421"/>
      <c r="K256" s="7"/>
      <c r="L256" s="31"/>
    </row>
    <row r="257" spans="1:12" ht="14.25" customHeight="1">
      <c r="A257" s="40"/>
      <c r="B257" s="8"/>
      <c r="C257" t="s">
        <v>2087</v>
      </c>
      <c r="D257" s="10"/>
      <c r="F257" s="77"/>
      <c r="G257" s="17"/>
      <c r="H257" s="18"/>
      <c r="I257" s="32"/>
      <c r="J257" s="18"/>
      <c r="K257" s="18"/>
      <c r="L257" s="19"/>
    </row>
    <row r="258" spans="1:12" ht="14.25" customHeight="1">
      <c r="A258" s="40"/>
      <c r="B258" s="8"/>
      <c r="C258" s="27" t="s">
        <v>2092</v>
      </c>
      <c r="D258" s="28"/>
      <c r="E258" s="28" t="s">
        <v>2089</v>
      </c>
      <c r="F258" s="79">
        <v>2.8</v>
      </c>
      <c r="G258" s="30" t="s">
        <v>785</v>
      </c>
      <c r="H258" s="7"/>
      <c r="I258" s="6"/>
      <c r="J258" s="781"/>
      <c r="K258" s="782"/>
      <c r="L258" s="783"/>
    </row>
    <row r="259" spans="1:12" ht="14.25" customHeight="1">
      <c r="A259" s="58"/>
      <c r="B259" s="20"/>
      <c r="C259" t="s">
        <v>2087</v>
      </c>
      <c r="D259" s="10"/>
      <c r="F259" s="77"/>
      <c r="G259" s="17"/>
      <c r="H259" s="18"/>
      <c r="I259" s="32"/>
      <c r="J259" s="18"/>
      <c r="K259" s="18"/>
      <c r="L259" s="19"/>
    </row>
    <row r="260" spans="1:12" ht="14.25" customHeight="1">
      <c r="A260" s="59"/>
      <c r="B260" s="26"/>
      <c r="C260" s="273" t="s">
        <v>2088</v>
      </c>
      <c r="D260" s="28"/>
      <c r="E260" s="28" t="s">
        <v>2089</v>
      </c>
      <c r="F260" s="79">
        <v>2.8</v>
      </c>
      <c r="G260" s="30" t="s">
        <v>785</v>
      </c>
      <c r="H260" s="7"/>
      <c r="I260" s="6"/>
      <c r="J260" s="781"/>
      <c r="K260" s="782"/>
      <c r="L260" s="783"/>
    </row>
    <row r="261" spans="1:12" ht="14.25" customHeight="1">
      <c r="A261" s="58"/>
      <c r="B261" s="20"/>
      <c r="C261" s="2"/>
      <c r="D261" s="22"/>
      <c r="E261" s="2"/>
      <c r="F261" s="78"/>
      <c r="G261" s="23"/>
      <c r="H261" s="15"/>
      <c r="I261" s="83"/>
      <c r="J261" s="24"/>
      <c r="K261" s="24"/>
      <c r="L261" s="25"/>
    </row>
    <row r="262" spans="1:12" ht="14.25" customHeight="1">
      <c r="A262" s="59"/>
      <c r="B262" s="26"/>
      <c r="C262" s="27"/>
      <c r="D262" s="28"/>
      <c r="E262" s="29"/>
      <c r="F262" s="5"/>
      <c r="G262" s="30"/>
      <c r="H262" s="6"/>
      <c r="I262" s="79"/>
      <c r="J262" s="781"/>
      <c r="K262" s="782"/>
      <c r="L262" s="783"/>
    </row>
    <row r="263" spans="1:12" ht="14.25" customHeight="1">
      <c r="A263" s="40"/>
      <c r="B263" s="8"/>
      <c r="C263" s="2"/>
      <c r="D263" s="10"/>
      <c r="F263" s="78"/>
      <c r="G263" s="23"/>
      <c r="H263" s="15"/>
      <c r="I263" s="83"/>
      <c r="J263" s="24"/>
      <c r="K263" s="24"/>
      <c r="L263" s="25"/>
    </row>
    <row r="264" spans="1:12" ht="14.25" customHeight="1">
      <c r="A264" s="40"/>
      <c r="B264" s="8"/>
      <c r="C264" s="9"/>
      <c r="D264" s="10"/>
      <c r="F264" s="5"/>
      <c r="G264" s="30"/>
      <c r="H264" s="6"/>
      <c r="I264" s="79"/>
      <c r="J264" s="781"/>
      <c r="K264" s="782"/>
      <c r="L264" s="783"/>
    </row>
    <row r="265" spans="1:12" ht="14.25" customHeight="1">
      <c r="A265" s="58"/>
      <c r="B265" s="20"/>
      <c r="C265" s="2"/>
      <c r="D265" s="22"/>
      <c r="E265" s="2"/>
      <c r="F265" s="78"/>
      <c r="G265" s="23"/>
      <c r="H265" s="15"/>
      <c r="I265" s="83"/>
      <c r="J265" s="24"/>
      <c r="K265" s="24"/>
      <c r="L265" s="25"/>
    </row>
    <row r="266" spans="1:12" ht="14.25" customHeight="1">
      <c r="A266" s="59"/>
      <c r="B266" s="26"/>
      <c r="C266" s="27"/>
      <c r="D266" s="28"/>
      <c r="E266" s="29"/>
      <c r="F266" s="5"/>
      <c r="G266" s="30"/>
      <c r="H266" s="6"/>
      <c r="I266" s="79"/>
      <c r="J266" s="781"/>
      <c r="K266" s="782"/>
      <c r="L266" s="783"/>
    </row>
    <row r="267" spans="1:12" ht="14.25" customHeight="1">
      <c r="A267" s="40"/>
      <c r="B267" s="8"/>
      <c r="C267" s="2"/>
      <c r="D267" s="10"/>
      <c r="F267" s="78"/>
      <c r="G267" s="23"/>
      <c r="H267" s="15"/>
      <c r="I267" s="83"/>
      <c r="J267" s="24"/>
      <c r="K267" s="24"/>
      <c r="L267" s="25"/>
    </row>
    <row r="268" spans="1:12" ht="14.25" customHeight="1">
      <c r="A268" s="40"/>
      <c r="B268" s="8"/>
      <c r="C268" s="9"/>
      <c r="D268" s="10"/>
      <c r="F268" s="5"/>
      <c r="G268" s="30"/>
      <c r="H268" s="6"/>
      <c r="I268" s="79"/>
      <c r="J268" s="781"/>
      <c r="K268" s="782"/>
      <c r="L268" s="783"/>
    </row>
    <row r="269" spans="1:12" ht="14.25" customHeight="1">
      <c r="A269" s="58"/>
      <c r="B269" s="20"/>
      <c r="C269" s="2"/>
      <c r="D269" s="22"/>
      <c r="E269" s="2"/>
      <c r="F269" s="78"/>
      <c r="G269" s="23"/>
      <c r="H269" s="15"/>
      <c r="I269" s="83"/>
      <c r="J269" s="24"/>
      <c r="K269" s="24"/>
      <c r="L269" s="25"/>
    </row>
    <row r="270" spans="1:12" ht="14.25" customHeight="1">
      <c r="A270" s="59"/>
      <c r="B270" s="26"/>
      <c r="C270" s="27"/>
      <c r="D270" s="28"/>
      <c r="E270" s="29"/>
      <c r="F270" s="5"/>
      <c r="G270" s="30"/>
      <c r="H270" s="6"/>
      <c r="I270" s="79"/>
      <c r="J270" s="781"/>
      <c r="K270" s="782"/>
      <c r="L270" s="783"/>
    </row>
    <row r="271" spans="1:12" ht="14.25" customHeight="1">
      <c r="A271" s="58"/>
      <c r="B271" s="20"/>
      <c r="C271" s="2"/>
      <c r="D271" s="22"/>
      <c r="E271" s="2"/>
      <c r="F271" s="78"/>
      <c r="G271" s="23"/>
      <c r="H271" s="15"/>
      <c r="I271" s="83"/>
      <c r="J271" s="24"/>
      <c r="K271" s="24"/>
      <c r="L271" s="25"/>
    </row>
    <row r="272" spans="1:12" ht="14.25" customHeight="1">
      <c r="A272" s="59"/>
      <c r="B272" s="26"/>
      <c r="C272" s="27"/>
      <c r="D272" s="28"/>
      <c r="E272" s="29"/>
      <c r="F272" s="5"/>
      <c r="G272" s="30"/>
      <c r="H272" s="6"/>
      <c r="I272" s="79"/>
      <c r="J272" s="781"/>
      <c r="K272" s="782"/>
      <c r="L272" s="783"/>
    </row>
    <row r="273" spans="1:12" ht="14.25" customHeight="1">
      <c r="A273" s="40"/>
      <c r="B273" s="8"/>
      <c r="C273" s="2"/>
      <c r="D273" s="10"/>
      <c r="F273" s="77"/>
      <c r="G273" s="23"/>
      <c r="H273" s="32"/>
      <c r="I273" s="83"/>
      <c r="J273" s="24"/>
      <c r="K273" s="24"/>
      <c r="L273" s="25"/>
    </row>
    <row r="274" spans="1:12" ht="14.25" customHeight="1">
      <c r="A274" s="59"/>
      <c r="B274" s="26"/>
      <c r="C274" s="27"/>
      <c r="D274" s="28"/>
      <c r="E274" s="29"/>
      <c r="F274" s="79"/>
      <c r="G274" s="30"/>
      <c r="H274" s="6"/>
      <c r="I274" s="79"/>
      <c r="J274" s="781"/>
      <c r="K274" s="782"/>
      <c r="L274" s="783"/>
    </row>
    <row r="275" spans="1:12" ht="14.25" customHeight="1">
      <c r="A275" s="58"/>
      <c r="B275" s="20"/>
      <c r="C275" s="2"/>
      <c r="D275" s="22"/>
      <c r="E275" s="2"/>
      <c r="F275" s="4"/>
      <c r="G275" s="23"/>
      <c r="H275" s="15"/>
      <c r="I275" s="83"/>
      <c r="J275" s="24"/>
      <c r="K275" s="24"/>
      <c r="L275" s="25"/>
    </row>
    <row r="276" spans="1:12" ht="14.25" customHeight="1">
      <c r="A276" s="59"/>
      <c r="B276" s="26"/>
      <c r="C276" s="27" t="s">
        <v>203</v>
      </c>
      <c r="D276" s="28"/>
      <c r="E276" s="29"/>
      <c r="F276" s="79"/>
      <c r="G276" s="30"/>
      <c r="H276" s="6"/>
      <c r="I276" s="79"/>
      <c r="J276" s="781"/>
      <c r="K276" s="782"/>
      <c r="L276" s="783"/>
    </row>
    <row r="277" spans="1:12" ht="14.25" customHeight="1">
      <c r="A277" s="40"/>
      <c r="B277" s="8"/>
      <c r="D277" s="10"/>
      <c r="F277" s="77"/>
      <c r="G277" s="17"/>
      <c r="H277" s="18"/>
      <c r="I277" s="83"/>
      <c r="J277" s="18"/>
      <c r="K277" s="18"/>
      <c r="L277" s="19"/>
    </row>
    <row r="278" spans="1:12" ht="14.25" customHeight="1" thickBot="1">
      <c r="A278" s="60"/>
      <c r="B278" s="50"/>
      <c r="C278" s="270" t="s">
        <v>2822</v>
      </c>
      <c r="D278" s="52"/>
      <c r="E278" s="53"/>
      <c r="F278" s="80"/>
      <c r="G278" s="55"/>
      <c r="H278" s="62"/>
      <c r="I278" s="80"/>
      <c r="J278" s="62"/>
      <c r="K278" s="62"/>
      <c r="L278" s="119"/>
    </row>
    <row r="280" spans="1:12" ht="14.25" customHeight="1">
      <c r="J280" s="56" t="s">
        <v>3</v>
      </c>
      <c r="K280" s="810">
        <f>K240+1</f>
        <v>7</v>
      </c>
      <c r="L280" s="810"/>
    </row>
    <row r="281" spans="1:12" ht="14.25" customHeight="1">
      <c r="A281" s="763"/>
      <c r="B281" s="764"/>
      <c r="C281" s="764"/>
      <c r="D281" s="764"/>
      <c r="E281" s="764"/>
      <c r="F281" s="764"/>
      <c r="G281" s="764"/>
      <c r="H281" s="764"/>
      <c r="I281" s="764"/>
      <c r="J281" s="764"/>
      <c r="K281" s="764"/>
      <c r="L281" s="764"/>
    </row>
    <row r="282" spans="1:12" ht="14.25" customHeight="1" thickBot="1">
      <c r="A282" s="764"/>
      <c r="B282" s="764"/>
      <c r="C282" s="764"/>
      <c r="D282" s="764"/>
      <c r="E282" s="764"/>
      <c r="F282" s="764"/>
      <c r="G282" s="764"/>
      <c r="H282" s="764"/>
      <c r="I282" s="764"/>
      <c r="J282" s="764"/>
      <c r="K282" s="764"/>
      <c r="L282" s="764"/>
    </row>
    <row r="283" spans="1:12" ht="14.25" customHeight="1">
      <c r="A283" s="34"/>
      <c r="B283" s="35"/>
      <c r="C283" s="11"/>
      <c r="D283" s="37"/>
      <c r="E283" s="11"/>
      <c r="F283" s="44"/>
      <c r="G283" s="44"/>
      <c r="H283" s="44"/>
      <c r="I283" s="44"/>
      <c r="J283" s="11"/>
      <c r="K283" s="11"/>
      <c r="L283" s="45"/>
    </row>
    <row r="284" spans="1:12" ht="14.25" customHeight="1" thickBot="1">
      <c r="A284" s="46"/>
      <c r="B284" s="47"/>
      <c r="C284" s="39" t="s">
        <v>5</v>
      </c>
      <c r="D284" s="48"/>
      <c r="E284" s="39" t="s">
        <v>6</v>
      </c>
      <c r="F284" s="49" t="s">
        <v>7</v>
      </c>
      <c r="G284" s="49" t="s">
        <v>4</v>
      </c>
      <c r="H284" s="49" t="s">
        <v>8</v>
      </c>
      <c r="I284" s="49" t="s">
        <v>1</v>
      </c>
      <c r="J284" s="586" t="s">
        <v>2</v>
      </c>
      <c r="K284" s="586"/>
      <c r="L284" s="587"/>
    </row>
    <row r="285" spans="1:12" ht="14.25" customHeight="1">
      <c r="A285" s="65"/>
      <c r="B285" s="35"/>
      <c r="C285" s="11"/>
      <c r="D285" s="37"/>
      <c r="E285" s="11"/>
      <c r="F285" s="12"/>
      <c r="G285" s="13"/>
      <c r="H285" s="38"/>
      <c r="I285" s="38"/>
      <c r="J285" s="14"/>
      <c r="K285" s="14"/>
      <c r="L285" s="16"/>
    </row>
    <row r="286" spans="1:12" ht="14.25" customHeight="1" thickBot="1">
      <c r="A286" s="334">
        <f>A246+1</f>
        <v>8</v>
      </c>
      <c r="B286" s="335"/>
      <c r="C286" s="336" t="s">
        <v>2187</v>
      </c>
      <c r="D286" s="337"/>
      <c r="E286" s="345"/>
      <c r="F286" s="338">
        <v>1</v>
      </c>
      <c r="G286" s="339" t="s">
        <v>0</v>
      </c>
      <c r="H286" s="340"/>
      <c r="I286" s="340"/>
      <c r="J286" s="341"/>
      <c r="K286" s="341"/>
      <c r="L286" s="342"/>
    </row>
    <row r="287" spans="1:12" ht="14.25" customHeight="1" thickTop="1">
      <c r="A287" s="40"/>
      <c r="B287" s="8"/>
      <c r="D287" s="10"/>
      <c r="F287" s="77"/>
      <c r="G287" s="17"/>
      <c r="H287" s="32"/>
      <c r="I287" s="71"/>
      <c r="J287" s="18"/>
      <c r="K287" s="18"/>
      <c r="L287" s="19"/>
    </row>
    <row r="288" spans="1:12" ht="14.25" customHeight="1">
      <c r="A288" s="40"/>
      <c r="B288" s="26"/>
      <c r="C288" s="9" t="s">
        <v>2188</v>
      </c>
      <c r="D288" s="28"/>
      <c r="E288" s="29"/>
      <c r="F288" s="77">
        <v>479</v>
      </c>
      <c r="G288" s="17" t="s">
        <v>2149</v>
      </c>
      <c r="H288" s="32"/>
      <c r="I288" s="79"/>
      <c r="J288" s="781"/>
      <c r="K288" s="782"/>
      <c r="L288" s="783"/>
    </row>
    <row r="289" spans="1:12" ht="14.25" customHeight="1">
      <c r="A289" s="58"/>
      <c r="B289" s="20"/>
      <c r="C289" s="2"/>
      <c r="D289" s="22"/>
      <c r="E289" s="2"/>
      <c r="F289" s="78"/>
      <c r="G289" s="23"/>
      <c r="H289" s="15"/>
      <c r="I289" s="83"/>
      <c r="J289" s="18"/>
      <c r="K289" s="18"/>
      <c r="L289" s="19"/>
    </row>
    <row r="290" spans="1:12" ht="14.25" customHeight="1">
      <c r="A290" s="59"/>
      <c r="B290" s="26"/>
      <c r="C290" s="27"/>
      <c r="D290" s="28"/>
      <c r="E290" s="29"/>
      <c r="F290" s="5"/>
      <c r="G290" s="30"/>
      <c r="H290" s="6"/>
      <c r="I290" s="79"/>
      <c r="J290" s="778"/>
      <c r="K290" s="779"/>
      <c r="L290" s="780"/>
    </row>
    <row r="291" spans="1:12" ht="14.25" customHeight="1">
      <c r="A291" s="40"/>
      <c r="B291" s="8"/>
      <c r="C291" s="2"/>
      <c r="D291" s="10"/>
      <c r="F291" s="78"/>
      <c r="G291" s="23"/>
      <c r="H291" s="15"/>
      <c r="I291" s="83"/>
      <c r="J291" s="18"/>
      <c r="K291" s="18"/>
      <c r="L291" s="19"/>
    </row>
    <row r="292" spans="1:12" ht="14.25" customHeight="1">
      <c r="A292" s="59"/>
      <c r="B292" s="26"/>
      <c r="C292" s="27"/>
      <c r="D292" s="28"/>
      <c r="E292" s="29"/>
      <c r="F292" s="5"/>
      <c r="G292" s="30"/>
      <c r="H292" s="6"/>
      <c r="I292" s="79"/>
      <c r="J292" s="778"/>
      <c r="K292" s="779"/>
      <c r="L292" s="780"/>
    </row>
    <row r="293" spans="1:12" ht="14.25" customHeight="1">
      <c r="A293" s="40"/>
      <c r="B293" s="8"/>
      <c r="C293" s="2"/>
      <c r="D293" s="10"/>
      <c r="F293" s="78"/>
      <c r="G293" s="23"/>
      <c r="H293" s="15"/>
      <c r="I293" s="83"/>
      <c r="J293" s="18"/>
      <c r="K293" s="18"/>
      <c r="L293" s="19"/>
    </row>
    <row r="294" spans="1:12" ht="14.25" customHeight="1">
      <c r="A294" s="40"/>
      <c r="B294" s="8"/>
      <c r="C294" s="27"/>
      <c r="D294" s="28"/>
      <c r="E294" s="29"/>
      <c r="F294" s="5"/>
      <c r="G294" s="30"/>
      <c r="H294" s="6"/>
      <c r="I294" s="79"/>
      <c r="J294" s="778"/>
      <c r="K294" s="779"/>
      <c r="L294" s="780"/>
    </row>
    <row r="295" spans="1:12" ht="14.25" customHeight="1">
      <c r="A295" s="58"/>
      <c r="B295" s="20"/>
      <c r="C295" s="2"/>
      <c r="D295" s="22"/>
      <c r="E295" s="2"/>
      <c r="F295" s="78"/>
      <c r="G295" s="23"/>
      <c r="H295" s="15"/>
      <c r="I295" s="83"/>
      <c r="J295" s="24"/>
      <c r="K295" s="24"/>
      <c r="L295" s="25"/>
    </row>
    <row r="296" spans="1:12" ht="14.25" customHeight="1">
      <c r="A296" s="59"/>
      <c r="B296" s="26"/>
      <c r="C296" s="27"/>
      <c r="D296" s="28"/>
      <c r="E296" s="29"/>
      <c r="F296" s="5"/>
      <c r="G296" s="30"/>
      <c r="H296" s="6"/>
      <c r="I296" s="79"/>
      <c r="J296" s="778"/>
      <c r="K296" s="779"/>
      <c r="L296" s="780"/>
    </row>
    <row r="297" spans="1:12" ht="14.25" customHeight="1">
      <c r="A297" s="40"/>
      <c r="B297" s="8"/>
      <c r="C297" s="2"/>
      <c r="D297" s="10"/>
      <c r="F297" s="78"/>
      <c r="G297" s="23"/>
      <c r="H297" s="15"/>
      <c r="I297" s="83"/>
      <c r="J297" s="18"/>
      <c r="K297" s="18"/>
      <c r="L297" s="19"/>
    </row>
    <row r="298" spans="1:12" ht="14.25" customHeight="1">
      <c r="A298" s="40"/>
      <c r="B298" s="8"/>
      <c r="C298" s="27"/>
      <c r="D298" s="28"/>
      <c r="E298" s="29"/>
      <c r="F298" s="5"/>
      <c r="G298" s="30"/>
      <c r="H298" s="6"/>
      <c r="I298" s="79"/>
      <c r="J298" s="778"/>
      <c r="K298" s="779"/>
      <c r="L298" s="780"/>
    </row>
    <row r="299" spans="1:12" ht="14.25" customHeight="1">
      <c r="A299" s="58"/>
      <c r="B299" s="20"/>
      <c r="C299" s="2"/>
      <c r="D299" s="22"/>
      <c r="E299" s="2"/>
      <c r="F299" s="78"/>
      <c r="G299" s="23"/>
      <c r="H299" s="15"/>
      <c r="I299" s="83"/>
      <c r="J299" s="24"/>
      <c r="K299" s="24"/>
      <c r="L299" s="25"/>
    </row>
    <row r="300" spans="1:12" ht="14.25" customHeight="1">
      <c r="A300" s="59"/>
      <c r="B300" s="26"/>
      <c r="C300" s="27"/>
      <c r="D300" s="28"/>
      <c r="E300" s="29"/>
      <c r="F300" s="5"/>
      <c r="G300" s="30"/>
      <c r="H300" s="6"/>
      <c r="I300" s="79"/>
      <c r="J300" s="781"/>
      <c r="K300" s="782"/>
      <c r="L300" s="783"/>
    </row>
    <row r="301" spans="1:12" ht="14.25" customHeight="1">
      <c r="A301" s="58"/>
      <c r="B301" s="20"/>
      <c r="C301" s="2"/>
      <c r="D301" s="22"/>
      <c r="E301" s="2"/>
      <c r="F301" s="78"/>
      <c r="G301" s="23"/>
      <c r="H301" s="15"/>
      <c r="I301" s="83"/>
      <c r="J301" s="24"/>
      <c r="K301" s="24"/>
      <c r="L301" s="25"/>
    </row>
    <row r="302" spans="1:12" ht="14.25" customHeight="1">
      <c r="A302" s="59"/>
      <c r="B302" s="26"/>
      <c r="C302" s="27"/>
      <c r="D302" s="28"/>
      <c r="E302" s="29"/>
      <c r="F302" s="5"/>
      <c r="G302" s="30"/>
      <c r="H302" s="6"/>
      <c r="I302" s="79"/>
      <c r="J302" s="781"/>
      <c r="K302" s="782"/>
      <c r="L302" s="783"/>
    </row>
    <row r="303" spans="1:12" ht="14.25" customHeight="1">
      <c r="A303" s="40"/>
      <c r="B303" s="8"/>
      <c r="C303" s="2"/>
      <c r="D303" s="10"/>
      <c r="F303" s="78"/>
      <c r="G303" s="23"/>
      <c r="H303" s="15"/>
      <c r="I303" s="83"/>
      <c r="J303" s="24"/>
      <c r="K303" s="24"/>
      <c r="L303" s="25"/>
    </row>
    <row r="304" spans="1:12" ht="14.25" customHeight="1">
      <c r="A304" s="40"/>
      <c r="B304" s="8"/>
      <c r="C304" s="9"/>
      <c r="D304" s="10"/>
      <c r="F304" s="5"/>
      <c r="G304" s="30"/>
      <c r="H304" s="6"/>
      <c r="I304" s="79"/>
      <c r="J304" s="781"/>
      <c r="K304" s="782"/>
      <c r="L304" s="783"/>
    </row>
    <row r="305" spans="1:12" ht="14.25" customHeight="1">
      <c r="A305" s="58"/>
      <c r="B305" s="20"/>
      <c r="C305" s="2"/>
      <c r="D305" s="22"/>
      <c r="E305" s="2"/>
      <c r="F305" s="78"/>
      <c r="G305" s="23"/>
      <c r="H305" s="15"/>
      <c r="I305" s="83"/>
      <c r="J305" s="24"/>
      <c r="K305" s="24"/>
      <c r="L305" s="25"/>
    </row>
    <row r="306" spans="1:12" ht="14.25" customHeight="1">
      <c r="A306" s="59"/>
      <c r="B306" s="26"/>
      <c r="C306" s="27"/>
      <c r="D306" s="28"/>
      <c r="E306" s="29"/>
      <c r="F306" s="5"/>
      <c r="G306" s="30"/>
      <c r="H306" s="6"/>
      <c r="I306" s="79"/>
      <c r="J306" s="781"/>
      <c r="K306" s="782"/>
      <c r="L306" s="783"/>
    </row>
    <row r="307" spans="1:12" ht="14.25" customHeight="1">
      <c r="A307" s="40"/>
      <c r="B307" s="8"/>
      <c r="C307" s="2"/>
      <c r="D307" s="10"/>
      <c r="F307" s="78"/>
      <c r="G307" s="23"/>
      <c r="H307" s="15"/>
      <c r="I307" s="83"/>
      <c r="J307" s="24"/>
      <c r="K307" s="24"/>
      <c r="L307" s="25"/>
    </row>
    <row r="308" spans="1:12" ht="14.25" customHeight="1">
      <c r="A308" s="40"/>
      <c r="B308" s="8"/>
      <c r="C308" s="9"/>
      <c r="D308" s="10"/>
      <c r="F308" s="5"/>
      <c r="G308" s="30"/>
      <c r="H308" s="6"/>
      <c r="I308" s="79"/>
      <c r="J308" s="781"/>
      <c r="K308" s="782"/>
      <c r="L308" s="783"/>
    </row>
    <row r="309" spans="1:12" ht="14.25" customHeight="1">
      <c r="A309" s="58"/>
      <c r="B309" s="20"/>
      <c r="C309" s="2"/>
      <c r="D309" s="22"/>
      <c r="E309" s="2"/>
      <c r="F309" s="78"/>
      <c r="G309" s="23"/>
      <c r="H309" s="15"/>
      <c r="I309" s="83"/>
      <c r="J309" s="24"/>
      <c r="K309" s="24"/>
      <c r="L309" s="25"/>
    </row>
    <row r="310" spans="1:12" ht="14.25" customHeight="1">
      <c r="A310" s="59"/>
      <c r="B310" s="26"/>
      <c r="C310" s="27"/>
      <c r="D310" s="28"/>
      <c r="E310" s="29"/>
      <c r="F310" s="5"/>
      <c r="G310" s="30"/>
      <c r="H310" s="6"/>
      <c r="I310" s="79"/>
      <c r="J310" s="781"/>
      <c r="K310" s="782"/>
      <c r="L310" s="783"/>
    </row>
    <row r="311" spans="1:12" ht="14.25" customHeight="1">
      <c r="A311" s="58"/>
      <c r="B311" s="20"/>
      <c r="C311" s="2"/>
      <c r="D311" s="22"/>
      <c r="E311" s="2"/>
      <c r="F311" s="78"/>
      <c r="G311" s="23"/>
      <c r="H311" s="15"/>
      <c r="I311" s="83"/>
      <c r="J311" s="24"/>
      <c r="K311" s="24"/>
      <c r="L311" s="25"/>
    </row>
    <row r="312" spans="1:12" ht="14.25" customHeight="1">
      <c r="A312" s="59"/>
      <c r="B312" s="26"/>
      <c r="C312" s="27"/>
      <c r="D312" s="28"/>
      <c r="E312" s="29"/>
      <c r="F312" s="5"/>
      <c r="G312" s="30"/>
      <c r="H312" s="6"/>
      <c r="I312" s="79"/>
      <c r="J312" s="781"/>
      <c r="K312" s="782"/>
      <c r="L312" s="783"/>
    </row>
    <row r="313" spans="1:12" ht="14.25" customHeight="1">
      <c r="A313" s="40"/>
      <c r="B313" s="8"/>
      <c r="C313" s="2"/>
      <c r="D313" s="10"/>
      <c r="F313" s="77"/>
      <c r="G313" s="23"/>
      <c r="H313" s="32"/>
      <c r="I313" s="83"/>
      <c r="J313" s="24"/>
      <c r="K313" s="24"/>
      <c r="L313" s="25"/>
    </row>
    <row r="314" spans="1:12" ht="14.25" customHeight="1">
      <c r="A314" s="59"/>
      <c r="B314" s="26"/>
      <c r="C314" s="27"/>
      <c r="D314" s="28"/>
      <c r="E314" s="29"/>
      <c r="F314" s="79"/>
      <c r="G314" s="30"/>
      <c r="H314" s="6"/>
      <c r="I314" s="79"/>
      <c r="J314" s="781"/>
      <c r="K314" s="782"/>
      <c r="L314" s="783"/>
    </row>
    <row r="315" spans="1:12" ht="14.25" customHeight="1">
      <c r="A315" s="58"/>
      <c r="B315" s="20"/>
      <c r="C315" s="2"/>
      <c r="D315" s="22"/>
      <c r="E315" s="2"/>
      <c r="F315" s="4"/>
      <c r="G315" s="23"/>
      <c r="H315" s="15"/>
      <c r="I315" s="83"/>
      <c r="J315" s="24"/>
      <c r="K315" s="24"/>
      <c r="L315" s="25"/>
    </row>
    <row r="316" spans="1:12" ht="14.25" customHeight="1">
      <c r="A316" s="59"/>
      <c r="B316" s="26"/>
      <c r="C316" s="27" t="s">
        <v>203</v>
      </c>
      <c r="D316" s="28"/>
      <c r="E316" s="29"/>
      <c r="F316" s="79"/>
      <c r="G316" s="30"/>
      <c r="H316" s="6"/>
      <c r="I316" s="79"/>
      <c r="J316" s="781"/>
      <c r="K316" s="782"/>
      <c r="L316" s="783"/>
    </row>
    <row r="317" spans="1:12" ht="14.25" customHeight="1">
      <c r="A317" s="40"/>
      <c r="B317" s="8"/>
      <c r="D317" s="10"/>
      <c r="F317" s="77"/>
      <c r="G317" s="17"/>
      <c r="H317" s="18"/>
      <c r="I317" s="83"/>
      <c r="J317" s="18"/>
      <c r="K317" s="18"/>
      <c r="L317" s="19"/>
    </row>
    <row r="318" spans="1:12" ht="14.25" customHeight="1" thickBot="1">
      <c r="A318" s="60"/>
      <c r="B318" s="50"/>
      <c r="C318" s="51"/>
      <c r="D318" s="52"/>
      <c r="E318" s="53"/>
      <c r="F318" s="80"/>
      <c r="G318" s="55"/>
      <c r="H318" s="62"/>
      <c r="I318" s="80"/>
      <c r="J318" s="62"/>
      <c r="K318" s="62"/>
      <c r="L318" s="119"/>
    </row>
    <row r="320" spans="1:12" ht="14.25" customHeight="1">
      <c r="J320" s="56" t="s">
        <v>3</v>
      </c>
      <c r="K320" s="810">
        <f>K280+1</f>
        <v>8</v>
      </c>
      <c r="L320" s="810"/>
    </row>
    <row r="321" spans="1:12" ht="14.25" customHeight="1">
      <c r="A321" s="763"/>
      <c r="B321" s="764"/>
      <c r="C321" s="764"/>
      <c r="D321" s="764"/>
      <c r="E321" s="764"/>
      <c r="F321" s="764"/>
      <c r="G321" s="764"/>
      <c r="H321" s="764"/>
      <c r="I321" s="764"/>
      <c r="J321" s="764"/>
      <c r="K321" s="764"/>
      <c r="L321" s="764"/>
    </row>
    <row r="322" spans="1:12" ht="14.25" customHeight="1" thickBot="1">
      <c r="A322" s="764"/>
      <c r="B322" s="764"/>
      <c r="C322" s="764"/>
      <c r="D322" s="764"/>
      <c r="E322" s="764"/>
      <c r="F322" s="764"/>
      <c r="G322" s="764"/>
      <c r="H322" s="764"/>
      <c r="I322" s="764"/>
      <c r="J322" s="764"/>
      <c r="K322" s="764"/>
      <c r="L322" s="764"/>
    </row>
    <row r="323" spans="1:12" ht="14.25" customHeight="1">
      <c r="A323" s="34"/>
      <c r="B323" s="35"/>
      <c r="C323" s="11"/>
      <c r="D323" s="37"/>
      <c r="E323" s="11"/>
      <c r="F323" s="44"/>
      <c r="G323" s="44"/>
      <c r="H323" s="44"/>
      <c r="I323" s="44"/>
      <c r="J323" s="11"/>
      <c r="K323" s="11"/>
      <c r="L323" s="45"/>
    </row>
    <row r="324" spans="1:12" ht="14.25" customHeight="1" thickBot="1">
      <c r="A324" s="46"/>
      <c r="B324" s="47"/>
      <c r="C324" s="39" t="s">
        <v>1250</v>
      </c>
      <c r="D324" s="48"/>
      <c r="E324" s="39" t="s">
        <v>1251</v>
      </c>
      <c r="F324" s="49" t="s">
        <v>1252</v>
      </c>
      <c r="G324" s="49" t="s">
        <v>1253</v>
      </c>
      <c r="H324" s="49" t="s">
        <v>1248</v>
      </c>
      <c r="I324" s="49" t="s">
        <v>1254</v>
      </c>
      <c r="J324" s="586" t="s">
        <v>1249</v>
      </c>
      <c r="K324" s="586"/>
      <c r="L324" s="587"/>
    </row>
    <row r="325" spans="1:12" ht="14.25" customHeight="1">
      <c r="A325" s="65"/>
      <c r="B325" s="35"/>
      <c r="C325" s="11"/>
      <c r="D325" s="37"/>
      <c r="E325" s="11"/>
      <c r="F325" s="12"/>
      <c r="G325" s="13"/>
      <c r="H325" s="38"/>
      <c r="I325" s="278"/>
      <c r="J325" s="14"/>
      <c r="K325" s="14"/>
      <c r="L325" s="16"/>
    </row>
    <row r="326" spans="1:12" ht="14.25" customHeight="1" thickBot="1">
      <c r="A326" s="334">
        <f>A286+1</f>
        <v>9</v>
      </c>
      <c r="B326" s="335"/>
      <c r="C326" s="336" t="s">
        <v>1370</v>
      </c>
      <c r="D326" s="337"/>
      <c r="E326" s="345" t="s">
        <v>1520</v>
      </c>
      <c r="F326" s="338">
        <v>1</v>
      </c>
      <c r="G326" s="339" t="s">
        <v>0</v>
      </c>
      <c r="H326" s="340"/>
      <c r="I326" s="349"/>
      <c r="J326" s="812"/>
      <c r="K326" s="813"/>
      <c r="L326" s="814"/>
    </row>
    <row r="327" spans="1:12" ht="14.25" customHeight="1" thickTop="1">
      <c r="A327" s="40"/>
      <c r="B327" s="8"/>
      <c r="D327" s="10"/>
      <c r="F327" s="77"/>
      <c r="G327" s="17"/>
      <c r="H327" s="32"/>
      <c r="I327" s="83"/>
      <c r="J327" s="18"/>
      <c r="K327" s="18"/>
      <c r="L327" s="19"/>
    </row>
    <row r="328" spans="1:12" ht="14.25" customHeight="1">
      <c r="A328" s="59"/>
      <c r="B328" s="26"/>
      <c r="C328" s="9" t="s">
        <v>1371</v>
      </c>
      <c r="D328" s="28"/>
      <c r="E328" s="1"/>
      <c r="F328" s="5">
        <v>5</v>
      </c>
      <c r="G328" s="17" t="s">
        <v>1377</v>
      </c>
      <c r="H328" s="6"/>
      <c r="I328" s="79"/>
      <c r="J328" s="778"/>
      <c r="K328" s="779"/>
      <c r="L328" s="780"/>
    </row>
    <row r="329" spans="1:12" ht="14.25" customHeight="1">
      <c r="A329" s="40"/>
      <c r="B329" s="8"/>
      <c r="C329" s="2"/>
      <c r="D329" s="10"/>
      <c r="F329" s="78"/>
      <c r="G329" s="23"/>
      <c r="H329" s="15"/>
      <c r="I329" s="83"/>
      <c r="J329" s="18"/>
      <c r="K329" s="18"/>
      <c r="L329" s="19"/>
    </row>
    <row r="330" spans="1:12" ht="14.25" customHeight="1">
      <c r="A330" s="40"/>
      <c r="B330" s="8"/>
      <c r="C330" s="27" t="s">
        <v>1372</v>
      </c>
      <c r="D330" s="28"/>
      <c r="E330" s="29"/>
      <c r="F330" s="5">
        <v>15</v>
      </c>
      <c r="G330" s="350" t="s">
        <v>1378</v>
      </c>
      <c r="H330" s="6"/>
      <c r="I330" s="79"/>
      <c r="J330" s="778"/>
      <c r="K330" s="779"/>
      <c r="L330" s="780"/>
    </row>
    <row r="331" spans="1:12" ht="14.25" customHeight="1">
      <c r="A331" s="58"/>
      <c r="B331" s="20"/>
      <c r="C331" s="2"/>
      <c r="D331" s="22"/>
      <c r="E331" s="2"/>
      <c r="F331" s="78"/>
      <c r="G331" s="23"/>
      <c r="H331" s="15"/>
      <c r="I331" s="83"/>
      <c r="J331" s="18"/>
      <c r="K331" s="18"/>
      <c r="L331" s="19"/>
    </row>
    <row r="332" spans="1:12" ht="14.25" customHeight="1">
      <c r="A332" s="59"/>
      <c r="B332" s="26"/>
      <c r="C332" s="27" t="s">
        <v>1373</v>
      </c>
      <c r="D332" s="28"/>
      <c r="E332" s="29"/>
      <c r="F332" s="5">
        <v>15</v>
      </c>
      <c r="G332" s="17" t="s">
        <v>1379</v>
      </c>
      <c r="H332" s="6"/>
      <c r="I332" s="79"/>
      <c r="J332" s="778"/>
      <c r="K332" s="779"/>
      <c r="L332" s="780"/>
    </row>
    <row r="333" spans="1:12" ht="14.25" customHeight="1">
      <c r="A333" s="40"/>
      <c r="B333" s="8"/>
      <c r="D333" s="10"/>
      <c r="F333" s="77"/>
      <c r="G333" s="23"/>
      <c r="H333" s="32"/>
      <c r="I333" s="83"/>
      <c r="J333" s="18"/>
      <c r="K333" s="18"/>
      <c r="L333" s="19"/>
    </row>
    <row r="334" spans="1:12" ht="14.25" customHeight="1">
      <c r="A334" s="40"/>
      <c r="B334" s="8"/>
      <c r="C334" s="9" t="s">
        <v>1374</v>
      </c>
      <c r="D334" s="10"/>
      <c r="F334" s="3">
        <v>15</v>
      </c>
      <c r="G334" s="17" t="s">
        <v>1380</v>
      </c>
      <c r="H334" s="32"/>
      <c r="I334" s="79"/>
      <c r="J334" s="778"/>
      <c r="K334" s="779"/>
      <c r="L334" s="780"/>
    </row>
    <row r="335" spans="1:12" ht="14.25" customHeight="1">
      <c r="A335" s="58"/>
      <c r="B335" s="20"/>
      <c r="C335" s="2"/>
      <c r="D335" s="22"/>
      <c r="E335" s="2"/>
      <c r="F335" s="78"/>
      <c r="G335" s="23"/>
      <c r="H335" s="15"/>
      <c r="I335" s="83"/>
      <c r="J335" s="24"/>
      <c r="K335" s="24"/>
      <c r="L335" s="25"/>
    </row>
    <row r="336" spans="1:12" ht="14.25" customHeight="1">
      <c r="A336" s="59"/>
      <c r="B336" s="26"/>
      <c r="C336" s="9" t="s">
        <v>1375</v>
      </c>
      <c r="D336" s="28"/>
      <c r="E336" s="1"/>
      <c r="F336" s="5">
        <v>15</v>
      </c>
      <c r="G336" s="17" t="s">
        <v>1380</v>
      </c>
      <c r="H336" s="6"/>
      <c r="I336" s="79"/>
      <c r="J336" s="778"/>
      <c r="K336" s="779"/>
      <c r="L336" s="780"/>
    </row>
    <row r="337" spans="1:12" ht="14.25" customHeight="1">
      <c r="A337" s="40"/>
      <c r="B337" s="8"/>
      <c r="C337" s="2"/>
      <c r="D337" s="10"/>
      <c r="F337" s="78"/>
      <c r="G337" s="23"/>
      <c r="H337" s="15"/>
      <c r="I337" s="83"/>
      <c r="J337" s="18"/>
      <c r="K337" s="18"/>
      <c r="L337" s="19"/>
    </row>
    <row r="338" spans="1:12" ht="14.25" customHeight="1">
      <c r="A338" s="40"/>
      <c r="B338" s="8"/>
      <c r="C338" s="27" t="s">
        <v>1376</v>
      </c>
      <c r="D338" s="28"/>
      <c r="E338" s="29"/>
      <c r="F338" s="5">
        <v>15</v>
      </c>
      <c r="G338" s="30" t="s">
        <v>1381</v>
      </c>
      <c r="H338" s="6"/>
      <c r="I338" s="79"/>
      <c r="J338" s="778"/>
      <c r="K338" s="779"/>
      <c r="L338" s="780"/>
    </row>
    <row r="339" spans="1:12" ht="14.25" customHeight="1">
      <c r="A339" s="58"/>
      <c r="B339" s="20"/>
      <c r="C339" s="2"/>
      <c r="D339" s="22"/>
      <c r="E339" s="2"/>
      <c r="F339" s="78"/>
      <c r="G339" s="23"/>
      <c r="H339" s="15"/>
      <c r="I339" s="83"/>
      <c r="J339" s="24"/>
      <c r="K339" s="24"/>
      <c r="L339" s="25"/>
    </row>
    <row r="340" spans="1:12" ht="14.25" customHeight="1">
      <c r="A340" s="59"/>
      <c r="B340" s="26"/>
      <c r="C340" s="27"/>
      <c r="D340" s="28"/>
      <c r="E340" s="29"/>
      <c r="F340" s="5"/>
      <c r="G340" s="30"/>
      <c r="H340" s="6"/>
      <c r="I340" s="79"/>
      <c r="J340" s="7"/>
      <c r="K340" s="7"/>
      <c r="L340" s="31"/>
    </row>
    <row r="341" spans="1:12" ht="14.25" customHeight="1">
      <c r="A341" s="58"/>
      <c r="B341" s="20"/>
      <c r="C341" s="2"/>
      <c r="D341" s="22"/>
      <c r="E341" s="2"/>
      <c r="F341" s="78"/>
      <c r="G341" s="23"/>
      <c r="H341" s="15"/>
      <c r="I341" s="83"/>
      <c r="J341" s="24"/>
      <c r="K341" s="24"/>
      <c r="L341" s="25"/>
    </row>
    <row r="342" spans="1:12" ht="14.25" customHeight="1">
      <c r="A342" s="59"/>
      <c r="B342" s="26"/>
      <c r="C342" s="27"/>
      <c r="D342" s="28"/>
      <c r="E342" s="29"/>
      <c r="F342" s="5"/>
      <c r="G342" s="30"/>
      <c r="H342" s="6"/>
      <c r="I342" s="79"/>
      <c r="J342" s="7"/>
      <c r="K342" s="7"/>
      <c r="L342" s="31"/>
    </row>
    <row r="343" spans="1:12" ht="14.25" customHeight="1">
      <c r="A343" s="40"/>
      <c r="B343" s="8"/>
      <c r="C343" s="2"/>
      <c r="D343" s="10"/>
      <c r="F343" s="78"/>
      <c r="G343" s="23"/>
      <c r="H343" s="15"/>
      <c r="I343" s="83"/>
      <c r="J343" s="18"/>
      <c r="K343" s="18"/>
      <c r="L343" s="19"/>
    </row>
    <row r="344" spans="1:12" ht="14.25" customHeight="1">
      <c r="A344" s="40"/>
      <c r="B344" s="8"/>
      <c r="C344" s="9"/>
      <c r="D344" s="10"/>
      <c r="F344" s="5"/>
      <c r="G344" s="30"/>
      <c r="H344" s="6"/>
      <c r="I344" s="79"/>
      <c r="J344" s="18"/>
      <c r="K344" s="18"/>
      <c r="L344" s="19"/>
    </row>
    <row r="345" spans="1:12" ht="14.25" customHeight="1">
      <c r="A345" s="58"/>
      <c r="B345" s="20"/>
      <c r="C345" s="2"/>
      <c r="D345" s="22"/>
      <c r="E345" s="2"/>
      <c r="F345" s="78"/>
      <c r="G345" s="23"/>
      <c r="H345" s="15"/>
      <c r="I345" s="83"/>
      <c r="J345" s="24"/>
      <c r="K345" s="24"/>
      <c r="L345" s="25"/>
    </row>
    <row r="346" spans="1:12" ht="14.25" customHeight="1">
      <c r="A346" s="59"/>
      <c r="B346" s="26"/>
      <c r="C346" s="27"/>
      <c r="D346" s="28"/>
      <c r="E346" s="29"/>
      <c r="F346" s="5"/>
      <c r="G346" s="30"/>
      <c r="H346" s="6"/>
      <c r="I346" s="79"/>
      <c r="J346" s="7"/>
      <c r="K346" s="7"/>
      <c r="L346" s="31"/>
    </row>
    <row r="347" spans="1:12" ht="14.25" customHeight="1">
      <c r="A347" s="40"/>
      <c r="B347" s="8"/>
      <c r="C347" s="2"/>
      <c r="D347" s="10"/>
      <c r="F347" s="78"/>
      <c r="G347" s="23"/>
      <c r="H347" s="15"/>
      <c r="I347" s="83"/>
      <c r="J347" s="18"/>
      <c r="K347" s="18"/>
      <c r="L347" s="19"/>
    </row>
    <row r="348" spans="1:12" ht="14.25" customHeight="1">
      <c r="A348" s="40"/>
      <c r="B348" s="8"/>
      <c r="C348" s="9"/>
      <c r="D348" s="10"/>
      <c r="F348" s="5"/>
      <c r="G348" s="30"/>
      <c r="H348" s="6"/>
      <c r="I348" s="79"/>
      <c r="J348" s="18"/>
      <c r="K348" s="18"/>
      <c r="L348" s="19"/>
    </row>
    <row r="349" spans="1:12" ht="14.25" customHeight="1">
      <c r="A349" s="58"/>
      <c r="B349" s="20"/>
      <c r="C349" s="2"/>
      <c r="D349" s="22"/>
      <c r="E349" s="2"/>
      <c r="F349" s="78"/>
      <c r="G349" s="23"/>
      <c r="H349" s="15"/>
      <c r="I349" s="83"/>
      <c r="J349" s="24"/>
      <c r="K349" s="24"/>
      <c r="L349" s="25"/>
    </row>
    <row r="350" spans="1:12" ht="14.25" customHeight="1">
      <c r="A350" s="59"/>
      <c r="B350" s="26"/>
      <c r="C350" s="27"/>
      <c r="D350" s="28"/>
      <c r="E350" s="29"/>
      <c r="F350" s="5"/>
      <c r="G350" s="30"/>
      <c r="H350" s="6"/>
      <c r="I350" s="79"/>
      <c r="J350" s="7"/>
      <c r="K350" s="7"/>
      <c r="L350" s="31"/>
    </row>
    <row r="351" spans="1:12" ht="14.25" customHeight="1">
      <c r="A351" s="58"/>
      <c r="B351" s="20"/>
      <c r="C351" s="2"/>
      <c r="D351" s="22"/>
      <c r="E351" s="2"/>
      <c r="F351" s="78"/>
      <c r="G351" s="23"/>
      <c r="H351" s="15"/>
      <c r="I351" s="83"/>
      <c r="J351" s="24"/>
      <c r="K351" s="24"/>
      <c r="L351" s="25"/>
    </row>
    <row r="352" spans="1:12" ht="14.25" customHeight="1">
      <c r="A352" s="59"/>
      <c r="B352" s="26"/>
      <c r="C352" s="27"/>
      <c r="D352" s="28"/>
      <c r="E352" s="29"/>
      <c r="F352" s="5"/>
      <c r="G352" s="30"/>
      <c r="H352" s="6"/>
      <c r="I352" s="79"/>
      <c r="J352" s="7"/>
      <c r="K352" s="7"/>
      <c r="L352" s="31"/>
    </row>
    <row r="353" spans="1:12" ht="14.25" customHeight="1">
      <c r="A353" s="40"/>
      <c r="B353" s="8"/>
      <c r="C353" s="2"/>
      <c r="D353" s="10"/>
      <c r="F353" s="77"/>
      <c r="G353" s="17"/>
      <c r="H353" s="32"/>
      <c r="I353" s="83"/>
      <c r="J353" s="18"/>
      <c r="K353" s="18"/>
      <c r="L353" s="19"/>
    </row>
    <row r="354" spans="1:12" ht="14.25" customHeight="1">
      <c r="A354" s="59"/>
      <c r="B354" s="26"/>
      <c r="C354" s="27"/>
      <c r="D354" s="28"/>
      <c r="E354" s="29"/>
      <c r="F354" s="79"/>
      <c r="G354" s="30"/>
      <c r="H354" s="6"/>
      <c r="I354" s="79"/>
      <c r="J354" s="116"/>
      <c r="K354" s="116"/>
      <c r="L354" s="130"/>
    </row>
    <row r="355" spans="1:12" ht="14.25" customHeight="1">
      <c r="A355" s="58"/>
      <c r="B355" s="20"/>
      <c r="C355" s="2"/>
      <c r="D355" s="22"/>
      <c r="E355" s="2"/>
      <c r="F355" s="4"/>
      <c r="G355" s="23"/>
      <c r="H355" s="15"/>
      <c r="I355" s="15"/>
      <c r="J355" s="24"/>
      <c r="K355" s="24"/>
      <c r="L355" s="25"/>
    </row>
    <row r="356" spans="1:12" ht="14.25" customHeight="1">
      <c r="A356" s="59"/>
      <c r="B356" s="26"/>
      <c r="C356" s="27" t="s">
        <v>203</v>
      </c>
      <c r="D356" s="28"/>
      <c r="E356" s="29"/>
      <c r="F356" s="79"/>
      <c r="G356" s="30"/>
      <c r="H356" s="6"/>
      <c r="I356" s="79"/>
      <c r="J356" s="7"/>
      <c r="K356" s="7"/>
      <c r="L356" s="31"/>
    </row>
    <row r="357" spans="1:12" ht="14.25" customHeight="1">
      <c r="A357" s="40"/>
      <c r="B357" s="8"/>
      <c r="D357" s="10"/>
      <c r="F357" s="77"/>
      <c r="G357" s="17"/>
      <c r="H357" s="18"/>
      <c r="I357" s="32"/>
      <c r="J357" s="18"/>
      <c r="K357" s="18"/>
      <c r="L357" s="19"/>
    </row>
    <row r="358" spans="1:12" ht="14.25" customHeight="1" thickBot="1">
      <c r="A358" s="60"/>
      <c r="B358" s="50"/>
      <c r="C358" s="51"/>
      <c r="D358" s="52"/>
      <c r="E358" s="53"/>
      <c r="F358" s="80"/>
      <c r="G358" s="55"/>
      <c r="H358" s="62"/>
      <c r="I358" s="125"/>
      <c r="J358" s="62"/>
      <c r="K358" s="62"/>
      <c r="L358" s="119"/>
    </row>
    <row r="360" spans="1:12" ht="14.25" customHeight="1">
      <c r="J360" s="56" t="s">
        <v>1255</v>
      </c>
      <c r="K360" s="810">
        <f>K320+1</f>
        <v>9</v>
      </c>
      <c r="L360" s="810"/>
    </row>
    <row r="361" spans="1:12" ht="14.25" customHeight="1">
      <c r="A361" s="763"/>
      <c r="B361" s="764"/>
      <c r="C361" s="764"/>
      <c r="D361" s="764"/>
      <c r="E361" s="764"/>
      <c r="F361" s="764"/>
      <c r="G361" s="764"/>
      <c r="H361" s="764"/>
      <c r="I361" s="764"/>
      <c r="J361" s="764"/>
      <c r="K361" s="764"/>
      <c r="L361" s="764"/>
    </row>
    <row r="362" spans="1:12" ht="14.25" customHeight="1" thickBot="1">
      <c r="A362" s="764"/>
      <c r="B362" s="764"/>
      <c r="C362" s="764"/>
      <c r="D362" s="764"/>
      <c r="E362" s="764"/>
      <c r="F362" s="764"/>
      <c r="G362" s="764"/>
      <c r="H362" s="764"/>
      <c r="I362" s="764"/>
      <c r="J362" s="764"/>
      <c r="K362" s="764"/>
      <c r="L362" s="764"/>
    </row>
    <row r="363" spans="1:12" ht="14.25" customHeight="1">
      <c r="A363" s="34"/>
      <c r="B363" s="35"/>
      <c r="C363" s="11"/>
      <c r="D363" s="37"/>
      <c r="E363" s="11"/>
      <c r="F363" s="44"/>
      <c r="G363" s="44"/>
      <c r="H363" s="44"/>
      <c r="I363" s="44"/>
      <c r="J363" s="11"/>
      <c r="K363" s="11"/>
      <c r="L363" s="45"/>
    </row>
    <row r="364" spans="1:12" ht="14.25" customHeight="1" thickBot="1">
      <c r="A364" s="46"/>
      <c r="B364" s="47"/>
      <c r="C364" s="39" t="s">
        <v>5</v>
      </c>
      <c r="D364" s="48"/>
      <c r="E364" s="39" t="s">
        <v>6</v>
      </c>
      <c r="F364" s="49" t="s">
        <v>7</v>
      </c>
      <c r="G364" s="49" t="s">
        <v>4</v>
      </c>
      <c r="H364" s="49" t="s">
        <v>8</v>
      </c>
      <c r="I364" s="49" t="s">
        <v>1</v>
      </c>
      <c r="J364" s="586" t="s">
        <v>2</v>
      </c>
      <c r="K364" s="586"/>
      <c r="L364" s="587"/>
    </row>
    <row r="365" spans="1:12" ht="14.25" customHeight="1">
      <c r="A365" s="65"/>
      <c r="B365" s="35"/>
      <c r="C365" s="11"/>
      <c r="D365" s="37"/>
      <c r="E365" s="11"/>
      <c r="F365" s="12"/>
      <c r="G365" s="13"/>
      <c r="H365" s="38"/>
      <c r="I365" s="278"/>
      <c r="J365" s="14"/>
      <c r="K365" s="14"/>
      <c r="L365" s="16"/>
    </row>
    <row r="366" spans="1:12" ht="14.25" customHeight="1" thickBot="1">
      <c r="A366" s="334">
        <f>A326+1</f>
        <v>10</v>
      </c>
      <c r="B366" s="335"/>
      <c r="C366" s="336" t="s">
        <v>1382</v>
      </c>
      <c r="D366" s="337"/>
      <c r="E366" s="345" t="s">
        <v>1520</v>
      </c>
      <c r="F366" s="338">
        <v>1</v>
      </c>
      <c r="G366" s="339" t="s">
        <v>0</v>
      </c>
      <c r="H366" s="340"/>
      <c r="I366" s="349"/>
      <c r="J366" s="812"/>
      <c r="K366" s="813"/>
      <c r="L366" s="814"/>
    </row>
    <row r="367" spans="1:12" ht="14.25" customHeight="1" thickTop="1">
      <c r="A367" s="40"/>
      <c r="B367" s="8"/>
      <c r="D367" s="10"/>
      <c r="F367" s="77"/>
      <c r="G367" s="17"/>
      <c r="H367" s="32"/>
      <c r="I367" s="83"/>
      <c r="J367" s="18"/>
      <c r="K367" s="18"/>
      <c r="L367" s="19"/>
    </row>
    <row r="368" spans="1:12" ht="14.25" customHeight="1">
      <c r="A368" s="59"/>
      <c r="B368" s="26"/>
      <c r="C368" s="9" t="s">
        <v>1382</v>
      </c>
      <c r="D368" s="28"/>
      <c r="E368" s="1"/>
      <c r="F368" s="5">
        <v>1</v>
      </c>
      <c r="G368" s="17" t="s">
        <v>1379</v>
      </c>
      <c r="H368" s="367"/>
      <c r="I368" s="79"/>
      <c r="J368" s="778"/>
      <c r="K368" s="779"/>
      <c r="L368" s="780"/>
    </row>
    <row r="369" spans="1:12" ht="14.25" customHeight="1">
      <c r="A369" s="40"/>
      <c r="B369" s="8"/>
      <c r="C369" s="2"/>
      <c r="D369" s="10"/>
      <c r="F369" s="78"/>
      <c r="G369" s="23"/>
      <c r="H369" s="15"/>
      <c r="I369" s="83"/>
      <c r="J369" s="18"/>
      <c r="K369" s="18"/>
      <c r="L369" s="19"/>
    </row>
    <row r="370" spans="1:12" ht="14.25" customHeight="1">
      <c r="A370" s="40"/>
      <c r="B370" s="8"/>
      <c r="C370" s="27"/>
      <c r="D370" s="28"/>
      <c r="E370" s="29"/>
      <c r="F370" s="5"/>
      <c r="G370" s="17"/>
      <c r="H370" s="6"/>
      <c r="I370" s="79"/>
      <c r="J370" s="781"/>
      <c r="K370" s="782"/>
      <c r="L370" s="783"/>
    </row>
    <row r="371" spans="1:12" ht="14.25" customHeight="1">
      <c r="A371" s="58"/>
      <c r="B371" s="20"/>
      <c r="C371" s="2"/>
      <c r="D371" s="22"/>
      <c r="E371" s="2"/>
      <c r="F371" s="78"/>
      <c r="G371" s="23"/>
      <c r="H371" s="15"/>
      <c r="I371" s="83"/>
      <c r="J371" s="18"/>
      <c r="K371" s="18"/>
      <c r="L371" s="19"/>
    </row>
    <row r="372" spans="1:12" ht="14.25" customHeight="1">
      <c r="A372" s="59"/>
      <c r="B372" s="26"/>
      <c r="C372" s="27"/>
      <c r="D372" s="28"/>
      <c r="E372" s="29"/>
      <c r="F372" s="5"/>
      <c r="G372" s="17"/>
      <c r="H372" s="6"/>
      <c r="I372" s="79"/>
      <c r="J372" s="781"/>
      <c r="K372" s="782"/>
      <c r="L372" s="783"/>
    </row>
    <row r="373" spans="1:12" ht="14.25" customHeight="1">
      <c r="A373" s="40"/>
      <c r="B373" s="8"/>
      <c r="D373" s="10"/>
      <c r="F373" s="77"/>
      <c r="G373" s="23"/>
      <c r="H373" s="32"/>
      <c r="I373" s="83"/>
      <c r="J373" s="18"/>
      <c r="K373" s="18"/>
      <c r="L373" s="19"/>
    </row>
    <row r="374" spans="1:12" ht="14.25" customHeight="1">
      <c r="A374" s="40"/>
      <c r="B374" s="8"/>
      <c r="C374" s="9"/>
      <c r="D374" s="10"/>
      <c r="F374" s="77"/>
      <c r="G374" s="17"/>
      <c r="H374" s="32"/>
      <c r="I374" s="79"/>
      <c r="J374" s="18"/>
      <c r="K374" s="18"/>
      <c r="L374" s="19"/>
    </row>
    <row r="375" spans="1:12" ht="14.25" customHeight="1">
      <c r="A375" s="58"/>
      <c r="B375" s="20"/>
      <c r="C375" s="2"/>
      <c r="D375" s="22"/>
      <c r="E375" s="2"/>
      <c r="F375" s="78"/>
      <c r="G375" s="23"/>
      <c r="H375" s="15"/>
      <c r="I375" s="83"/>
      <c r="J375" s="24"/>
      <c r="K375" s="24"/>
      <c r="L375" s="25"/>
    </row>
    <row r="376" spans="1:12" ht="14.25" customHeight="1">
      <c r="A376" s="59"/>
      <c r="B376" s="26"/>
      <c r="C376" s="9"/>
      <c r="D376" s="28"/>
      <c r="E376" s="1"/>
      <c r="F376" s="5"/>
      <c r="G376" s="17"/>
      <c r="H376" s="6"/>
      <c r="I376" s="79"/>
      <c r="J376" s="7"/>
      <c r="K376" s="7"/>
      <c r="L376" s="31"/>
    </row>
    <row r="377" spans="1:12" ht="14.25" customHeight="1">
      <c r="A377" s="40"/>
      <c r="B377" s="8"/>
      <c r="C377" s="2"/>
      <c r="D377" s="10"/>
      <c r="F377" s="78"/>
      <c r="G377" s="23"/>
      <c r="H377" s="15"/>
      <c r="I377" s="83"/>
      <c r="J377" s="18"/>
      <c r="K377" s="18"/>
      <c r="L377" s="19"/>
    </row>
    <row r="378" spans="1:12" ht="14.25" customHeight="1">
      <c r="A378" s="40"/>
      <c r="B378" s="8"/>
      <c r="C378" s="27"/>
      <c r="D378" s="28"/>
      <c r="E378" s="29"/>
      <c r="F378" s="5"/>
      <c r="G378" s="30"/>
      <c r="H378" s="6"/>
      <c r="I378" s="79"/>
      <c r="J378" s="18"/>
      <c r="K378" s="18"/>
      <c r="L378" s="19"/>
    </row>
    <row r="379" spans="1:12" ht="14.25" customHeight="1">
      <c r="A379" s="58"/>
      <c r="B379" s="20"/>
      <c r="C379" s="2"/>
      <c r="D379" s="22"/>
      <c r="E379" s="2"/>
      <c r="F379" s="78"/>
      <c r="G379" s="23"/>
      <c r="H379" s="15"/>
      <c r="I379" s="83"/>
      <c r="J379" s="24"/>
      <c r="K379" s="24"/>
      <c r="L379" s="25"/>
    </row>
    <row r="380" spans="1:12" ht="14.25" customHeight="1">
      <c r="A380" s="59"/>
      <c r="B380" s="26"/>
      <c r="C380" s="27"/>
      <c r="D380" s="28"/>
      <c r="E380" s="29"/>
      <c r="F380" s="5"/>
      <c r="G380" s="30"/>
      <c r="H380" s="6"/>
      <c r="I380" s="79"/>
      <c r="J380" s="7"/>
      <c r="K380" s="7"/>
      <c r="L380" s="31"/>
    </row>
    <row r="381" spans="1:12" ht="14.25" customHeight="1">
      <c r="A381" s="58"/>
      <c r="B381" s="20"/>
      <c r="C381" s="2"/>
      <c r="D381" s="22"/>
      <c r="E381" s="2"/>
      <c r="F381" s="78"/>
      <c r="G381" s="23"/>
      <c r="H381" s="15"/>
      <c r="I381" s="83"/>
      <c r="J381" s="24"/>
      <c r="K381" s="24"/>
      <c r="L381" s="25"/>
    </row>
    <row r="382" spans="1:12" ht="14.25" customHeight="1">
      <c r="A382" s="59"/>
      <c r="B382" s="26"/>
      <c r="C382" s="27"/>
      <c r="D382" s="28"/>
      <c r="E382" s="29"/>
      <c r="F382" s="5"/>
      <c r="G382" s="30"/>
      <c r="H382" s="6"/>
      <c r="I382" s="79"/>
      <c r="J382" s="7"/>
      <c r="K382" s="7"/>
      <c r="L382" s="31"/>
    </row>
    <row r="383" spans="1:12" ht="14.25" customHeight="1">
      <c r="A383" s="40"/>
      <c r="B383" s="8"/>
      <c r="C383" s="2"/>
      <c r="D383" s="10"/>
      <c r="F383" s="78"/>
      <c r="G383" s="23"/>
      <c r="H383" s="15"/>
      <c r="I383" s="83"/>
      <c r="J383" s="18"/>
      <c r="K383" s="18"/>
      <c r="L383" s="19"/>
    </row>
    <row r="384" spans="1:12" ht="14.25" customHeight="1">
      <c r="A384" s="40"/>
      <c r="B384" s="8"/>
      <c r="C384" s="9"/>
      <c r="D384" s="10"/>
      <c r="F384" s="5"/>
      <c r="G384" s="30"/>
      <c r="H384" s="6"/>
      <c r="I384" s="79"/>
      <c r="J384" s="18"/>
      <c r="K384" s="18"/>
      <c r="L384" s="19"/>
    </row>
    <row r="385" spans="1:12" ht="14.25" customHeight="1">
      <c r="A385" s="58"/>
      <c r="B385" s="20"/>
      <c r="C385" s="2"/>
      <c r="D385" s="22"/>
      <c r="E385" s="2"/>
      <c r="F385" s="78"/>
      <c r="G385" s="23"/>
      <c r="H385" s="15"/>
      <c r="I385" s="83"/>
      <c r="J385" s="24"/>
      <c r="K385" s="24"/>
      <c r="L385" s="25"/>
    </row>
    <row r="386" spans="1:12" ht="14.25" customHeight="1">
      <c r="A386" s="59"/>
      <c r="B386" s="26"/>
      <c r="C386" s="27"/>
      <c r="D386" s="28"/>
      <c r="E386" s="29"/>
      <c r="F386" s="5"/>
      <c r="G386" s="30"/>
      <c r="H386" s="6"/>
      <c r="I386" s="79"/>
      <c r="J386" s="7"/>
      <c r="K386" s="7"/>
      <c r="L386" s="31"/>
    </row>
    <row r="387" spans="1:12" ht="14.25" customHeight="1">
      <c r="A387" s="40"/>
      <c r="B387" s="8"/>
      <c r="C387" s="2"/>
      <c r="D387" s="10"/>
      <c r="F387" s="78"/>
      <c r="G387" s="23"/>
      <c r="H387" s="15"/>
      <c r="I387" s="83"/>
      <c r="J387" s="18"/>
      <c r="K387" s="18"/>
      <c r="L387" s="19"/>
    </row>
    <row r="388" spans="1:12" ht="14.25" customHeight="1">
      <c r="A388" s="40"/>
      <c r="B388" s="8"/>
      <c r="C388" s="9"/>
      <c r="D388" s="10"/>
      <c r="F388" s="5"/>
      <c r="G388" s="30"/>
      <c r="H388" s="6"/>
      <c r="I388" s="79"/>
      <c r="J388" s="18"/>
      <c r="K388" s="18"/>
      <c r="L388" s="19"/>
    </row>
    <row r="389" spans="1:12" ht="14.25" customHeight="1">
      <c r="A389" s="58"/>
      <c r="B389" s="20"/>
      <c r="C389" s="2"/>
      <c r="D389" s="22"/>
      <c r="E389" s="2"/>
      <c r="F389" s="78"/>
      <c r="G389" s="23"/>
      <c r="H389" s="15"/>
      <c r="I389" s="83"/>
      <c r="J389" s="24"/>
      <c r="K389" s="24"/>
      <c r="L389" s="25"/>
    </row>
    <row r="390" spans="1:12" ht="14.25" customHeight="1">
      <c r="A390" s="59"/>
      <c r="B390" s="26"/>
      <c r="C390" s="27"/>
      <c r="D390" s="28"/>
      <c r="E390" s="29"/>
      <c r="F390" s="5"/>
      <c r="G390" s="30"/>
      <c r="H390" s="6"/>
      <c r="I390" s="79"/>
      <c r="J390" s="7"/>
      <c r="K390" s="7"/>
      <c r="L390" s="31"/>
    </row>
    <row r="391" spans="1:12" ht="14.25" customHeight="1">
      <c r="A391" s="58"/>
      <c r="B391" s="20"/>
      <c r="C391" s="2"/>
      <c r="D391" s="22"/>
      <c r="E391" s="2"/>
      <c r="F391" s="78"/>
      <c r="G391" s="23"/>
      <c r="H391" s="15"/>
      <c r="I391" s="83"/>
      <c r="J391" s="24"/>
      <c r="K391" s="24"/>
      <c r="L391" s="25"/>
    </row>
    <row r="392" spans="1:12" ht="14.25" customHeight="1">
      <c r="A392" s="59"/>
      <c r="B392" s="26"/>
      <c r="C392" s="27"/>
      <c r="D392" s="28"/>
      <c r="E392" s="29"/>
      <c r="F392" s="5"/>
      <c r="G392" s="30"/>
      <c r="H392" s="6"/>
      <c r="I392" s="79"/>
      <c r="J392" s="7"/>
      <c r="K392" s="7"/>
      <c r="L392" s="31"/>
    </row>
    <row r="393" spans="1:12" ht="14.25" customHeight="1">
      <c r="A393" s="40"/>
      <c r="B393" s="8"/>
      <c r="C393" s="2"/>
      <c r="D393" s="10"/>
      <c r="F393" s="77"/>
      <c r="G393" s="17"/>
      <c r="H393" s="32"/>
      <c r="I393" s="83"/>
      <c r="J393" s="18"/>
      <c r="K393" s="18"/>
      <c r="L393" s="19"/>
    </row>
    <row r="394" spans="1:12" ht="14.25" customHeight="1">
      <c r="A394" s="59"/>
      <c r="B394" s="26"/>
      <c r="C394" s="27"/>
      <c r="D394" s="28"/>
      <c r="E394" s="29"/>
      <c r="F394" s="79"/>
      <c r="G394" s="30"/>
      <c r="H394" s="6"/>
      <c r="I394" s="79"/>
      <c r="J394" s="116"/>
      <c r="K394" s="116"/>
      <c r="L394" s="130"/>
    </row>
    <row r="395" spans="1:12" ht="14.25" customHeight="1">
      <c r="A395" s="58"/>
      <c r="B395" s="20"/>
      <c r="C395" s="2"/>
      <c r="D395" s="22"/>
      <c r="E395" s="2"/>
      <c r="F395" s="4"/>
      <c r="G395" s="23"/>
      <c r="H395" s="15"/>
      <c r="I395" s="15"/>
      <c r="J395" s="24"/>
      <c r="K395" s="24"/>
      <c r="L395" s="25"/>
    </row>
    <row r="396" spans="1:12" ht="14.25" customHeight="1">
      <c r="A396" s="59"/>
      <c r="B396" s="26"/>
      <c r="C396" s="27" t="s">
        <v>203</v>
      </c>
      <c r="D396" s="28"/>
      <c r="E396" s="29"/>
      <c r="F396" s="79"/>
      <c r="G396" s="30"/>
      <c r="H396" s="6"/>
      <c r="I396" s="79"/>
      <c r="J396" s="7"/>
      <c r="K396" s="7"/>
      <c r="L396" s="31"/>
    </row>
    <row r="397" spans="1:12" ht="14.25" customHeight="1">
      <c r="A397" s="40"/>
      <c r="B397" s="8"/>
      <c r="D397" s="10"/>
      <c r="F397" s="77"/>
      <c r="G397" s="17"/>
      <c r="H397" s="18"/>
      <c r="I397" s="32"/>
      <c r="J397" s="18"/>
      <c r="K397" s="18"/>
      <c r="L397" s="19"/>
    </row>
    <row r="398" spans="1:12" ht="14.25" customHeight="1" thickBot="1">
      <c r="A398" s="60"/>
      <c r="B398" s="50"/>
      <c r="C398" s="51"/>
      <c r="D398" s="52"/>
      <c r="E398" s="53"/>
      <c r="F398" s="80"/>
      <c r="G398" s="55"/>
      <c r="H398" s="62"/>
      <c r="I398" s="125"/>
      <c r="J398" s="62"/>
      <c r="K398" s="62"/>
      <c r="L398" s="119"/>
    </row>
    <row r="400" spans="1:12" ht="14.25" customHeight="1">
      <c r="J400" s="56" t="s">
        <v>3</v>
      </c>
      <c r="K400" s="810">
        <f>K360+1</f>
        <v>10</v>
      </c>
      <c r="L400" s="810"/>
    </row>
  </sheetData>
  <mergeCells count="123">
    <mergeCell ref="J302:L302"/>
    <mergeCell ref="J304:L304"/>
    <mergeCell ref="J306:L306"/>
    <mergeCell ref="J308:L308"/>
    <mergeCell ref="J310:L310"/>
    <mergeCell ref="J312:L312"/>
    <mergeCell ref="J314:L314"/>
    <mergeCell ref="J316:L316"/>
    <mergeCell ref="K320:L320"/>
    <mergeCell ref="A281:L282"/>
    <mergeCell ref="J284:L284"/>
    <mergeCell ref="J288:L288"/>
    <mergeCell ref="J290:L290"/>
    <mergeCell ref="J292:L292"/>
    <mergeCell ref="J294:L294"/>
    <mergeCell ref="J296:L296"/>
    <mergeCell ref="J298:L298"/>
    <mergeCell ref="J300:L300"/>
    <mergeCell ref="J270:L270"/>
    <mergeCell ref="J272:L272"/>
    <mergeCell ref="J274:L274"/>
    <mergeCell ref="J276:L276"/>
    <mergeCell ref="K280:L280"/>
    <mergeCell ref="J252:L252"/>
    <mergeCell ref="J258:L258"/>
    <mergeCell ref="J260:L260"/>
    <mergeCell ref="J262:L262"/>
    <mergeCell ref="J264:L264"/>
    <mergeCell ref="J266:L266"/>
    <mergeCell ref="J268:L268"/>
    <mergeCell ref="J244:L244"/>
    <mergeCell ref="J248:L248"/>
    <mergeCell ref="J250:L250"/>
    <mergeCell ref="J226:L226"/>
    <mergeCell ref="J228:L228"/>
    <mergeCell ref="J208:L208"/>
    <mergeCell ref="J230:L230"/>
    <mergeCell ref="K240:L240"/>
    <mergeCell ref="J216:L216"/>
    <mergeCell ref="J218:L218"/>
    <mergeCell ref="J220:L220"/>
    <mergeCell ref="J222:L222"/>
    <mergeCell ref="J224:L224"/>
    <mergeCell ref="J372:L372"/>
    <mergeCell ref="K400:L400"/>
    <mergeCell ref="J334:L334"/>
    <mergeCell ref="J336:L336"/>
    <mergeCell ref="J338:L338"/>
    <mergeCell ref="A361:L362"/>
    <mergeCell ref="J364:L364"/>
    <mergeCell ref="J366:L366"/>
    <mergeCell ref="J368:L368"/>
    <mergeCell ref="J370:L370"/>
    <mergeCell ref="J98:L98"/>
    <mergeCell ref="J100:L100"/>
    <mergeCell ref="J102:L102"/>
    <mergeCell ref="J104:L104"/>
    <mergeCell ref="J70:L70"/>
    <mergeCell ref="K80:L80"/>
    <mergeCell ref="A81:L82"/>
    <mergeCell ref="J84:L84"/>
    <mergeCell ref="J94:L94"/>
    <mergeCell ref="K40:L40"/>
    <mergeCell ref="J60:L60"/>
    <mergeCell ref="J62:L62"/>
    <mergeCell ref="J64:L64"/>
    <mergeCell ref="J66:L66"/>
    <mergeCell ref="J68:L68"/>
    <mergeCell ref="J56:L56"/>
    <mergeCell ref="J58:L58"/>
    <mergeCell ref="J96:L96"/>
    <mergeCell ref="A41:L42"/>
    <mergeCell ref="J44:L44"/>
    <mergeCell ref="J54:L54"/>
    <mergeCell ref="A1:L2"/>
    <mergeCell ref="J4:L4"/>
    <mergeCell ref="J14:L14"/>
    <mergeCell ref="J16:L16"/>
    <mergeCell ref="J20:L20"/>
    <mergeCell ref="J22:L22"/>
    <mergeCell ref="J18:L18"/>
    <mergeCell ref="J28:L28"/>
    <mergeCell ref="J30:L30"/>
    <mergeCell ref="J24:L24"/>
    <mergeCell ref="J26:L26"/>
    <mergeCell ref="J330:L330"/>
    <mergeCell ref="J332:L332"/>
    <mergeCell ref="K360:L360"/>
    <mergeCell ref="A321:L322"/>
    <mergeCell ref="J324:L324"/>
    <mergeCell ref="J326:L326"/>
    <mergeCell ref="J328:L328"/>
    <mergeCell ref="J132:L132"/>
    <mergeCell ref="J134:L134"/>
    <mergeCell ref="J182:L182"/>
    <mergeCell ref="J146:L146"/>
    <mergeCell ref="J148:L148"/>
    <mergeCell ref="J150:L150"/>
    <mergeCell ref="J188:L188"/>
    <mergeCell ref="J190:L190"/>
    <mergeCell ref="K200:L200"/>
    <mergeCell ref="A201:L202"/>
    <mergeCell ref="J204:L204"/>
    <mergeCell ref="J184:L184"/>
    <mergeCell ref="J186:L186"/>
    <mergeCell ref="J168:L168"/>
    <mergeCell ref="J170:L170"/>
    <mergeCell ref="J172:L172"/>
    <mergeCell ref="A241:L242"/>
    <mergeCell ref="J106:L106"/>
    <mergeCell ref="J108:L108"/>
    <mergeCell ref="J110:L110"/>
    <mergeCell ref="K120:L120"/>
    <mergeCell ref="A121:L122"/>
    <mergeCell ref="K160:L160"/>
    <mergeCell ref="A161:L162"/>
    <mergeCell ref="J164:L164"/>
    <mergeCell ref="J180:L180"/>
    <mergeCell ref="J142:L142"/>
    <mergeCell ref="J144:L144"/>
    <mergeCell ref="J124:L124"/>
    <mergeCell ref="J128:L128"/>
    <mergeCell ref="J130:L130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r:id="rId1"/>
  <headerFooter alignWithMargins="0"/>
  <rowBreaks count="9" manualBreakCount="9">
    <brk id="40" max="11" man="1"/>
    <brk id="80" max="11" man="1"/>
    <brk id="120" max="11" man="1"/>
    <brk id="160" max="11" man="1"/>
    <brk id="200" max="11" man="1"/>
    <brk id="240" max="11" man="1"/>
    <brk id="280" max="11" man="1"/>
    <brk id="320" max="11" man="1"/>
    <brk id="360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80"/>
  <sheetViews>
    <sheetView view="pageBreakPreview" topLeftCell="A13" zoomScaleNormal="100" zoomScaleSheetLayoutView="100" workbookViewId="0">
      <selection activeCell="E14" sqref="E14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</cols>
  <sheetData>
    <row r="1" spans="1:13" ht="14.25" customHeight="1">
      <c r="A1" s="763" t="s">
        <v>37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</row>
    <row r="2" spans="1:13" ht="14.25" customHeight="1" thickBot="1">
      <c r="A2" s="763"/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</row>
    <row r="3" spans="1:13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3" ht="14.25" customHeight="1" thickBot="1">
      <c r="A4" s="46"/>
      <c r="B4" s="47"/>
      <c r="C4" s="39" t="s">
        <v>28</v>
      </c>
      <c r="D4" s="48"/>
      <c r="E4" s="39" t="s">
        <v>29</v>
      </c>
      <c r="F4" s="49" t="s">
        <v>30</v>
      </c>
      <c r="G4" s="49" t="s">
        <v>31</v>
      </c>
      <c r="H4" s="49" t="s">
        <v>32</v>
      </c>
      <c r="I4" s="49" t="s">
        <v>33</v>
      </c>
      <c r="J4" s="586" t="s">
        <v>34</v>
      </c>
      <c r="K4" s="586"/>
      <c r="L4" s="587"/>
    </row>
    <row r="5" spans="1:13" ht="14.25" customHeight="1">
      <c r="A5" s="65"/>
      <c r="B5" s="35"/>
      <c r="C5" s="11"/>
      <c r="D5" s="37"/>
      <c r="E5" s="11"/>
      <c r="F5" s="12"/>
      <c r="G5" s="13"/>
      <c r="H5" s="38"/>
      <c r="I5" s="38"/>
      <c r="J5" s="14"/>
      <c r="K5" s="14"/>
      <c r="L5" s="16"/>
    </row>
    <row r="6" spans="1:13" ht="14.25" customHeight="1">
      <c r="A6" s="40" t="s">
        <v>169</v>
      </c>
      <c r="B6" s="8"/>
      <c r="C6" s="9" t="s">
        <v>36</v>
      </c>
      <c r="D6" s="10"/>
      <c r="F6" s="3"/>
      <c r="G6" s="17"/>
      <c r="H6" s="32"/>
      <c r="I6" s="32"/>
      <c r="J6" s="18"/>
      <c r="K6" s="18"/>
      <c r="L6" s="19"/>
    </row>
    <row r="7" spans="1:13" ht="14.25" customHeight="1">
      <c r="A7" s="58"/>
      <c r="B7" s="20"/>
      <c r="C7" s="2"/>
      <c r="D7" s="22"/>
      <c r="E7" s="2"/>
      <c r="F7" s="4"/>
      <c r="G7" s="23"/>
      <c r="H7" s="15"/>
      <c r="I7" s="15"/>
      <c r="J7" s="24"/>
      <c r="K7" s="24"/>
      <c r="L7" s="25"/>
    </row>
    <row r="8" spans="1:13" ht="14.25" customHeight="1">
      <c r="A8" s="59"/>
      <c r="B8" s="26"/>
      <c r="C8" s="27"/>
      <c r="D8" s="28"/>
      <c r="E8" s="29"/>
      <c r="F8" s="5"/>
      <c r="G8" s="30"/>
      <c r="H8" s="6"/>
      <c r="I8" s="6"/>
      <c r="J8" s="7"/>
      <c r="K8" s="7"/>
      <c r="L8" s="31"/>
    </row>
    <row r="9" spans="1:13" ht="14.25" customHeight="1">
      <c r="A9" s="58"/>
      <c r="B9" s="20"/>
      <c r="C9" s="2"/>
      <c r="D9" s="22"/>
      <c r="E9" s="2"/>
      <c r="F9" s="4"/>
      <c r="G9" s="23"/>
      <c r="H9" s="15"/>
      <c r="I9" s="72"/>
      <c r="J9" s="24"/>
      <c r="K9" s="24"/>
      <c r="L9" s="25"/>
      <c r="M9"/>
    </row>
    <row r="10" spans="1:13" ht="14.25" customHeight="1">
      <c r="A10" s="59"/>
      <c r="B10" s="26"/>
      <c r="C10" s="27" t="s">
        <v>258</v>
      </c>
      <c r="D10" s="28"/>
      <c r="E10" s="29"/>
      <c r="F10" s="79">
        <v>0.3</v>
      </c>
      <c r="G10" s="30" t="s">
        <v>259</v>
      </c>
      <c r="H10" s="6">
        <f>'単価比較表(建築)'!F1582</f>
        <v>24500</v>
      </c>
      <c r="I10" s="6">
        <f>ROUNDDOWN(F10*H10,0)</f>
        <v>7350</v>
      </c>
      <c r="J10" s="7" t="s">
        <v>40</v>
      </c>
      <c r="K10" s="7"/>
      <c r="L10" s="131"/>
      <c r="M10"/>
    </row>
    <row r="11" spans="1:13" ht="14.25" customHeight="1">
      <c r="A11" s="40"/>
      <c r="B11" s="8"/>
      <c r="C11" s="2"/>
      <c r="D11" s="10"/>
      <c r="F11" s="83"/>
      <c r="G11" s="17"/>
      <c r="H11" s="32"/>
      <c r="I11" s="72"/>
      <c r="J11" s="24"/>
      <c r="K11" s="24"/>
      <c r="L11" s="25"/>
      <c r="M11"/>
    </row>
    <row r="12" spans="1:13" ht="14.25" customHeight="1">
      <c r="A12" s="59"/>
      <c r="B12" s="26"/>
      <c r="C12" s="27" t="s">
        <v>260</v>
      </c>
      <c r="D12" s="28"/>
      <c r="E12" s="29"/>
      <c r="F12" s="79">
        <v>3.1</v>
      </c>
      <c r="G12" s="30" t="s">
        <v>261</v>
      </c>
      <c r="H12" s="6">
        <f>'単価比較表(建築)'!F1584</f>
        <v>21000</v>
      </c>
      <c r="I12" s="6">
        <f>ROUNDDOWN(F12*H12,0)</f>
        <v>65100</v>
      </c>
      <c r="J12" s="7" t="s">
        <v>40</v>
      </c>
      <c r="K12" s="7"/>
      <c r="L12" s="134"/>
      <c r="M12"/>
    </row>
    <row r="13" spans="1:13" ht="14.25" customHeight="1">
      <c r="A13" s="40"/>
      <c r="B13" s="8"/>
      <c r="C13" s="2"/>
      <c r="D13" s="10"/>
      <c r="F13" s="83"/>
      <c r="G13" s="17"/>
      <c r="H13" s="32"/>
      <c r="I13" s="72"/>
      <c r="J13" s="18"/>
      <c r="K13" s="18"/>
      <c r="L13" s="19"/>
      <c r="M13"/>
    </row>
    <row r="14" spans="1:13" ht="14.25" customHeight="1">
      <c r="A14" s="40"/>
      <c r="B14" s="8"/>
      <c r="C14" s="27" t="s">
        <v>262</v>
      </c>
      <c r="D14" s="10"/>
      <c r="F14" s="77">
        <v>1.4</v>
      </c>
      <c r="G14" s="17" t="s">
        <v>44</v>
      </c>
      <c r="H14" s="32">
        <f>'単価比較表(建築)'!F1586</f>
        <v>21000</v>
      </c>
      <c r="I14" s="6">
        <f>ROUNDDOWN(F14*H14,0)</f>
        <v>29400</v>
      </c>
      <c r="J14" s="7" t="s">
        <v>40</v>
      </c>
      <c r="K14" s="7"/>
      <c r="L14" s="131"/>
      <c r="M14"/>
    </row>
    <row r="15" spans="1:13" ht="14.25" customHeight="1">
      <c r="A15" s="58"/>
      <c r="B15" s="20"/>
      <c r="C15" s="2"/>
      <c r="D15" s="22"/>
      <c r="E15" s="2"/>
      <c r="F15" s="4"/>
      <c r="G15" s="23"/>
      <c r="H15" s="15"/>
      <c r="I15" s="72"/>
      <c r="J15" s="24"/>
      <c r="K15" s="24"/>
      <c r="L15" s="25"/>
    </row>
    <row r="16" spans="1:13" ht="14.25" customHeight="1">
      <c r="A16" s="59"/>
      <c r="B16" s="26"/>
      <c r="C16" s="27" t="s">
        <v>254</v>
      </c>
      <c r="D16" s="28"/>
      <c r="E16" s="29"/>
      <c r="F16" s="79">
        <v>1.6</v>
      </c>
      <c r="G16" s="30" t="s">
        <v>44</v>
      </c>
      <c r="H16" s="6">
        <f>'単価比較表(建築)'!F1588</f>
        <v>21000</v>
      </c>
      <c r="I16" s="6">
        <f>ROUNDDOWN(F16*H16,0)</f>
        <v>33600</v>
      </c>
      <c r="J16" s="7" t="s">
        <v>40</v>
      </c>
      <c r="K16" s="7"/>
      <c r="L16" s="19"/>
    </row>
    <row r="17" spans="1:13" ht="14.25" customHeight="1">
      <c r="A17" s="40"/>
      <c r="B17" s="8"/>
      <c r="C17" s="2"/>
      <c r="D17" s="22"/>
      <c r="E17" s="2"/>
      <c r="F17" s="66"/>
      <c r="G17" s="23"/>
      <c r="H17" s="15"/>
      <c r="I17" s="72"/>
      <c r="J17" s="24"/>
      <c r="K17" s="24"/>
      <c r="L17" s="25"/>
      <c r="M17"/>
    </row>
    <row r="18" spans="1:13" ht="14.25" customHeight="1">
      <c r="A18" s="59"/>
      <c r="B18" s="26"/>
      <c r="C18" s="27" t="s">
        <v>174</v>
      </c>
      <c r="D18" s="28"/>
      <c r="E18" s="29"/>
      <c r="F18" s="79">
        <v>0.1</v>
      </c>
      <c r="G18" s="30" t="s">
        <v>12</v>
      </c>
      <c r="H18" s="6">
        <f>'単価比較表(建築)'!F1590</f>
        <v>21000</v>
      </c>
      <c r="I18" s="6">
        <f>ROUNDDOWN(F18*H18,0)</f>
        <v>2100</v>
      </c>
      <c r="J18" s="7" t="s">
        <v>40</v>
      </c>
      <c r="K18" s="7"/>
      <c r="L18" s="134"/>
      <c r="M18"/>
    </row>
    <row r="19" spans="1:13" ht="14.25" customHeight="1">
      <c r="A19" s="40"/>
      <c r="B19" s="8"/>
      <c r="D19" s="10"/>
      <c r="F19" s="83"/>
      <c r="G19" s="17"/>
      <c r="H19" s="32"/>
      <c r="I19" s="71"/>
      <c r="J19" s="18"/>
      <c r="K19" s="18"/>
      <c r="L19" s="19"/>
    </row>
    <row r="20" spans="1:13" ht="14.25" customHeight="1">
      <c r="A20" s="59"/>
      <c r="B20" s="26"/>
      <c r="C20" s="27" t="s">
        <v>255</v>
      </c>
      <c r="D20" s="28"/>
      <c r="E20" s="29"/>
      <c r="F20" s="79">
        <v>1</v>
      </c>
      <c r="G20" s="30" t="s">
        <v>44</v>
      </c>
      <c r="H20" s="6">
        <f>'単価比較表(建築)'!F1592</f>
        <v>5600</v>
      </c>
      <c r="I20" s="6">
        <f>ROUNDDOWN(F20*H20,0)</f>
        <v>5600</v>
      </c>
      <c r="J20" s="7" t="s">
        <v>40</v>
      </c>
      <c r="K20" s="7"/>
      <c r="L20" s="31"/>
    </row>
    <row r="21" spans="1:13" ht="14.25" customHeight="1">
      <c r="A21" s="40"/>
      <c r="B21" s="8"/>
      <c r="D21" s="10"/>
      <c r="F21" s="3"/>
      <c r="G21" s="17"/>
      <c r="H21" s="32"/>
      <c r="I21" s="71"/>
      <c r="J21" s="18"/>
      <c r="K21" s="18"/>
      <c r="L21" s="19"/>
      <c r="M21"/>
    </row>
    <row r="22" spans="1:13" ht="14.25" customHeight="1">
      <c r="A22" s="40"/>
      <c r="B22" s="8"/>
      <c r="C22" s="27" t="s">
        <v>175</v>
      </c>
      <c r="D22" s="28"/>
      <c r="E22" s="29"/>
      <c r="F22" s="5">
        <v>0.01</v>
      </c>
      <c r="G22" s="30" t="s">
        <v>12</v>
      </c>
      <c r="H22" s="6">
        <f>'単価比較表(建築)'!F1594</f>
        <v>21000</v>
      </c>
      <c r="I22" s="6">
        <f>ROUNDDOWN(F22*H22,0)</f>
        <v>210</v>
      </c>
      <c r="J22" s="7" t="s">
        <v>40</v>
      </c>
      <c r="K22" s="7"/>
      <c r="L22" s="131"/>
      <c r="M22"/>
    </row>
    <row r="23" spans="1:13" ht="14.25" customHeight="1">
      <c r="A23" s="58"/>
      <c r="B23" s="20"/>
      <c r="C23" s="2"/>
      <c r="D23" s="10"/>
      <c r="F23" s="3"/>
      <c r="G23" s="17"/>
      <c r="H23" s="32"/>
      <c r="I23" s="72"/>
      <c r="J23" s="24"/>
      <c r="K23" s="24"/>
      <c r="L23" s="25"/>
      <c r="M23"/>
    </row>
    <row r="24" spans="1:13" ht="14.25" customHeight="1">
      <c r="A24" s="59"/>
      <c r="B24" s="26"/>
      <c r="C24" s="27" t="s">
        <v>1134</v>
      </c>
      <c r="D24" s="10"/>
      <c r="E24" t="s">
        <v>256</v>
      </c>
      <c r="F24" s="77">
        <v>-1.1000000000000001</v>
      </c>
      <c r="G24" s="30" t="s">
        <v>263</v>
      </c>
      <c r="H24" s="32">
        <v>19500</v>
      </c>
      <c r="I24" s="6">
        <f>ROUNDDOWN(F24*H24,0)</f>
        <v>-21450</v>
      </c>
      <c r="J24" s="7" t="s">
        <v>882</v>
      </c>
      <c r="K24" s="18"/>
      <c r="L24" s="131"/>
      <c r="M24"/>
    </row>
    <row r="25" spans="1:13" ht="14.25" customHeight="1">
      <c r="A25" s="58"/>
      <c r="B25" s="20"/>
      <c r="C25" s="2"/>
      <c r="D25" s="22"/>
      <c r="E25" s="2"/>
      <c r="F25" s="66"/>
      <c r="G25" s="23"/>
      <c r="H25" s="15"/>
      <c r="I25" s="72"/>
      <c r="J25" s="24"/>
      <c r="K25" s="24"/>
      <c r="L25" s="25"/>
      <c r="M25"/>
    </row>
    <row r="26" spans="1:13" ht="14.25" customHeight="1">
      <c r="A26" s="59"/>
      <c r="B26" s="26"/>
      <c r="C26" s="27" t="s">
        <v>1134</v>
      </c>
      <c r="D26" s="28"/>
      <c r="E26" s="29" t="s">
        <v>257</v>
      </c>
      <c r="F26" s="5">
        <v>-0.03</v>
      </c>
      <c r="G26" s="30" t="s">
        <v>263</v>
      </c>
      <c r="H26" s="6">
        <v>67500</v>
      </c>
      <c r="I26" s="6">
        <f>ROUNDDOWN(F26*H26,0)</f>
        <v>-2025</v>
      </c>
      <c r="J26" s="7" t="s">
        <v>882</v>
      </c>
      <c r="K26" s="7"/>
      <c r="L26" s="131"/>
      <c r="M26"/>
    </row>
    <row r="27" spans="1:13" ht="14.25" customHeight="1">
      <c r="A27" s="58"/>
      <c r="B27" s="20"/>
      <c r="C27" s="2"/>
      <c r="D27" s="22"/>
      <c r="E27" s="2"/>
      <c r="F27" s="82"/>
      <c r="G27" s="23"/>
      <c r="H27" s="15"/>
      <c r="I27" s="72"/>
      <c r="J27" s="24"/>
      <c r="K27" s="24"/>
      <c r="L27" s="25"/>
    </row>
    <row r="28" spans="1:13" ht="14.25" customHeight="1">
      <c r="A28" s="59"/>
      <c r="B28" s="26"/>
      <c r="C28" s="27" t="s">
        <v>1134</v>
      </c>
      <c r="D28" s="28"/>
      <c r="E28" s="29" t="s">
        <v>264</v>
      </c>
      <c r="F28" s="5">
        <v>-0.03</v>
      </c>
      <c r="G28" s="30" t="s">
        <v>263</v>
      </c>
      <c r="H28" s="6">
        <v>20800</v>
      </c>
      <c r="I28" s="6">
        <f>ROUNDDOWN(F28*H28,0)</f>
        <v>-624</v>
      </c>
      <c r="J28" s="7" t="s">
        <v>882</v>
      </c>
      <c r="K28" s="7"/>
      <c r="L28" s="19"/>
    </row>
    <row r="29" spans="1:13" ht="14.25" customHeight="1">
      <c r="A29" s="58"/>
      <c r="B29" s="20"/>
      <c r="C29" s="2"/>
      <c r="D29" s="22"/>
      <c r="E29" s="2"/>
      <c r="F29" s="82"/>
      <c r="G29" s="23"/>
      <c r="H29" s="15"/>
      <c r="I29" s="72"/>
      <c r="J29" s="24"/>
      <c r="K29" s="24"/>
      <c r="L29" s="25"/>
    </row>
    <row r="30" spans="1:13" ht="14.25" customHeight="1">
      <c r="A30" s="59"/>
      <c r="B30" s="26"/>
      <c r="C30" s="27" t="s">
        <v>267</v>
      </c>
      <c r="D30" s="28"/>
      <c r="E30" s="29"/>
      <c r="F30" s="79">
        <v>127</v>
      </c>
      <c r="G30" s="30" t="s">
        <v>44</v>
      </c>
      <c r="H30" s="6">
        <f>'単価比較表(建築)'!F1602</f>
        <v>5000</v>
      </c>
      <c r="I30" s="6">
        <f>ROUNDDOWN(F30*H30,0)</f>
        <v>635000</v>
      </c>
      <c r="J30" s="7" t="s">
        <v>40</v>
      </c>
      <c r="K30" s="7"/>
      <c r="L30" s="19"/>
    </row>
    <row r="31" spans="1:13" ht="14.25" customHeight="1">
      <c r="A31" s="58"/>
      <c r="B31" s="20"/>
      <c r="C31" s="2" t="s">
        <v>193</v>
      </c>
      <c r="D31" s="10"/>
      <c r="F31" s="3"/>
      <c r="G31" s="17"/>
      <c r="H31" s="15"/>
      <c r="I31" s="72"/>
      <c r="J31" s="24"/>
      <c r="K31" s="24"/>
      <c r="L31" s="25"/>
    </row>
    <row r="32" spans="1:13" ht="14.25" customHeight="1">
      <c r="A32" s="59"/>
      <c r="B32" s="26"/>
      <c r="C32" s="27" t="s">
        <v>267</v>
      </c>
      <c r="D32" s="10"/>
      <c r="F32" s="77">
        <v>7</v>
      </c>
      <c r="G32" s="30" t="s">
        <v>44</v>
      </c>
      <c r="H32" s="6">
        <f>'単価比較表(建築)'!F1604</f>
        <v>5000</v>
      </c>
      <c r="I32" s="6">
        <f>ROUNDDOWN(F32*H32,0)</f>
        <v>35000</v>
      </c>
      <c r="J32" s="7" t="s">
        <v>40</v>
      </c>
      <c r="K32" s="7"/>
      <c r="L32" s="19"/>
    </row>
    <row r="33" spans="1:13" ht="14.25" customHeight="1">
      <c r="A33" s="58"/>
      <c r="B33" s="20"/>
      <c r="C33" s="2"/>
      <c r="D33" s="22"/>
      <c r="E33" s="2"/>
      <c r="F33" s="82"/>
      <c r="G33" s="23"/>
      <c r="H33" s="15"/>
      <c r="I33" s="72"/>
      <c r="J33" s="24"/>
      <c r="K33" s="24"/>
      <c r="L33" s="25"/>
      <c r="M33"/>
    </row>
    <row r="34" spans="1:13" ht="14.25" customHeight="1">
      <c r="A34" s="59"/>
      <c r="B34" s="26"/>
      <c r="C34" s="27"/>
      <c r="D34" s="28"/>
      <c r="E34" s="29"/>
      <c r="F34" s="79"/>
      <c r="G34" s="30"/>
      <c r="H34" s="6"/>
      <c r="I34" s="6"/>
      <c r="J34" s="7"/>
      <c r="K34" s="7"/>
      <c r="L34" s="19"/>
      <c r="M34"/>
    </row>
    <row r="35" spans="1:13" ht="14.25" customHeight="1">
      <c r="A35" s="58"/>
      <c r="B35" s="20"/>
      <c r="C35" s="2"/>
      <c r="D35" s="22"/>
      <c r="E35" s="2"/>
      <c r="F35" s="82"/>
      <c r="G35" s="23"/>
      <c r="H35" s="15"/>
      <c r="I35" s="72"/>
      <c r="J35" s="24"/>
      <c r="K35" s="24"/>
      <c r="L35" s="25"/>
      <c r="M35"/>
    </row>
    <row r="36" spans="1:13" ht="14.25" customHeight="1">
      <c r="A36" s="59"/>
      <c r="B36" s="26"/>
      <c r="C36" s="27"/>
      <c r="D36" s="28"/>
      <c r="E36" s="29"/>
      <c r="F36" s="79"/>
      <c r="G36" s="30"/>
      <c r="H36" s="6"/>
      <c r="I36" s="6"/>
      <c r="J36" s="7"/>
      <c r="K36" s="7"/>
      <c r="L36" s="19"/>
      <c r="M36"/>
    </row>
    <row r="37" spans="1:13" ht="14.25" customHeight="1">
      <c r="A37" s="58"/>
      <c r="B37" s="20"/>
      <c r="C37" s="2"/>
      <c r="D37" s="22"/>
      <c r="E37" s="2"/>
      <c r="F37" s="82"/>
      <c r="G37" s="23"/>
      <c r="H37" s="15"/>
      <c r="I37" s="72"/>
      <c r="J37" s="24"/>
      <c r="K37" s="24"/>
      <c r="L37" s="25"/>
    </row>
    <row r="38" spans="1:13" ht="14.25" customHeight="1" thickBot="1">
      <c r="A38" s="60"/>
      <c r="B38" s="50"/>
      <c r="C38" s="51"/>
      <c r="D38" s="52"/>
      <c r="E38" s="53"/>
      <c r="F38" s="80"/>
      <c r="G38" s="55"/>
      <c r="H38" s="125"/>
      <c r="I38" s="125"/>
      <c r="J38" s="62"/>
      <c r="K38" s="62"/>
      <c r="L38" s="119"/>
    </row>
    <row r="40" spans="1:13" ht="14.25" customHeight="1">
      <c r="J40" s="56" t="s">
        <v>35</v>
      </c>
      <c r="K40" s="815">
        <v>1</v>
      </c>
      <c r="L40" s="815"/>
    </row>
    <row r="41" spans="1:13" ht="14.25" customHeight="1">
      <c r="A41" s="763" t="s">
        <v>37</v>
      </c>
      <c r="B41" s="763"/>
      <c r="C41" s="763"/>
      <c r="D41" s="763"/>
      <c r="E41" s="763"/>
      <c r="F41" s="763"/>
      <c r="G41" s="763"/>
      <c r="H41" s="763"/>
      <c r="I41" s="763"/>
      <c r="J41" s="763"/>
      <c r="K41" s="763"/>
      <c r="L41" s="763"/>
    </row>
    <row r="42" spans="1:13" ht="14.25" customHeight="1" thickBot="1">
      <c r="A42" s="763"/>
      <c r="B42" s="763"/>
      <c r="C42" s="763"/>
      <c r="D42" s="763"/>
      <c r="E42" s="763"/>
      <c r="F42" s="763"/>
      <c r="G42" s="763"/>
      <c r="H42" s="763"/>
      <c r="I42" s="763"/>
      <c r="J42" s="763"/>
      <c r="K42" s="763"/>
      <c r="L42" s="763"/>
    </row>
    <row r="43" spans="1:13" ht="14.25" customHeight="1">
      <c r="A43" s="34"/>
      <c r="B43" s="35"/>
      <c r="C43" s="11"/>
      <c r="D43" s="37"/>
      <c r="E43" s="11"/>
      <c r="F43" s="44"/>
      <c r="G43" s="44"/>
      <c r="H43" s="44"/>
      <c r="I43" s="44"/>
      <c r="J43" s="11"/>
      <c r="K43" s="11"/>
      <c r="L43" s="45"/>
    </row>
    <row r="44" spans="1:13" ht="14.25" customHeight="1" thickBot="1">
      <c r="A44" s="46"/>
      <c r="B44" s="47"/>
      <c r="C44" s="39" t="s">
        <v>5</v>
      </c>
      <c r="D44" s="48"/>
      <c r="E44" s="39" t="s">
        <v>6</v>
      </c>
      <c r="F44" s="49" t="s">
        <v>7</v>
      </c>
      <c r="G44" s="49" t="s">
        <v>4</v>
      </c>
      <c r="H44" s="49" t="s">
        <v>8</v>
      </c>
      <c r="I44" s="49" t="s">
        <v>1</v>
      </c>
      <c r="J44" s="586" t="s">
        <v>2</v>
      </c>
      <c r="K44" s="586"/>
      <c r="L44" s="587"/>
    </row>
    <row r="45" spans="1:13" ht="14.25" customHeight="1">
      <c r="A45" s="65"/>
      <c r="B45" s="35"/>
      <c r="C45" s="11"/>
      <c r="D45" s="37"/>
      <c r="E45" s="11"/>
      <c r="F45" s="12"/>
      <c r="G45" s="13"/>
      <c r="H45" s="38"/>
      <c r="I45" s="38"/>
      <c r="J45" s="14"/>
      <c r="K45" s="14"/>
      <c r="L45" s="16"/>
    </row>
    <row r="46" spans="1:13" ht="14.25" customHeight="1">
      <c r="A46" s="40"/>
      <c r="B46" s="8"/>
      <c r="C46" s="9"/>
      <c r="D46" s="10"/>
      <c r="F46" s="3"/>
      <c r="G46" s="17"/>
      <c r="H46" s="32"/>
      <c r="I46" s="32"/>
      <c r="J46" s="18"/>
      <c r="K46" s="18"/>
      <c r="L46" s="19"/>
    </row>
    <row r="47" spans="1:13" ht="14.25" customHeight="1">
      <c r="A47" s="58"/>
      <c r="B47" s="20"/>
      <c r="C47" s="2"/>
      <c r="D47" s="22"/>
      <c r="E47" s="2"/>
      <c r="F47" s="4"/>
      <c r="G47" s="23"/>
      <c r="H47" s="15"/>
      <c r="I47" s="15"/>
      <c r="J47" s="24"/>
      <c r="K47" s="24"/>
      <c r="L47" s="25"/>
    </row>
    <row r="48" spans="1:13" ht="14.25" customHeight="1">
      <c r="A48" s="59"/>
      <c r="B48" s="26"/>
      <c r="C48" s="27"/>
      <c r="D48" s="28"/>
      <c r="E48" s="29"/>
      <c r="F48" s="5"/>
      <c r="G48" s="30"/>
      <c r="H48" s="6"/>
      <c r="I48" s="6"/>
      <c r="J48" s="7"/>
      <c r="K48" s="7"/>
      <c r="L48" s="31"/>
    </row>
    <row r="49" spans="1:13" ht="14.25" customHeight="1">
      <c r="A49" s="58"/>
      <c r="B49" s="20"/>
      <c r="C49" s="2"/>
      <c r="D49" s="22"/>
      <c r="E49" s="2"/>
      <c r="F49" s="4"/>
      <c r="G49" s="23"/>
      <c r="H49" s="15"/>
      <c r="I49" s="15"/>
      <c r="J49" s="24"/>
      <c r="K49" s="24"/>
      <c r="L49" s="25"/>
      <c r="M49"/>
    </row>
    <row r="50" spans="1:13" ht="14.25" customHeight="1">
      <c r="A50" s="59"/>
      <c r="B50" s="26"/>
      <c r="C50" s="27"/>
      <c r="D50" s="28"/>
      <c r="E50" s="29"/>
      <c r="F50" s="79"/>
      <c r="G50" s="30"/>
      <c r="H50" s="6"/>
      <c r="I50" s="6"/>
      <c r="J50" s="7"/>
      <c r="K50" s="7"/>
      <c r="L50" s="131"/>
      <c r="M50"/>
    </row>
    <row r="51" spans="1:13" ht="14.25" customHeight="1">
      <c r="A51" s="40"/>
      <c r="B51" s="8"/>
      <c r="C51" s="2"/>
      <c r="D51" s="10"/>
      <c r="F51" s="83"/>
      <c r="G51" s="17"/>
      <c r="H51" s="32"/>
      <c r="I51" s="71"/>
      <c r="J51" s="24"/>
      <c r="K51" s="24"/>
      <c r="L51" s="25"/>
      <c r="M51"/>
    </row>
    <row r="52" spans="1:13" ht="14.25" customHeight="1">
      <c r="A52" s="59"/>
      <c r="B52" s="26"/>
      <c r="C52" s="27"/>
      <c r="D52" s="28"/>
      <c r="E52" s="29"/>
      <c r="F52" s="79"/>
      <c r="G52" s="30"/>
      <c r="H52" s="6"/>
      <c r="I52" s="6"/>
      <c r="J52" s="7"/>
      <c r="K52" s="7"/>
      <c r="L52" s="134"/>
      <c r="M52"/>
    </row>
    <row r="53" spans="1:13" ht="14.25" customHeight="1">
      <c r="A53" s="40"/>
      <c r="B53" s="8"/>
      <c r="C53" s="2"/>
      <c r="D53" s="10"/>
      <c r="F53" s="83"/>
      <c r="G53" s="17"/>
      <c r="H53" s="32"/>
      <c r="I53" s="71"/>
      <c r="J53" s="18"/>
      <c r="K53" s="18"/>
      <c r="L53" s="19"/>
      <c r="M53"/>
    </row>
    <row r="54" spans="1:13" ht="14.25" customHeight="1">
      <c r="A54" s="40"/>
      <c r="B54" s="8"/>
      <c r="C54" s="27"/>
      <c r="D54" s="10"/>
      <c r="F54" s="77"/>
      <c r="G54" s="17"/>
      <c r="H54" s="32"/>
      <c r="I54" s="6"/>
      <c r="J54" s="7"/>
      <c r="K54" s="7"/>
      <c r="L54" s="131"/>
      <c r="M54"/>
    </row>
    <row r="55" spans="1:13" ht="14.25" customHeight="1">
      <c r="A55" s="58"/>
      <c r="B55" s="20"/>
      <c r="C55" s="2"/>
      <c r="D55" s="22"/>
      <c r="E55" s="2"/>
      <c r="F55" s="4"/>
      <c r="G55" s="23"/>
      <c r="H55" s="15"/>
      <c r="I55" s="15"/>
      <c r="J55" s="24"/>
      <c r="K55" s="24"/>
      <c r="L55" s="25"/>
    </row>
    <row r="56" spans="1:13" ht="14.25" customHeight="1">
      <c r="A56" s="59"/>
      <c r="B56" s="26"/>
      <c r="C56" s="27"/>
      <c r="D56" s="28"/>
      <c r="E56" s="29"/>
      <c r="F56" s="79"/>
      <c r="G56" s="30"/>
      <c r="H56" s="6"/>
      <c r="I56" s="6"/>
      <c r="J56" s="7"/>
      <c r="K56" s="7"/>
      <c r="L56" s="19"/>
    </row>
    <row r="57" spans="1:13" ht="14.25" customHeight="1">
      <c r="A57" s="40"/>
      <c r="B57" s="8"/>
      <c r="C57" s="2"/>
      <c r="D57" s="22"/>
      <c r="E57" s="2"/>
      <c r="F57" s="66"/>
      <c r="G57" s="23"/>
      <c r="H57" s="15"/>
      <c r="I57" s="72"/>
      <c r="J57" s="24"/>
      <c r="K57" s="24"/>
      <c r="L57" s="25"/>
      <c r="M57"/>
    </row>
    <row r="58" spans="1:13" ht="14.25" customHeight="1">
      <c r="A58" s="59"/>
      <c r="B58" s="26"/>
      <c r="C58" s="27"/>
      <c r="D58" s="28"/>
      <c r="E58" s="29"/>
      <c r="F58" s="79"/>
      <c r="G58" s="30"/>
      <c r="H58" s="6"/>
      <c r="I58" s="6"/>
      <c r="J58" s="69"/>
      <c r="K58" s="7"/>
      <c r="L58" s="134"/>
      <c r="M58"/>
    </row>
    <row r="59" spans="1:13" ht="14.25" customHeight="1">
      <c r="A59" s="40"/>
      <c r="B59" s="8"/>
      <c r="D59" s="10"/>
      <c r="F59" s="83"/>
      <c r="G59" s="17"/>
      <c r="H59" s="32"/>
      <c r="I59" s="71"/>
      <c r="J59" s="18"/>
      <c r="K59" s="18"/>
      <c r="L59" s="19"/>
    </row>
    <row r="60" spans="1:13" ht="14.25" customHeight="1">
      <c r="A60" s="59"/>
      <c r="B60" s="26"/>
      <c r="C60" s="27"/>
      <c r="D60" s="28"/>
      <c r="E60" s="29"/>
      <c r="F60" s="79"/>
      <c r="G60" s="30"/>
      <c r="H60" s="6"/>
      <c r="I60" s="6"/>
      <c r="J60" s="7"/>
      <c r="K60" s="7"/>
      <c r="L60" s="31"/>
    </row>
    <row r="61" spans="1:13" ht="14.25" customHeight="1">
      <c r="A61" s="40"/>
      <c r="B61" s="8"/>
      <c r="D61" s="10"/>
      <c r="F61" s="3"/>
      <c r="G61" s="17"/>
      <c r="H61" s="32"/>
      <c r="I61" s="32"/>
      <c r="J61" s="18"/>
      <c r="K61" s="18"/>
      <c r="L61" s="19"/>
      <c r="M61"/>
    </row>
    <row r="62" spans="1:13" ht="14.25" customHeight="1">
      <c r="A62" s="40"/>
      <c r="B62" s="8"/>
      <c r="C62" s="27"/>
      <c r="D62" s="28"/>
      <c r="E62" s="29"/>
      <c r="F62" s="5"/>
      <c r="G62" s="30"/>
      <c r="H62" s="6"/>
      <c r="I62" s="6"/>
      <c r="J62" s="69"/>
      <c r="K62" s="7"/>
      <c r="L62" s="131"/>
      <c r="M62"/>
    </row>
    <row r="63" spans="1:13" ht="14.25" customHeight="1">
      <c r="A63" s="58"/>
      <c r="B63" s="20"/>
      <c r="C63" s="2"/>
      <c r="D63" s="10"/>
      <c r="F63" s="3"/>
      <c r="G63" s="17"/>
      <c r="H63" s="32"/>
      <c r="I63" s="32"/>
      <c r="J63" s="24"/>
      <c r="K63" s="24"/>
      <c r="L63" s="25"/>
      <c r="M63"/>
    </row>
    <row r="64" spans="1:13" ht="14.25" customHeight="1">
      <c r="A64" s="59"/>
      <c r="B64" s="26"/>
      <c r="C64" s="27"/>
      <c r="D64" s="10"/>
      <c r="F64" s="77"/>
      <c r="G64" s="30"/>
      <c r="H64" s="32"/>
      <c r="I64" s="6"/>
      <c r="J64" s="69"/>
      <c r="K64" s="18"/>
      <c r="L64" s="131"/>
      <c r="M64"/>
    </row>
    <row r="65" spans="1:13" ht="14.25" customHeight="1">
      <c r="A65" s="58"/>
      <c r="B65" s="20"/>
      <c r="C65" s="2"/>
      <c r="D65" s="22"/>
      <c r="E65" s="2"/>
      <c r="F65" s="66"/>
      <c r="G65" s="23"/>
      <c r="H65" s="15"/>
      <c r="I65" s="72"/>
      <c r="J65" s="24"/>
      <c r="K65" s="24"/>
      <c r="L65" s="25"/>
      <c r="M65"/>
    </row>
    <row r="66" spans="1:13" ht="14.25" customHeight="1">
      <c r="A66" s="59"/>
      <c r="B66" s="26"/>
      <c r="C66" s="27"/>
      <c r="D66" s="28"/>
      <c r="E66" s="29"/>
      <c r="F66" s="5"/>
      <c r="G66" s="30"/>
      <c r="H66" s="6"/>
      <c r="I66" s="6"/>
      <c r="J66" s="7"/>
      <c r="K66" s="7"/>
      <c r="L66" s="131"/>
      <c r="M66"/>
    </row>
    <row r="67" spans="1:13" ht="14.25" customHeight="1">
      <c r="A67" s="58"/>
      <c r="B67" s="20"/>
      <c r="C67" s="2"/>
      <c r="D67" s="22"/>
      <c r="E67" s="2"/>
      <c r="F67" s="82"/>
      <c r="G67" s="23"/>
      <c r="H67" s="15"/>
      <c r="I67" s="72"/>
      <c r="J67" s="24"/>
      <c r="K67" s="24"/>
      <c r="L67" s="25"/>
    </row>
    <row r="68" spans="1:13" ht="14.25" customHeight="1">
      <c r="A68" s="59"/>
      <c r="B68" s="26"/>
      <c r="C68" s="27"/>
      <c r="D68" s="28"/>
      <c r="E68" s="29"/>
      <c r="F68" s="79"/>
      <c r="G68" s="30"/>
      <c r="H68" s="6"/>
      <c r="I68" s="6"/>
      <c r="J68" s="7"/>
      <c r="K68" s="7"/>
      <c r="L68" s="19"/>
    </row>
    <row r="69" spans="1:13" ht="14.25" customHeight="1">
      <c r="A69" s="40"/>
      <c r="B69" s="8"/>
      <c r="C69" s="2"/>
      <c r="D69" s="10"/>
      <c r="F69" s="3"/>
      <c r="G69" s="17"/>
      <c r="H69" s="15"/>
      <c r="I69" s="72"/>
      <c r="J69" s="24"/>
      <c r="K69" s="24"/>
      <c r="L69" s="25"/>
    </row>
    <row r="70" spans="1:13" ht="14.25" customHeight="1">
      <c r="A70" s="40"/>
      <c r="B70" s="8"/>
      <c r="C70" s="74" t="s">
        <v>170</v>
      </c>
      <c r="D70" s="10"/>
      <c r="F70" s="3"/>
      <c r="G70" s="17"/>
      <c r="H70" s="6"/>
      <c r="I70" s="6">
        <f>I10+I12+I14+I16+I18+I20+I22+I30+I32</f>
        <v>813360</v>
      </c>
      <c r="J70" s="7"/>
      <c r="K70" s="7"/>
      <c r="L70" s="19"/>
    </row>
    <row r="71" spans="1:13" ht="14.25" customHeight="1">
      <c r="A71" s="58"/>
      <c r="B71" s="20"/>
      <c r="C71" s="2"/>
      <c r="D71" s="22"/>
      <c r="E71" s="2"/>
      <c r="F71" s="66"/>
      <c r="G71" s="23"/>
      <c r="H71" s="15"/>
      <c r="I71" s="72"/>
      <c r="J71" s="24"/>
      <c r="K71" s="24"/>
      <c r="L71" s="25"/>
    </row>
    <row r="72" spans="1:13" ht="14.25" customHeight="1">
      <c r="A72" s="59"/>
      <c r="B72" s="26"/>
      <c r="C72" s="43" t="s">
        <v>171</v>
      </c>
      <c r="D72" s="28"/>
      <c r="E72" s="29"/>
      <c r="F72" s="5"/>
      <c r="G72" s="30"/>
      <c r="H72" s="6"/>
      <c r="I72" s="6">
        <f>I24+I26+I28</f>
        <v>-24099</v>
      </c>
      <c r="J72" s="7"/>
      <c r="K72" s="7"/>
      <c r="L72" s="19"/>
    </row>
    <row r="73" spans="1:13" ht="14.25" customHeight="1">
      <c r="A73" s="40"/>
      <c r="B73" s="8"/>
      <c r="C73" s="2"/>
      <c r="D73" s="10"/>
      <c r="F73" s="67"/>
      <c r="G73" s="17"/>
      <c r="H73" s="15"/>
      <c r="I73" s="72"/>
      <c r="J73" s="24"/>
      <c r="K73" s="24"/>
      <c r="L73" s="25"/>
      <c r="M73"/>
    </row>
    <row r="74" spans="1:13" ht="14.25" customHeight="1">
      <c r="A74" s="40"/>
      <c r="B74" s="8"/>
      <c r="C74" s="9"/>
      <c r="D74" s="10"/>
      <c r="F74" s="3"/>
      <c r="G74" s="17"/>
      <c r="H74" s="6"/>
      <c r="I74" s="6"/>
      <c r="J74" s="7"/>
      <c r="K74" s="7"/>
      <c r="L74" s="131"/>
      <c r="M74"/>
    </row>
    <row r="75" spans="1:13" ht="14.25" customHeight="1">
      <c r="A75" s="58"/>
      <c r="B75" s="20"/>
      <c r="C75" s="2"/>
      <c r="D75" s="22"/>
      <c r="E75" s="2"/>
      <c r="F75" s="4"/>
      <c r="G75" s="23"/>
      <c r="H75" s="15"/>
      <c r="I75" s="72"/>
      <c r="J75" s="24"/>
      <c r="K75" s="24"/>
      <c r="L75" s="25"/>
      <c r="M75"/>
    </row>
    <row r="76" spans="1:13" ht="14.25" customHeight="1">
      <c r="A76" s="59"/>
      <c r="B76" s="26"/>
      <c r="C76" s="74" t="s">
        <v>13</v>
      </c>
      <c r="D76" s="28"/>
      <c r="E76" s="29"/>
      <c r="F76" s="5"/>
      <c r="G76" s="30"/>
      <c r="H76" s="6"/>
      <c r="I76" s="6">
        <f>SUM(I9:I32)</f>
        <v>789261</v>
      </c>
      <c r="J76" s="7"/>
      <c r="K76" s="7"/>
      <c r="L76" s="134"/>
      <c r="M76"/>
    </row>
    <row r="77" spans="1:13" ht="14.25" customHeight="1">
      <c r="A77" s="40"/>
      <c r="B77" s="8"/>
      <c r="C77" s="2"/>
      <c r="D77" s="10"/>
      <c r="F77" s="3"/>
      <c r="G77" s="17"/>
      <c r="H77" s="32"/>
      <c r="I77" s="71"/>
      <c r="J77" s="18"/>
      <c r="K77" s="18"/>
      <c r="L77" s="19"/>
    </row>
    <row r="78" spans="1:13" ht="14.25" customHeight="1" thickBot="1">
      <c r="A78" s="60"/>
      <c r="B78" s="50"/>
      <c r="C78" s="51"/>
      <c r="D78" s="52"/>
      <c r="E78" s="53"/>
      <c r="F78" s="54"/>
      <c r="G78" s="55"/>
      <c r="H78" s="125"/>
      <c r="I78" s="125"/>
      <c r="J78" s="124"/>
      <c r="K78" s="62"/>
      <c r="L78" s="119"/>
    </row>
    <row r="80" spans="1:13" ht="14.25" customHeight="1">
      <c r="J80" s="56" t="s">
        <v>3</v>
      </c>
      <c r="K80" s="815">
        <f>K40+1</f>
        <v>2</v>
      </c>
      <c r="L80" s="815"/>
    </row>
  </sheetData>
  <mergeCells count="6">
    <mergeCell ref="K80:L80"/>
    <mergeCell ref="A1:L2"/>
    <mergeCell ref="K40:L40"/>
    <mergeCell ref="J4:L4"/>
    <mergeCell ref="A41:L42"/>
    <mergeCell ref="J44:L44"/>
  </mergeCells>
  <phoneticPr fontId="3"/>
  <printOptions horizontalCentered="1" verticalCentered="1"/>
  <pageMargins left="0" right="0" top="0.6692913385826772" bottom="0" header="0.51181102362204722" footer="0.43307086614173229"/>
  <pageSetup paperSize="9" orientation="portrait" blackAndWhite="1" r:id="rId1"/>
  <headerFooter alignWithMargins="0">
    <oddFooter>&amp;C&amp;8第３分団格納庫新築工事  内訳書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14"/>
  </sheetPr>
  <dimension ref="A1:AF1614"/>
  <sheetViews>
    <sheetView view="pageBreakPreview" zoomScale="85" zoomScaleNormal="100" zoomScaleSheetLayoutView="85" workbookViewId="0">
      <pane ySplit="2" topLeftCell="A342" activePane="bottomLeft" state="frozen"/>
      <selection activeCell="C8" sqref="C8"/>
      <selection pane="bottomLeft" activeCell="C8" sqref="C8"/>
    </sheetView>
  </sheetViews>
  <sheetFormatPr defaultRowHeight="13.5"/>
  <cols>
    <col min="1" max="1" width="7.7109375" style="223" bestFit="1" customWidth="1"/>
    <col min="2" max="2" width="35.7109375" style="223" bestFit="1" customWidth="1"/>
    <col min="3" max="3" width="45.28515625" style="224" bestFit="1" customWidth="1"/>
    <col min="4" max="4" width="9.140625" style="168"/>
    <col min="5" max="5" width="7.7109375" style="223" bestFit="1" customWidth="1"/>
    <col min="6" max="7" width="12.140625" style="225" customWidth="1"/>
    <col min="8" max="8" width="9" style="223" bestFit="1" customWidth="1"/>
    <col min="9" max="10" width="12.140625" style="223" customWidth="1"/>
    <col min="11" max="11" width="6.42578125" style="223" bestFit="1" customWidth="1"/>
    <col min="12" max="13" width="12.140625" style="223" customWidth="1"/>
    <col min="14" max="14" width="6.42578125" style="173" bestFit="1" customWidth="1"/>
    <col min="15" max="15" width="12.140625" style="173" customWidth="1"/>
    <col min="16" max="16" width="12.140625" style="223" customWidth="1"/>
    <col min="17" max="17" width="12.140625" style="225" customWidth="1"/>
    <col min="18" max="19" width="12.140625" style="150" customWidth="1"/>
    <col min="20" max="21" width="12.140625" style="150" hidden="1" customWidth="1"/>
    <col min="22" max="22" width="12.140625" style="150" customWidth="1"/>
    <col min="23" max="23" width="5.42578125" style="150" customWidth="1"/>
    <col min="24" max="25" width="12.140625" style="150" customWidth="1"/>
    <col min="26" max="26" width="9.140625" style="150"/>
    <col min="27" max="27" width="11.28515625" style="150" customWidth="1"/>
    <col min="28" max="28" width="11.7109375" style="150" customWidth="1"/>
    <col min="29" max="29" width="11.28515625" style="150" customWidth="1"/>
    <col min="30" max="30" width="11.7109375" style="150" customWidth="1"/>
    <col min="31" max="31" width="11.28515625" style="150" customWidth="1"/>
    <col min="32" max="32" width="11.7109375" style="150" customWidth="1"/>
    <col min="33" max="16384" width="9.140625" style="150"/>
  </cols>
  <sheetData>
    <row r="1" spans="1:32" ht="18" customHeight="1">
      <c r="A1" s="144"/>
      <c r="B1" s="145"/>
      <c r="C1" s="146"/>
      <c r="D1" s="147"/>
      <c r="E1" s="145"/>
      <c r="F1" s="148" t="s">
        <v>268</v>
      </c>
      <c r="G1" s="149" t="s">
        <v>269</v>
      </c>
      <c r="H1" s="818" t="s">
        <v>270</v>
      </c>
      <c r="I1" s="818"/>
      <c r="J1" s="818"/>
      <c r="K1" s="818"/>
      <c r="L1" s="818"/>
      <c r="M1" s="818"/>
      <c r="N1" s="818"/>
      <c r="O1" s="818"/>
      <c r="P1" s="819"/>
      <c r="Q1" s="820" t="s">
        <v>271</v>
      </c>
      <c r="R1" s="821"/>
      <c r="S1" s="821"/>
      <c r="T1" s="821"/>
      <c r="U1" s="821"/>
      <c r="V1" s="821"/>
      <c r="W1" s="821"/>
      <c r="X1" s="821"/>
      <c r="Y1" s="822"/>
      <c r="AA1" s="816" t="s">
        <v>287</v>
      </c>
      <c r="AB1" s="198"/>
      <c r="AC1" s="816" t="s">
        <v>287</v>
      </c>
      <c r="AD1" s="198"/>
      <c r="AE1" s="816" t="s">
        <v>287</v>
      </c>
      <c r="AF1" s="189"/>
    </row>
    <row r="2" spans="1:32" s="164" customFormat="1" ht="18" customHeight="1">
      <c r="A2" s="151" t="s">
        <v>272</v>
      </c>
      <c r="B2" s="152" t="s">
        <v>273</v>
      </c>
      <c r="C2" s="153" t="s">
        <v>274</v>
      </c>
      <c r="D2" s="154" t="s">
        <v>275</v>
      </c>
      <c r="E2" s="152" t="s">
        <v>276</v>
      </c>
      <c r="F2" s="155"/>
      <c r="G2" s="156"/>
      <c r="H2" s="157" t="s">
        <v>277</v>
      </c>
      <c r="I2" s="158" t="s">
        <v>278</v>
      </c>
      <c r="J2" s="823" t="s">
        <v>279</v>
      </c>
      <c r="K2" s="824"/>
      <c r="L2" s="825"/>
      <c r="M2" s="826" t="s">
        <v>280</v>
      </c>
      <c r="N2" s="826"/>
      <c r="O2" s="826"/>
      <c r="P2" s="159" t="s">
        <v>292</v>
      </c>
      <c r="Q2" s="827" t="s">
        <v>281</v>
      </c>
      <c r="R2" s="828"/>
      <c r="S2" s="829"/>
      <c r="T2" s="161"/>
      <c r="U2" s="160"/>
      <c r="V2" s="158" t="s">
        <v>282</v>
      </c>
      <c r="W2" s="162" t="s">
        <v>283</v>
      </c>
      <c r="X2" s="158" t="s">
        <v>284</v>
      </c>
      <c r="Y2" s="163" t="s">
        <v>285</v>
      </c>
      <c r="AA2" s="817"/>
      <c r="AB2" s="186"/>
      <c r="AC2" s="817"/>
      <c r="AD2" s="186"/>
      <c r="AE2" s="817"/>
      <c r="AF2" s="227"/>
    </row>
    <row r="3" spans="1:32" ht="18" customHeight="1">
      <c r="A3" s="165"/>
      <c r="B3" s="166"/>
      <c r="C3" s="167"/>
      <c r="E3" s="169"/>
      <c r="F3" s="170"/>
      <c r="G3" s="171"/>
      <c r="H3" s="172"/>
      <c r="I3" s="173"/>
      <c r="J3" s="173"/>
      <c r="K3" s="173"/>
      <c r="L3" s="173"/>
      <c r="M3" s="169"/>
      <c r="P3" s="174"/>
      <c r="Q3" s="175"/>
      <c r="R3" s="173"/>
      <c r="S3" s="172"/>
      <c r="T3" s="172"/>
      <c r="U3" s="172"/>
      <c r="V3" s="176"/>
      <c r="W3" s="176"/>
      <c r="X3" s="176"/>
      <c r="Y3" s="177"/>
      <c r="AA3" s="198"/>
      <c r="AB3" s="198"/>
      <c r="AC3" s="198"/>
      <c r="AD3" s="198"/>
      <c r="AE3" s="198"/>
      <c r="AF3" s="198"/>
    </row>
    <row r="4" spans="1:32" ht="18" customHeight="1">
      <c r="A4" s="178"/>
      <c r="B4" s="179" t="s">
        <v>286</v>
      </c>
      <c r="C4" s="180"/>
      <c r="E4" s="181"/>
      <c r="F4" s="155"/>
      <c r="G4" s="182"/>
      <c r="H4" s="183"/>
      <c r="I4" s="152"/>
      <c r="J4" s="152"/>
      <c r="K4" s="152"/>
      <c r="L4" s="152"/>
      <c r="M4" s="181"/>
      <c r="N4" s="152"/>
      <c r="O4" s="152"/>
      <c r="P4" s="184"/>
      <c r="Q4" s="290"/>
      <c r="R4" s="213"/>
      <c r="S4" s="291"/>
      <c r="T4" s="185"/>
      <c r="U4" s="185"/>
      <c r="V4" s="183"/>
      <c r="W4" s="186"/>
      <c r="X4" s="186"/>
      <c r="Y4" s="187"/>
      <c r="AA4" s="186"/>
      <c r="AB4" s="186"/>
      <c r="AC4" s="186"/>
      <c r="AD4" s="186"/>
      <c r="AE4" s="186"/>
      <c r="AF4" s="186"/>
    </row>
    <row r="5" spans="1:32" ht="18" customHeight="1">
      <c r="A5" s="188"/>
      <c r="B5" s="189"/>
      <c r="C5" s="167"/>
      <c r="D5" s="190"/>
      <c r="E5" s="191"/>
      <c r="F5" s="192"/>
      <c r="G5" s="193"/>
      <c r="H5" s="191"/>
      <c r="I5" s="194"/>
      <c r="J5" s="194"/>
      <c r="K5" s="194"/>
      <c r="L5" s="194"/>
      <c r="M5" s="194"/>
      <c r="N5" s="194"/>
      <c r="O5" s="194"/>
      <c r="P5" s="196"/>
      <c r="Q5" s="197"/>
      <c r="R5" s="194"/>
      <c r="S5" s="194"/>
      <c r="T5" s="194"/>
      <c r="U5" s="194"/>
      <c r="V5" s="198"/>
      <c r="W5" s="198"/>
      <c r="X5" s="199"/>
      <c r="Y5" s="200"/>
      <c r="AA5" s="198"/>
      <c r="AB5" s="198"/>
      <c r="AC5" s="198"/>
      <c r="AD5" s="198"/>
      <c r="AE5" s="198"/>
      <c r="AF5" s="198"/>
    </row>
    <row r="6" spans="1:32" ht="18" customHeight="1">
      <c r="A6" s="151">
        <v>1</v>
      </c>
      <c r="B6" s="201" t="s">
        <v>293</v>
      </c>
      <c r="C6" s="202"/>
      <c r="D6" s="203"/>
      <c r="E6" s="183"/>
      <c r="F6" s="210"/>
      <c r="G6" s="211"/>
      <c r="H6" s="204"/>
      <c r="I6" s="213"/>
      <c r="J6" s="213"/>
      <c r="K6" s="222"/>
      <c r="L6" s="229"/>
      <c r="M6" s="212"/>
      <c r="N6" s="222"/>
      <c r="O6" s="229"/>
      <c r="P6" s="230"/>
      <c r="Q6" s="205"/>
      <c r="R6" s="213"/>
      <c r="S6" s="213"/>
      <c r="T6" s="152"/>
      <c r="U6" s="152"/>
      <c r="V6" s="206"/>
      <c r="W6" s="207"/>
      <c r="X6" s="208"/>
      <c r="Y6" s="209"/>
      <c r="AA6" s="186"/>
      <c r="AB6" s="186"/>
      <c r="AC6" s="186"/>
      <c r="AD6" s="186"/>
      <c r="AE6" s="186"/>
      <c r="AF6" s="186"/>
    </row>
    <row r="7" spans="1:32" ht="18" customHeight="1">
      <c r="A7" s="188"/>
      <c r="B7" s="189"/>
      <c r="C7" s="167"/>
      <c r="D7" s="190"/>
      <c r="E7" s="191"/>
      <c r="F7" s="192"/>
      <c r="G7" s="193"/>
      <c r="H7" s="191"/>
      <c r="I7" s="194"/>
      <c r="J7" s="194" t="s">
        <v>291</v>
      </c>
      <c r="K7" s="194"/>
      <c r="L7" s="194"/>
      <c r="M7" s="194" t="s">
        <v>698</v>
      </c>
      <c r="N7" s="194"/>
      <c r="O7" s="194"/>
      <c r="P7" s="196"/>
      <c r="Q7" s="197"/>
      <c r="R7" s="194"/>
      <c r="S7" s="194"/>
      <c r="T7" s="194"/>
      <c r="U7" s="194"/>
      <c r="V7" s="198"/>
      <c r="W7" s="198"/>
      <c r="X7" s="199"/>
      <c r="Y7" s="200"/>
      <c r="AA7" s="198"/>
      <c r="AB7" s="198"/>
      <c r="AC7" s="198"/>
      <c r="AD7" s="198"/>
      <c r="AE7" s="198"/>
      <c r="AF7" s="198"/>
    </row>
    <row r="8" spans="1:32" ht="18" customHeight="1">
      <c r="A8" s="151"/>
      <c r="B8" s="201" t="s">
        <v>294</v>
      </c>
      <c r="C8" s="202"/>
      <c r="D8" s="203">
        <v>45.3</v>
      </c>
      <c r="E8" s="183" t="s">
        <v>1070</v>
      </c>
      <c r="F8" s="210">
        <f>IF(G8=0,"",IF(LEN(ABS(ROUND(G8,0)))&gt;3,ROUND(G8,2-INT(LOG(ABS(ROUND(G8,0))))),IF(LEN(ABS(ROUND(G8,0)))&gt;1,ROUND(G8,1-INT(LOG(ABS(G8)))),ROUND(G8,0-INT(LOG(ABS(G8)))))))</f>
        <v>180</v>
      </c>
      <c r="G8" s="211">
        <f>IF(P8="",H8,ROUND(H8*P8,1))</f>
        <v>181.8</v>
      </c>
      <c r="H8" s="204">
        <v>1</v>
      </c>
      <c r="I8" s="213"/>
      <c r="J8" s="213">
        <v>190</v>
      </c>
      <c r="K8" s="222">
        <v>1.01</v>
      </c>
      <c r="L8" s="229">
        <f>IF(J8="",K8,ROUND(J8*K8,1))</f>
        <v>191.9</v>
      </c>
      <c r="M8" s="212">
        <v>170</v>
      </c>
      <c r="N8" s="222">
        <v>1.01</v>
      </c>
      <c r="O8" s="229">
        <f>IF(M8="",N8,ROUND(M8*N8,1))</f>
        <v>171.7</v>
      </c>
      <c r="P8" s="230">
        <f>IF(E8="",0,AVERAGE(L8,O8))</f>
        <v>181.8</v>
      </c>
      <c r="Q8" s="205"/>
      <c r="R8" s="213"/>
      <c r="S8" s="213"/>
      <c r="T8" s="152"/>
      <c r="U8" s="152"/>
      <c r="V8" s="206"/>
      <c r="W8" s="207"/>
      <c r="X8" s="208"/>
      <c r="Y8" s="209"/>
      <c r="AA8" s="186"/>
      <c r="AB8" s="186"/>
      <c r="AC8" s="186"/>
      <c r="AD8" s="186"/>
      <c r="AE8" s="186"/>
      <c r="AF8" s="186"/>
    </row>
    <row r="9" spans="1:32" ht="18" customHeight="1">
      <c r="A9" s="188"/>
      <c r="B9" s="189"/>
      <c r="C9" s="167"/>
      <c r="D9" s="190"/>
      <c r="E9" s="191"/>
      <c r="F9" s="192"/>
      <c r="G9" s="193"/>
      <c r="H9" s="191"/>
      <c r="I9" s="194"/>
      <c r="J9" s="194"/>
      <c r="K9" s="194"/>
      <c r="L9" s="194"/>
      <c r="M9" s="194" t="s">
        <v>698</v>
      </c>
      <c r="N9" s="194"/>
      <c r="O9" s="194"/>
      <c r="P9" s="196"/>
      <c r="Q9" s="197"/>
      <c r="R9" s="194"/>
      <c r="S9" s="194"/>
      <c r="T9" s="194"/>
      <c r="U9" s="194"/>
      <c r="V9" s="198"/>
      <c r="W9" s="198"/>
      <c r="X9" s="199"/>
      <c r="Y9" s="200"/>
      <c r="AA9" s="198"/>
      <c r="AB9" s="198"/>
      <c r="AC9" s="198"/>
      <c r="AD9" s="198"/>
      <c r="AE9" s="198"/>
      <c r="AF9" s="198"/>
    </row>
    <row r="10" spans="1:32" ht="18" customHeight="1">
      <c r="A10" s="151"/>
      <c r="B10" s="201" t="s">
        <v>295</v>
      </c>
      <c r="C10" s="202"/>
      <c r="D10" s="203">
        <v>85</v>
      </c>
      <c r="E10" s="183" t="s">
        <v>786</v>
      </c>
      <c r="F10" s="210">
        <f>IF(G10=0,"",IF(LEN(ABS(ROUND(G10,0)))&gt;3,ROUND(G10,2-INT(LOG(ABS(ROUND(G10,0))))),IF(LEN(ABS(ROUND(G10,0)))&gt;1,ROUND(G10,1-INT(LOG(ABS(G10)))),ROUND(G10,0-INT(LOG(ABS(G10)))))))</f>
        <v>320</v>
      </c>
      <c r="G10" s="211">
        <f>IF(P10="",H10,ROUND(H10*P10,1))</f>
        <v>323.2</v>
      </c>
      <c r="H10" s="204">
        <v>1</v>
      </c>
      <c r="I10" s="213"/>
      <c r="J10" s="213" t="s">
        <v>700</v>
      </c>
      <c r="K10" s="222"/>
      <c r="L10" s="229"/>
      <c r="M10" s="212">
        <v>320</v>
      </c>
      <c r="N10" s="222">
        <v>1.01</v>
      </c>
      <c r="O10" s="229">
        <f>IF(M10="",N10,ROUND(M10*N10,1))</f>
        <v>323.2</v>
      </c>
      <c r="P10" s="230">
        <f>IF(E10="",0,AVERAGE(L10,O10))</f>
        <v>323.2</v>
      </c>
      <c r="Q10" s="205"/>
      <c r="R10" s="213"/>
      <c r="S10" s="213"/>
      <c r="T10" s="152"/>
      <c r="U10" s="152"/>
      <c r="V10" s="206"/>
      <c r="W10" s="207"/>
      <c r="X10" s="208"/>
      <c r="Y10" s="209"/>
      <c r="AA10" s="186"/>
      <c r="AB10" s="186"/>
      <c r="AC10" s="186"/>
      <c r="AD10" s="186"/>
      <c r="AE10" s="186"/>
      <c r="AF10" s="186"/>
    </row>
    <row r="11" spans="1:32" ht="18" customHeight="1">
      <c r="A11" s="188"/>
      <c r="B11" s="189"/>
      <c r="C11" s="167"/>
      <c r="D11" s="190"/>
      <c r="E11" s="191"/>
      <c r="F11" s="192"/>
      <c r="G11" s="193"/>
      <c r="H11" s="191"/>
      <c r="I11" s="194"/>
      <c r="J11" s="194" t="s">
        <v>699</v>
      </c>
      <c r="K11" s="194"/>
      <c r="L11" s="194"/>
      <c r="M11" s="198" t="s">
        <v>701</v>
      </c>
      <c r="N11" s="194"/>
      <c r="O11" s="194"/>
      <c r="P11" s="196"/>
      <c r="Q11" s="197"/>
      <c r="R11" s="194"/>
      <c r="S11" s="194"/>
      <c r="T11" s="194"/>
      <c r="U11" s="194"/>
      <c r="V11" s="198"/>
      <c r="W11" s="198"/>
      <c r="X11" s="199"/>
      <c r="Y11" s="200"/>
      <c r="AA11" s="198"/>
      <c r="AB11" s="198"/>
      <c r="AC11" s="198"/>
      <c r="AD11" s="198"/>
      <c r="AE11" s="198"/>
      <c r="AF11" s="198"/>
    </row>
    <row r="12" spans="1:32" ht="18" customHeight="1">
      <c r="A12" s="151"/>
      <c r="B12" s="201" t="s">
        <v>10</v>
      </c>
      <c r="C12" s="202"/>
      <c r="D12" s="203">
        <v>85</v>
      </c>
      <c r="E12" s="183" t="s">
        <v>786</v>
      </c>
      <c r="F12" s="210">
        <f>IF(G12=0,"",IF(LEN(ABS(ROUND(G12,0)))&gt;3,ROUND(G12,2-INT(LOG(ABS(ROUND(G12,0))))),IF(LEN(ABS(ROUND(G12,0)))&gt;1,ROUND(G12,1-INT(LOG(ABS(G12)))),ROUND(G12,0-INT(LOG(ABS(G12)))))))</f>
        <v>240</v>
      </c>
      <c r="G12" s="211">
        <f>IF(P12="",H12,ROUND(H12*P12,1))</f>
        <v>235.4</v>
      </c>
      <c r="H12" s="204">
        <v>1</v>
      </c>
      <c r="I12" s="213"/>
      <c r="J12" s="213">
        <v>280</v>
      </c>
      <c r="K12" s="222">
        <v>1.01</v>
      </c>
      <c r="L12" s="229">
        <f>IF(J12="",K12,ROUND(J12*K12,1))</f>
        <v>282.8</v>
      </c>
      <c r="M12" s="212">
        <f>66+120</f>
        <v>186</v>
      </c>
      <c r="N12" s="222">
        <v>1.01</v>
      </c>
      <c r="O12" s="229">
        <f>IF(M12="",N12,ROUND(M12*N12,1))</f>
        <v>187.9</v>
      </c>
      <c r="P12" s="230">
        <f>IF(E12="",0,AVERAGE(L12,O12))</f>
        <v>235.35000000000002</v>
      </c>
      <c r="Q12" s="205"/>
      <c r="R12" s="213"/>
      <c r="S12" s="213"/>
      <c r="T12" s="152"/>
      <c r="U12" s="152"/>
      <c r="V12" s="206"/>
      <c r="W12" s="207"/>
      <c r="X12" s="208"/>
      <c r="Y12" s="209"/>
      <c r="AA12" s="186"/>
      <c r="AB12" s="186"/>
      <c r="AC12" s="186"/>
      <c r="AD12" s="186"/>
      <c r="AE12" s="186"/>
      <c r="AF12" s="186"/>
    </row>
    <row r="13" spans="1:32" ht="18" customHeight="1">
      <c r="A13" s="188"/>
      <c r="B13" s="189"/>
      <c r="C13" s="167"/>
      <c r="D13" s="190"/>
      <c r="E13" s="191"/>
      <c r="F13" s="192"/>
      <c r="G13" s="193"/>
      <c r="H13" s="191"/>
      <c r="I13" s="194"/>
      <c r="J13" s="194" t="s">
        <v>702</v>
      </c>
      <c r="K13" s="194"/>
      <c r="L13" s="194"/>
      <c r="M13" s="194" t="s">
        <v>703</v>
      </c>
      <c r="N13" s="194"/>
      <c r="O13" s="194"/>
      <c r="P13" s="196"/>
      <c r="Q13" s="197"/>
      <c r="R13" s="194"/>
      <c r="S13" s="194"/>
      <c r="T13" s="194"/>
      <c r="U13" s="194"/>
      <c r="V13" s="198"/>
      <c r="W13" s="198"/>
      <c r="X13" s="199"/>
      <c r="Y13" s="200"/>
      <c r="AA13" s="198"/>
      <c r="AB13" s="198"/>
      <c r="AC13" s="198"/>
      <c r="AD13" s="198"/>
      <c r="AE13" s="198"/>
      <c r="AF13" s="198"/>
    </row>
    <row r="14" spans="1:32" ht="18" customHeight="1">
      <c r="A14" s="151"/>
      <c r="B14" s="201" t="s">
        <v>296</v>
      </c>
      <c r="C14" s="202"/>
      <c r="D14" s="203">
        <v>85</v>
      </c>
      <c r="E14" s="183" t="s">
        <v>1070</v>
      </c>
      <c r="F14" s="210">
        <f>IF(G14=0,"",IF(LEN(ABS(ROUND(G14,0)))&gt;3,ROUND(G14,2-INT(LOG(ABS(ROUND(G14,0))))),IF(LEN(ABS(ROUND(G14,0)))&gt;1,ROUND(G14,1-INT(LOG(ABS(G14)))),ROUND(G14,0-INT(LOG(ABS(G14)))))))</f>
        <v>690</v>
      </c>
      <c r="G14" s="211">
        <f>IF(P14="",H14,ROUND(H14*P14,1))</f>
        <v>691.9</v>
      </c>
      <c r="H14" s="204">
        <v>1</v>
      </c>
      <c r="I14" s="213"/>
      <c r="J14" s="213">
        <v>600</v>
      </c>
      <c r="K14" s="222">
        <v>1.01</v>
      </c>
      <c r="L14" s="229">
        <f>IF(J14="",K14,ROUND(J14*K14,1))</f>
        <v>606</v>
      </c>
      <c r="M14" s="212">
        <v>770</v>
      </c>
      <c r="N14" s="222">
        <v>1.01</v>
      </c>
      <c r="O14" s="229">
        <f>IF(M14="",N14,ROUND(M14*N14,1))</f>
        <v>777.7</v>
      </c>
      <c r="P14" s="230">
        <f>IF(E14="",0,AVERAGE(L14,O14))</f>
        <v>691.85</v>
      </c>
      <c r="Q14" s="205"/>
      <c r="R14" s="213"/>
      <c r="S14" s="213"/>
      <c r="T14" s="152"/>
      <c r="U14" s="152"/>
      <c r="V14" s="206"/>
      <c r="W14" s="207"/>
      <c r="X14" s="208"/>
      <c r="Y14" s="209"/>
      <c r="AA14" s="186"/>
      <c r="AB14" s="186"/>
      <c r="AC14" s="186"/>
      <c r="AD14" s="186"/>
      <c r="AE14" s="186"/>
      <c r="AF14" s="186"/>
    </row>
    <row r="15" spans="1:32" ht="18" customHeight="1">
      <c r="A15" s="188"/>
      <c r="B15" s="189"/>
      <c r="C15" s="167"/>
      <c r="D15" s="190"/>
      <c r="E15" s="191"/>
      <c r="F15" s="192"/>
      <c r="G15" s="193"/>
      <c r="H15" s="191"/>
      <c r="I15" s="194"/>
      <c r="J15" s="194" t="s">
        <v>1218</v>
      </c>
      <c r="K15" s="194"/>
      <c r="L15" s="194"/>
      <c r="M15" s="194" t="s">
        <v>1219</v>
      </c>
      <c r="N15" s="194"/>
      <c r="O15" s="194"/>
      <c r="P15" s="196"/>
      <c r="Q15" s="197"/>
      <c r="R15" s="194"/>
      <c r="S15" s="194"/>
      <c r="T15" s="194"/>
      <c r="U15" s="194"/>
      <c r="V15" s="198"/>
      <c r="W15" s="198"/>
      <c r="X15" s="199"/>
      <c r="Y15" s="200"/>
      <c r="AA15" s="198"/>
      <c r="AB15" s="198"/>
      <c r="AC15" s="198"/>
      <c r="AD15" s="198"/>
      <c r="AE15" s="198"/>
      <c r="AF15" s="198"/>
    </row>
    <row r="16" spans="1:32" ht="18" customHeight="1">
      <c r="A16" s="151"/>
      <c r="B16" s="201" t="s">
        <v>297</v>
      </c>
      <c r="C16" s="202" t="s">
        <v>1217</v>
      </c>
      <c r="D16" s="203">
        <v>316</v>
      </c>
      <c r="E16" s="183" t="s">
        <v>786</v>
      </c>
      <c r="F16" s="210">
        <f>IF(G16=0,"",IF(LEN(ABS(ROUND(G16,0)))&gt;3,ROUND(G16,2-INT(LOG(ABS(ROUND(G16,0))))),IF(LEN(ABS(ROUND(G16,0)))&gt;1,ROUND(G16,1-INT(LOG(ABS(G16)))),ROUND(G16,0-INT(LOG(ABS(G16)))))))</f>
        <v>1470</v>
      </c>
      <c r="G16" s="211">
        <f>IF(P16="",H16,ROUND(H16*P16,1))</f>
        <v>1474.6</v>
      </c>
      <c r="H16" s="204">
        <v>1</v>
      </c>
      <c r="I16" s="213"/>
      <c r="J16" s="213">
        <v>1520</v>
      </c>
      <c r="K16" s="222">
        <v>1.01</v>
      </c>
      <c r="L16" s="289">
        <f>IF(J16="",K16,ROUND(J16*K16,1))</f>
        <v>1535.2</v>
      </c>
      <c r="M16" s="212">
        <v>1400</v>
      </c>
      <c r="N16" s="222">
        <v>1.01</v>
      </c>
      <c r="O16" s="289">
        <f>IF(M16="",N16,ROUND(M16*N16,1))</f>
        <v>1414</v>
      </c>
      <c r="P16" s="230">
        <f>IF(E16="",0,AVERAGE(L16,O16))</f>
        <v>1474.6</v>
      </c>
      <c r="Q16" s="205"/>
      <c r="R16" s="213"/>
      <c r="S16" s="213"/>
      <c r="T16" s="152"/>
      <c r="U16" s="152"/>
      <c r="V16" s="206"/>
      <c r="W16" s="207"/>
      <c r="X16" s="208"/>
      <c r="Y16" s="209"/>
      <c r="AA16" s="186"/>
      <c r="AB16" s="186"/>
      <c r="AC16" s="186"/>
      <c r="AD16" s="186"/>
      <c r="AE16" s="186"/>
      <c r="AF16" s="186"/>
    </row>
    <row r="17" spans="1:32" ht="18" customHeight="1">
      <c r="A17" s="188"/>
      <c r="B17" s="189"/>
      <c r="C17" s="167"/>
      <c r="D17" s="190"/>
      <c r="E17" s="191"/>
      <c r="F17" s="192"/>
      <c r="G17" s="193"/>
      <c r="H17" s="191"/>
      <c r="I17" s="194"/>
      <c r="J17" s="194"/>
      <c r="K17" s="194"/>
      <c r="L17" s="194"/>
      <c r="M17" s="194" t="s">
        <v>704</v>
      </c>
      <c r="N17" s="194"/>
      <c r="O17" s="194"/>
      <c r="P17" s="196"/>
      <c r="Q17" s="197"/>
      <c r="R17" s="194"/>
      <c r="S17" s="194"/>
      <c r="T17" s="194"/>
      <c r="U17" s="194"/>
      <c r="V17" s="198"/>
      <c r="W17" s="198"/>
      <c r="X17" s="199"/>
      <c r="Y17" s="200"/>
      <c r="AA17" s="198"/>
      <c r="AB17" s="198"/>
      <c r="AC17" s="198"/>
      <c r="AD17" s="198"/>
      <c r="AE17" s="198"/>
      <c r="AF17" s="198"/>
    </row>
    <row r="18" spans="1:32" ht="18" customHeight="1">
      <c r="A18" s="151"/>
      <c r="B18" s="201" t="s">
        <v>298</v>
      </c>
      <c r="C18" s="202" t="s">
        <v>299</v>
      </c>
      <c r="D18" s="203">
        <v>3.4</v>
      </c>
      <c r="E18" s="183" t="s">
        <v>786</v>
      </c>
      <c r="F18" s="210">
        <f>IF(G18=0,"",IF(LEN(ABS(ROUND(G18,0)))&gt;3,ROUND(G18,2-INT(LOG(ABS(ROUND(G18,0))))),IF(LEN(ABS(ROUND(G18,0)))&gt;1,ROUND(G18,1-INT(LOG(ABS(G18)))),ROUND(G18,0-INT(LOG(ABS(G18)))))))</f>
        <v>300</v>
      </c>
      <c r="G18" s="211">
        <f>IF(P18="",H18,ROUND(H18*P18,1))</f>
        <v>303</v>
      </c>
      <c r="H18" s="204">
        <v>1</v>
      </c>
      <c r="I18" s="213"/>
      <c r="J18" s="213" t="s">
        <v>189</v>
      </c>
      <c r="K18" s="222"/>
      <c r="L18" s="229"/>
      <c r="M18" s="212">
        <v>300</v>
      </c>
      <c r="N18" s="222">
        <v>1.01</v>
      </c>
      <c r="O18" s="229">
        <f>IF(M18="",N18,ROUND(M18*N18,1))</f>
        <v>303</v>
      </c>
      <c r="P18" s="230">
        <f>IF(E18="",0,AVERAGE(L18,O18))</f>
        <v>303</v>
      </c>
      <c r="Q18" s="205"/>
      <c r="R18" s="213"/>
      <c r="S18" s="213"/>
      <c r="T18" s="152"/>
      <c r="U18" s="152"/>
      <c r="V18" s="206"/>
      <c r="W18" s="207"/>
      <c r="X18" s="208"/>
      <c r="Y18" s="209"/>
      <c r="AA18" s="186"/>
      <c r="AB18" s="186"/>
      <c r="AC18" s="186"/>
      <c r="AD18" s="186"/>
      <c r="AE18" s="186"/>
      <c r="AF18" s="186"/>
    </row>
    <row r="19" spans="1:32" ht="18" customHeight="1">
      <c r="A19" s="188"/>
      <c r="B19" s="189"/>
      <c r="C19" s="167"/>
      <c r="D19" s="190"/>
      <c r="E19" s="191"/>
      <c r="F19" s="192"/>
      <c r="G19" s="193"/>
      <c r="H19" s="191"/>
      <c r="I19" s="194"/>
      <c r="J19" s="194"/>
      <c r="K19" s="194"/>
      <c r="L19" s="194"/>
      <c r="M19" s="194" t="s">
        <v>704</v>
      </c>
      <c r="N19" s="194"/>
      <c r="O19" s="194"/>
      <c r="P19" s="196"/>
      <c r="Q19" s="197"/>
      <c r="R19" s="194"/>
      <c r="S19" s="194"/>
      <c r="T19" s="194"/>
      <c r="U19" s="194"/>
      <c r="V19" s="198"/>
      <c r="W19" s="198"/>
      <c r="X19" s="199"/>
      <c r="Y19" s="200"/>
      <c r="AA19" s="198"/>
      <c r="AB19" s="198"/>
      <c r="AC19" s="198"/>
      <c r="AD19" s="198"/>
      <c r="AE19" s="198"/>
      <c r="AF19" s="198"/>
    </row>
    <row r="20" spans="1:32" ht="18" customHeight="1">
      <c r="A20" s="151"/>
      <c r="B20" s="201" t="s">
        <v>300</v>
      </c>
      <c r="C20" s="202" t="s">
        <v>299</v>
      </c>
      <c r="D20" s="203">
        <v>83.3</v>
      </c>
      <c r="E20" s="183" t="s">
        <v>1071</v>
      </c>
      <c r="F20" s="210">
        <f>IF(G20=0,"",IF(LEN(ABS(ROUND(G20,0)))&gt;3,ROUND(G20,2-INT(LOG(ABS(ROUND(G20,0))))),IF(LEN(ABS(ROUND(G20,0)))&gt;1,ROUND(G20,1-INT(LOG(ABS(G20)))),ROUND(G20,0-INT(LOG(ABS(G20)))))))</f>
        <v>300</v>
      </c>
      <c r="G20" s="211">
        <f>IF(P20="",H20,ROUND(H20*P20,1))</f>
        <v>303</v>
      </c>
      <c r="H20" s="204">
        <v>1</v>
      </c>
      <c r="I20" s="213"/>
      <c r="J20" s="213" t="s">
        <v>189</v>
      </c>
      <c r="K20" s="222"/>
      <c r="L20" s="229"/>
      <c r="M20" s="212">
        <v>300</v>
      </c>
      <c r="N20" s="222">
        <v>1.01</v>
      </c>
      <c r="O20" s="229">
        <f>IF(M20="",N20,ROUND(M20*N20,1))</f>
        <v>303</v>
      </c>
      <c r="P20" s="230">
        <f>IF(E20="",0,AVERAGE(L20,O20))</f>
        <v>303</v>
      </c>
      <c r="Q20" s="205"/>
      <c r="R20" s="213"/>
      <c r="S20" s="213"/>
      <c r="T20" s="152"/>
      <c r="U20" s="152"/>
      <c r="V20" s="206"/>
      <c r="W20" s="207"/>
      <c r="X20" s="208"/>
      <c r="Y20" s="209"/>
      <c r="AA20" s="186"/>
      <c r="AB20" s="186"/>
      <c r="AC20" s="186"/>
      <c r="AD20" s="186"/>
      <c r="AE20" s="186"/>
      <c r="AF20" s="186"/>
    </row>
    <row r="21" spans="1:32" ht="18" customHeight="1">
      <c r="A21" s="188"/>
      <c r="B21" s="189"/>
      <c r="C21" s="167"/>
      <c r="D21" s="190"/>
      <c r="E21" s="191"/>
      <c r="F21" s="192"/>
      <c r="G21" s="193"/>
      <c r="H21" s="191"/>
      <c r="I21" s="194"/>
      <c r="J21" s="194"/>
      <c r="K21" s="194"/>
      <c r="L21" s="194"/>
      <c r="M21" s="194" t="s">
        <v>704</v>
      </c>
      <c r="N21" s="194"/>
      <c r="O21" s="194"/>
      <c r="P21" s="196"/>
      <c r="Q21" s="197"/>
      <c r="R21" s="194"/>
      <c r="S21" s="194"/>
      <c r="T21" s="194"/>
      <c r="U21" s="194"/>
      <c r="V21" s="198"/>
      <c r="W21" s="198"/>
      <c r="X21" s="199"/>
      <c r="Y21" s="200"/>
      <c r="AA21" s="198"/>
      <c r="AB21" s="198"/>
      <c r="AC21" s="198"/>
      <c r="AD21" s="198"/>
      <c r="AE21" s="198"/>
      <c r="AF21" s="198"/>
    </row>
    <row r="22" spans="1:32" ht="18" customHeight="1">
      <c r="A22" s="151"/>
      <c r="B22" s="201" t="s">
        <v>301</v>
      </c>
      <c r="C22" s="202"/>
      <c r="D22" s="203">
        <v>9.9</v>
      </c>
      <c r="E22" s="183" t="s">
        <v>786</v>
      </c>
      <c r="F22" s="210">
        <f>IF(G22=0,"",IF(LEN(ABS(ROUND(G22,0)))&gt;3,ROUND(G22,2-INT(LOG(ABS(ROUND(G22,0))))),IF(LEN(ABS(ROUND(G22,0)))&gt;1,ROUND(G22,1-INT(LOG(ABS(G22)))),ROUND(G22,0-INT(LOG(ABS(G22)))))))</f>
        <v>1630</v>
      </c>
      <c r="G22" s="211">
        <f>IF(P22="",H22,ROUND(H22*P22,1))</f>
        <v>1626.1</v>
      </c>
      <c r="H22" s="204">
        <v>1</v>
      </c>
      <c r="I22" s="213"/>
      <c r="J22" s="213" t="s">
        <v>189</v>
      </c>
      <c r="K22" s="222"/>
      <c r="L22" s="229"/>
      <c r="M22" s="212">
        <v>1610</v>
      </c>
      <c r="N22" s="222">
        <v>1.01</v>
      </c>
      <c r="O22" s="229">
        <f>IF(M22="",N22,ROUND(M22*N22,1))</f>
        <v>1626.1</v>
      </c>
      <c r="P22" s="230">
        <f>IF(E22="",0,AVERAGE(L22,O22))</f>
        <v>1626.1</v>
      </c>
      <c r="Q22" s="205"/>
      <c r="R22" s="213"/>
      <c r="S22" s="213"/>
      <c r="T22" s="152"/>
      <c r="U22" s="152"/>
      <c r="V22" s="206"/>
      <c r="W22" s="207"/>
      <c r="X22" s="208"/>
      <c r="Y22" s="209"/>
      <c r="AA22" s="186"/>
      <c r="AB22" s="186"/>
      <c r="AC22" s="186"/>
      <c r="AD22" s="186"/>
      <c r="AE22" s="186"/>
      <c r="AF22" s="186"/>
    </row>
    <row r="23" spans="1:32" ht="18" customHeight="1">
      <c r="A23" s="188"/>
      <c r="B23" s="189"/>
      <c r="C23" s="167"/>
      <c r="D23" s="190"/>
      <c r="E23" s="191"/>
      <c r="F23" s="192"/>
      <c r="G23" s="193"/>
      <c r="H23" s="191"/>
      <c r="I23" s="194"/>
      <c r="J23" s="194" t="s">
        <v>1213</v>
      </c>
      <c r="K23" s="194"/>
      <c r="L23" s="194"/>
      <c r="M23" s="194" t="s">
        <v>1214</v>
      </c>
      <c r="N23" s="194"/>
      <c r="O23" s="194"/>
      <c r="P23" s="196"/>
      <c r="Q23" s="197"/>
      <c r="R23" s="194"/>
      <c r="S23" s="194"/>
      <c r="T23" s="194"/>
      <c r="U23" s="194"/>
      <c r="V23" s="198"/>
      <c r="W23" s="198"/>
      <c r="X23" s="199"/>
      <c r="Y23" s="200"/>
      <c r="AA23" s="198"/>
      <c r="AB23" s="198"/>
      <c r="AC23" s="198"/>
      <c r="AD23" s="198"/>
      <c r="AE23" s="198"/>
      <c r="AF23" s="198"/>
    </row>
    <row r="24" spans="1:32" ht="18" customHeight="1">
      <c r="A24" s="151"/>
      <c r="B24" s="201" t="s">
        <v>302</v>
      </c>
      <c r="C24" s="202" t="s">
        <v>1212</v>
      </c>
      <c r="D24" s="203">
        <v>57</v>
      </c>
      <c r="E24" s="183" t="s">
        <v>303</v>
      </c>
      <c r="F24" s="210">
        <f>IF(G24=0,"",IF(LEN(ABS(ROUND(G24,0)))&gt;3,ROUND(G24,2-INT(LOG(ABS(ROUND(G24,0))))),IF(LEN(ABS(ROUND(G24,0)))&gt;1,ROUND(G24,1-INT(LOG(ABS(G24)))),ROUND(G24,0-INT(LOG(ABS(G24)))))))</f>
        <v>760</v>
      </c>
      <c r="G24" s="211">
        <f>IF(P24="",H24,ROUND(H24*P24,1))</f>
        <v>762.6</v>
      </c>
      <c r="H24" s="204">
        <v>1</v>
      </c>
      <c r="I24" s="213"/>
      <c r="J24" s="213">
        <v>850</v>
      </c>
      <c r="K24" s="222">
        <v>1.01</v>
      </c>
      <c r="L24" s="289">
        <f>IF(J24="",K24,ROUND(J24*K24,1))</f>
        <v>858.5</v>
      </c>
      <c r="M24" s="212">
        <v>660</v>
      </c>
      <c r="N24" s="222">
        <v>1.01</v>
      </c>
      <c r="O24" s="289">
        <f>IF(M24="",N24,ROUND(M24*N24,1))</f>
        <v>666.6</v>
      </c>
      <c r="P24" s="230">
        <f>IF(E24="",0,AVERAGE(L24,O24))</f>
        <v>762.55</v>
      </c>
      <c r="Q24" s="205"/>
      <c r="R24" s="213"/>
      <c r="S24" s="213"/>
      <c r="T24" s="152"/>
      <c r="U24" s="152"/>
      <c r="V24" s="206"/>
      <c r="W24" s="207"/>
      <c r="X24" s="208"/>
      <c r="Y24" s="209"/>
      <c r="AA24" s="186"/>
      <c r="AB24" s="186"/>
      <c r="AC24" s="186"/>
      <c r="AD24" s="186"/>
      <c r="AE24" s="186"/>
      <c r="AF24" s="186"/>
    </row>
    <row r="25" spans="1:32" ht="18" customHeight="1">
      <c r="A25" s="188"/>
      <c r="B25" s="189"/>
      <c r="C25" s="167"/>
      <c r="D25" s="190"/>
      <c r="E25" s="191"/>
      <c r="F25" s="192"/>
      <c r="G25" s="193"/>
      <c r="H25" s="191"/>
      <c r="I25" s="194"/>
      <c r="J25" s="198"/>
      <c r="K25" s="194"/>
      <c r="L25" s="194"/>
      <c r="M25" s="194" t="s">
        <v>1220</v>
      </c>
      <c r="N25" s="194"/>
      <c r="O25" s="194"/>
      <c r="P25" s="196"/>
      <c r="Q25" s="197"/>
      <c r="R25" s="194"/>
      <c r="S25" s="194"/>
      <c r="T25" s="194"/>
      <c r="U25" s="194"/>
      <c r="V25" s="198"/>
      <c r="W25" s="198"/>
      <c r="X25" s="199"/>
      <c r="Y25" s="200"/>
      <c r="AA25" s="198"/>
      <c r="AB25" s="198"/>
      <c r="AC25" s="198"/>
      <c r="AD25" s="198"/>
      <c r="AE25" s="198"/>
      <c r="AF25" s="198"/>
    </row>
    <row r="26" spans="1:32" ht="18" customHeight="1">
      <c r="A26" s="151"/>
      <c r="B26" s="201" t="s">
        <v>304</v>
      </c>
      <c r="C26" s="202" t="s">
        <v>1215</v>
      </c>
      <c r="D26" s="203">
        <v>316</v>
      </c>
      <c r="E26" s="183" t="s">
        <v>786</v>
      </c>
      <c r="F26" s="210">
        <f>IF(G26=0,"",IF(LEN(ABS(ROUND(G26,0)))&gt;3,ROUND(G26,2-INT(LOG(ABS(ROUND(G26,0))))),IF(LEN(ABS(ROUND(G26,0)))&gt;1,ROUND(G26,1-INT(LOG(ABS(G26)))),ROUND(G26,0-INT(LOG(ABS(G26)))))))</f>
        <v>470</v>
      </c>
      <c r="G26" s="211">
        <f>IF(P26="",H26,ROUND(H26*P26,1))</f>
        <v>474.7</v>
      </c>
      <c r="H26" s="204">
        <v>1</v>
      </c>
      <c r="I26" s="213"/>
      <c r="J26" s="213" t="s">
        <v>189</v>
      </c>
      <c r="K26" s="222"/>
      <c r="L26" s="289"/>
      <c r="M26" s="212">
        <v>470</v>
      </c>
      <c r="N26" s="222">
        <v>1.01</v>
      </c>
      <c r="O26" s="289">
        <f>IF(M26="",N26,ROUND(M26*N26,1))</f>
        <v>474.7</v>
      </c>
      <c r="P26" s="230">
        <f>IF(E26="",0,AVERAGE(L26,O26))</f>
        <v>474.7</v>
      </c>
      <c r="Q26" s="205"/>
      <c r="R26" s="213"/>
      <c r="S26" s="213"/>
      <c r="T26" s="152"/>
      <c r="U26" s="152"/>
      <c r="V26" s="206"/>
      <c r="W26" s="207"/>
      <c r="X26" s="208"/>
      <c r="Y26" s="209"/>
      <c r="AA26" s="186"/>
      <c r="AB26" s="186"/>
      <c r="AC26" s="186"/>
      <c r="AD26" s="186"/>
      <c r="AE26" s="186"/>
      <c r="AF26" s="186"/>
    </row>
    <row r="27" spans="1:32" ht="18" customHeight="1">
      <c r="A27" s="188"/>
      <c r="B27" s="189"/>
      <c r="C27" s="167"/>
      <c r="D27" s="190"/>
      <c r="E27" s="191"/>
      <c r="F27" s="192"/>
      <c r="G27" s="193"/>
      <c r="H27" s="191"/>
      <c r="I27" s="194"/>
      <c r="J27" s="194"/>
      <c r="K27" s="194"/>
      <c r="L27" s="194"/>
      <c r="M27" s="195"/>
      <c r="N27" s="194"/>
      <c r="O27" s="194"/>
      <c r="P27" s="196"/>
      <c r="Q27" s="197"/>
      <c r="R27" s="194"/>
      <c r="S27" s="194"/>
      <c r="T27" s="194"/>
      <c r="U27" s="194"/>
      <c r="V27" s="198"/>
      <c r="W27" s="198"/>
      <c r="X27" s="199"/>
      <c r="Y27" s="200"/>
      <c r="AA27" s="198"/>
      <c r="AB27" s="198"/>
      <c r="AC27" s="198"/>
      <c r="AD27" s="198"/>
      <c r="AE27" s="198"/>
      <c r="AF27" s="198"/>
    </row>
    <row r="28" spans="1:32" ht="18" customHeight="1">
      <c r="A28" s="151"/>
      <c r="B28" s="201"/>
      <c r="C28" s="202"/>
      <c r="D28" s="203"/>
      <c r="E28" s="183"/>
      <c r="F28" s="155"/>
      <c r="G28" s="182"/>
      <c r="H28" s="204"/>
      <c r="I28" s="152"/>
      <c r="J28" s="152"/>
      <c r="K28" s="152"/>
      <c r="L28" s="152"/>
      <c r="M28" s="181"/>
      <c r="N28" s="152"/>
      <c r="O28" s="152"/>
      <c r="P28" s="184"/>
      <c r="Q28" s="205"/>
      <c r="R28" s="213"/>
      <c r="S28" s="213"/>
      <c r="T28" s="152"/>
      <c r="U28" s="152"/>
      <c r="V28" s="206"/>
      <c r="W28" s="207"/>
      <c r="X28" s="208"/>
      <c r="Y28" s="209"/>
      <c r="AA28" s="186"/>
      <c r="AB28" s="186"/>
      <c r="AC28" s="186"/>
      <c r="AD28" s="186"/>
      <c r="AE28" s="186"/>
      <c r="AF28" s="186"/>
    </row>
    <row r="29" spans="1:32" ht="18" customHeight="1">
      <c r="A29" s="188"/>
      <c r="B29" s="189"/>
      <c r="C29" s="167"/>
      <c r="D29" s="190"/>
      <c r="E29" s="191"/>
      <c r="F29" s="192"/>
      <c r="G29" s="193"/>
      <c r="H29" s="191"/>
      <c r="I29" s="194"/>
      <c r="J29" s="194"/>
      <c r="K29" s="194"/>
      <c r="L29" s="194"/>
      <c r="M29" s="194"/>
      <c r="N29" s="194"/>
      <c r="O29" s="194"/>
      <c r="P29" s="196"/>
      <c r="Q29" s="197"/>
      <c r="R29" s="194"/>
      <c r="S29" s="194"/>
      <c r="T29" s="194"/>
      <c r="U29" s="194"/>
      <c r="V29" s="198"/>
      <c r="W29" s="198"/>
      <c r="X29" s="199"/>
      <c r="Y29" s="200"/>
      <c r="AA29" s="198"/>
      <c r="AB29" s="198"/>
      <c r="AC29" s="198"/>
      <c r="AD29" s="198"/>
      <c r="AE29" s="198"/>
      <c r="AF29" s="198"/>
    </row>
    <row r="30" spans="1:32" ht="18" customHeight="1">
      <c r="A30" s="151">
        <v>2</v>
      </c>
      <c r="B30" s="201" t="s">
        <v>305</v>
      </c>
      <c r="C30" s="202"/>
      <c r="D30" s="203"/>
      <c r="E30" s="183"/>
      <c r="F30" s="210"/>
      <c r="G30" s="211"/>
      <c r="H30" s="204"/>
      <c r="I30" s="213"/>
      <c r="J30" s="213"/>
      <c r="K30" s="222"/>
      <c r="L30" s="213"/>
      <c r="M30" s="212"/>
      <c r="N30" s="222"/>
      <c r="O30" s="213"/>
      <c r="P30" s="214"/>
      <c r="Q30" s="205"/>
      <c r="R30" s="213"/>
      <c r="S30" s="213"/>
      <c r="T30" s="152"/>
      <c r="U30" s="152"/>
      <c r="V30" s="206"/>
      <c r="W30" s="207"/>
      <c r="X30" s="208"/>
      <c r="Y30" s="209"/>
      <c r="AA30" s="186"/>
      <c r="AB30" s="186"/>
      <c r="AC30" s="186"/>
      <c r="AD30" s="186"/>
      <c r="AE30" s="186"/>
      <c r="AF30" s="186"/>
    </row>
    <row r="31" spans="1:32" ht="18" customHeight="1">
      <c r="A31" s="188"/>
      <c r="B31" s="189"/>
      <c r="C31" s="167"/>
      <c r="D31" s="190"/>
      <c r="E31" s="191"/>
      <c r="F31" s="192"/>
      <c r="G31" s="193"/>
      <c r="H31" s="191"/>
      <c r="I31" s="194"/>
      <c r="J31" s="194" t="s">
        <v>1164</v>
      </c>
      <c r="K31" s="194"/>
      <c r="L31" s="194"/>
      <c r="M31" s="194" t="s">
        <v>1165</v>
      </c>
      <c r="N31" s="194"/>
      <c r="O31" s="194"/>
      <c r="P31" s="196"/>
      <c r="Q31" s="197"/>
      <c r="R31" s="194"/>
      <c r="S31" s="194"/>
      <c r="T31" s="194"/>
      <c r="U31" s="194"/>
      <c r="V31" s="198"/>
      <c r="W31" s="198"/>
      <c r="X31" s="199"/>
      <c r="Y31" s="200"/>
      <c r="AA31" s="198"/>
      <c r="AB31" s="198"/>
      <c r="AC31" s="198"/>
      <c r="AD31" s="198"/>
      <c r="AE31" s="198"/>
      <c r="AF31" s="198"/>
    </row>
    <row r="32" spans="1:32" ht="18" customHeight="1">
      <c r="A32" s="151"/>
      <c r="B32" s="201" t="s">
        <v>1135</v>
      </c>
      <c r="C32" s="202" t="s">
        <v>1136</v>
      </c>
      <c r="D32" s="203">
        <v>37.799999999999997</v>
      </c>
      <c r="E32" s="183" t="s">
        <v>12</v>
      </c>
      <c r="F32" s="210">
        <f>IF(G32=0,"",IF(LEN(ABS(ROUND(G32,0)))&gt;3,ROUND(G32,2-INT(LOG(ABS(ROUND(G32,0))))),IF(LEN(ABS(ROUND(G32,0)))&gt;1,ROUND(G32,1-INT(LOG(ABS(G32)))),ROUND(G32,0-INT(LOG(ABS(G32)))))))</f>
        <v>560</v>
      </c>
      <c r="G32" s="211">
        <f>IF(P32="",H32,ROUND(H32*P32,1))</f>
        <v>560.6</v>
      </c>
      <c r="H32" s="204">
        <v>1</v>
      </c>
      <c r="I32" s="213"/>
      <c r="J32" s="249">
        <v>570</v>
      </c>
      <c r="K32" s="222">
        <v>1.01</v>
      </c>
      <c r="L32" s="252">
        <f>IF(J32="",K32,ROUND(J32*K32,1))</f>
        <v>575.70000000000005</v>
      </c>
      <c r="M32" s="249">
        <v>540</v>
      </c>
      <c r="N32" s="222">
        <v>1.01</v>
      </c>
      <c r="O32" s="253">
        <f>IF(M32="",N32,ROUND(M32*N32,1))</f>
        <v>545.4</v>
      </c>
      <c r="P32" s="230">
        <f>IF(E32="",0,AVERAGE(L32,O32))</f>
        <v>560.54999999999995</v>
      </c>
      <c r="Q32" s="205"/>
      <c r="R32" s="213"/>
      <c r="S32" s="213"/>
      <c r="T32" s="152"/>
      <c r="U32" s="152"/>
      <c r="V32" s="206"/>
      <c r="W32" s="207"/>
      <c r="X32" s="208"/>
      <c r="Y32" s="209"/>
      <c r="AA32" s="186"/>
      <c r="AB32" s="186"/>
      <c r="AC32" s="186"/>
      <c r="AD32" s="186"/>
      <c r="AE32" s="186"/>
      <c r="AF32" s="186"/>
    </row>
    <row r="33" spans="1:32" ht="18" customHeight="1">
      <c r="A33" s="188"/>
      <c r="B33" s="189"/>
      <c r="C33" s="167"/>
      <c r="D33" s="190"/>
      <c r="E33" s="191"/>
      <c r="F33" s="192"/>
      <c r="G33" s="193"/>
      <c r="H33" s="191"/>
      <c r="I33" s="194"/>
      <c r="J33" s="194" t="s">
        <v>1164</v>
      </c>
      <c r="K33" s="194"/>
      <c r="L33" s="194"/>
      <c r="M33" s="194" t="s">
        <v>1165</v>
      </c>
      <c r="N33" s="194"/>
      <c r="O33" s="194"/>
      <c r="P33" s="196"/>
      <c r="Q33" s="197"/>
      <c r="R33" s="194"/>
      <c r="S33" s="194"/>
      <c r="T33" s="194"/>
      <c r="U33" s="194"/>
      <c r="V33" s="198"/>
      <c r="W33" s="198"/>
      <c r="X33" s="199"/>
      <c r="Y33" s="200"/>
      <c r="AA33" s="198"/>
      <c r="AB33" s="198"/>
      <c r="AC33" s="198"/>
      <c r="AD33" s="198"/>
      <c r="AE33" s="198"/>
      <c r="AF33" s="198"/>
    </row>
    <row r="34" spans="1:32" ht="18" customHeight="1">
      <c r="A34" s="151"/>
      <c r="B34" s="201" t="s">
        <v>1137</v>
      </c>
      <c r="C34" s="202"/>
      <c r="D34" s="203">
        <v>58.5</v>
      </c>
      <c r="E34" s="183" t="s">
        <v>785</v>
      </c>
      <c r="F34" s="210">
        <f>IF(G34=0,"",IF(LEN(ABS(ROUND(G34,0)))&gt;3,ROUND(G34,2-INT(LOG(ABS(ROUND(G34,0))))),IF(LEN(ABS(ROUND(G34,0)))&gt;1,ROUND(G34,1-INT(LOG(ABS(G34)))),ROUND(G34,0-INT(LOG(ABS(G34)))))))</f>
        <v>240</v>
      </c>
      <c r="G34" s="211">
        <f>IF(P34="",H34,ROUND(H34*P34,1))</f>
        <v>242.4</v>
      </c>
      <c r="H34" s="204">
        <v>1</v>
      </c>
      <c r="I34" s="213"/>
      <c r="J34" s="249">
        <v>220</v>
      </c>
      <c r="K34" s="222">
        <v>1.01</v>
      </c>
      <c r="L34" s="252">
        <f>IF(J34="",K34,ROUND(J34*K34,1))</f>
        <v>222.2</v>
      </c>
      <c r="M34" s="249">
        <v>260</v>
      </c>
      <c r="N34" s="222">
        <v>1.01</v>
      </c>
      <c r="O34" s="253">
        <f>IF(M34="",N34,ROUND(M34*N34,1))</f>
        <v>262.60000000000002</v>
      </c>
      <c r="P34" s="230">
        <f>IF(E34="",0,AVERAGE(L34,O34))</f>
        <v>242.4</v>
      </c>
      <c r="Q34" s="205"/>
      <c r="R34" s="213"/>
      <c r="S34" s="213"/>
      <c r="T34" s="152"/>
      <c r="U34" s="152"/>
      <c r="V34" s="206"/>
      <c r="W34" s="207"/>
      <c r="X34" s="208"/>
      <c r="Y34" s="209"/>
      <c r="AA34" s="186"/>
      <c r="AB34" s="186"/>
      <c r="AC34" s="186"/>
      <c r="AD34" s="186"/>
      <c r="AE34" s="186"/>
      <c r="AF34" s="186"/>
    </row>
    <row r="35" spans="1:32" ht="18" customHeight="1">
      <c r="A35" s="188"/>
      <c r="B35" s="189"/>
      <c r="C35" s="167"/>
      <c r="D35" s="190"/>
      <c r="E35" s="191"/>
      <c r="F35" s="192"/>
      <c r="G35" s="193"/>
      <c r="H35" s="191"/>
      <c r="I35" s="194"/>
      <c r="J35" s="194" t="s">
        <v>1164</v>
      </c>
      <c r="K35" s="194"/>
      <c r="L35" s="194"/>
      <c r="M35" s="194" t="s">
        <v>1165</v>
      </c>
      <c r="N35" s="194"/>
      <c r="O35" s="194"/>
      <c r="P35" s="196"/>
      <c r="Q35" s="197"/>
      <c r="R35" s="194"/>
      <c r="S35" s="194"/>
      <c r="T35" s="194"/>
      <c r="U35" s="194"/>
      <c r="V35" s="198"/>
      <c r="W35" s="198"/>
      <c r="X35" s="199"/>
      <c r="Y35" s="200"/>
      <c r="AA35" s="198"/>
      <c r="AB35" s="198"/>
      <c r="AC35" s="198"/>
      <c r="AD35" s="198"/>
      <c r="AE35" s="198"/>
      <c r="AF35" s="198"/>
    </row>
    <row r="36" spans="1:32" ht="18" customHeight="1">
      <c r="A36" s="151"/>
      <c r="B36" s="201" t="s">
        <v>1138</v>
      </c>
      <c r="C36" s="202" t="s">
        <v>1139</v>
      </c>
      <c r="D36" s="203">
        <v>15.8</v>
      </c>
      <c r="E36" s="183" t="s">
        <v>12</v>
      </c>
      <c r="F36" s="210">
        <f>IF(G36=0,"",IF(LEN(ABS(ROUND(G36,0)))&gt;3,ROUND(G36,2-INT(LOG(ABS(ROUND(G36,0))))),IF(LEN(ABS(ROUND(G36,0)))&gt;1,ROUND(G36,1-INT(LOG(ABS(G36)))),ROUND(G36,0-INT(LOG(ABS(G36)))))))</f>
        <v>800</v>
      </c>
      <c r="G36" s="211">
        <f>IF(P36="",H36,ROUND(H36*P36,1))</f>
        <v>803</v>
      </c>
      <c r="H36" s="204">
        <v>1</v>
      </c>
      <c r="I36" s="213"/>
      <c r="J36" s="249">
        <v>760</v>
      </c>
      <c r="K36" s="222">
        <v>1.01</v>
      </c>
      <c r="L36" s="252">
        <f>IF(J36="",K36,ROUND(J36*K36,1))</f>
        <v>767.6</v>
      </c>
      <c r="M36" s="249">
        <v>830</v>
      </c>
      <c r="N36" s="222">
        <v>1.01</v>
      </c>
      <c r="O36" s="253">
        <f>IF(M36="",N36,ROUND(M36*N36,1))</f>
        <v>838.3</v>
      </c>
      <c r="P36" s="230">
        <f>IF(E36="",0,AVERAGE(L36,O36))</f>
        <v>802.95</v>
      </c>
      <c r="Q36" s="205"/>
      <c r="R36" s="213"/>
      <c r="S36" s="213"/>
      <c r="T36" s="152"/>
      <c r="U36" s="152"/>
      <c r="V36" s="206"/>
      <c r="W36" s="207"/>
      <c r="X36" s="208"/>
      <c r="Y36" s="209"/>
      <c r="AA36" s="186"/>
      <c r="AB36" s="186"/>
      <c r="AC36" s="186"/>
      <c r="AD36" s="186"/>
      <c r="AE36" s="186"/>
      <c r="AF36" s="186"/>
    </row>
    <row r="37" spans="1:32" ht="18" customHeight="1">
      <c r="A37" s="188"/>
      <c r="B37" s="189"/>
      <c r="C37" s="167"/>
      <c r="D37" s="190"/>
      <c r="E37" s="191"/>
      <c r="F37" s="192"/>
      <c r="G37" s="193"/>
      <c r="H37" s="191"/>
      <c r="I37" s="194"/>
      <c r="J37" s="194"/>
      <c r="K37" s="194"/>
      <c r="L37" s="194"/>
      <c r="M37" s="195"/>
      <c r="N37" s="194"/>
      <c r="O37" s="194"/>
      <c r="P37" s="196"/>
      <c r="Q37" s="292" t="s">
        <v>1203</v>
      </c>
      <c r="R37" s="293" t="s">
        <v>1204</v>
      </c>
      <c r="S37" s="293" t="s">
        <v>1205</v>
      </c>
      <c r="T37" s="194"/>
      <c r="U37" s="194"/>
      <c r="V37" s="281"/>
      <c r="W37" s="281"/>
      <c r="X37" s="282"/>
      <c r="Y37" s="283"/>
      <c r="AA37" s="198"/>
      <c r="AB37" s="198"/>
      <c r="AC37" s="198"/>
      <c r="AD37" s="198"/>
      <c r="AE37" s="198"/>
      <c r="AF37" s="198"/>
    </row>
    <row r="38" spans="1:32" ht="18" customHeight="1">
      <c r="A38" s="151"/>
      <c r="B38" s="201" t="s">
        <v>1140</v>
      </c>
      <c r="C38" s="202" t="s">
        <v>1141</v>
      </c>
      <c r="D38" s="203">
        <v>22</v>
      </c>
      <c r="E38" s="183" t="s">
        <v>12</v>
      </c>
      <c r="F38" s="210">
        <f>Y38</f>
        <v>3500</v>
      </c>
      <c r="G38" s="211"/>
      <c r="H38" s="204"/>
      <c r="I38" s="213"/>
      <c r="J38" s="152" t="s">
        <v>1163</v>
      </c>
      <c r="K38" s="152"/>
      <c r="L38" s="252"/>
      <c r="M38" s="181" t="s">
        <v>1163</v>
      </c>
      <c r="N38" s="152"/>
      <c r="O38" s="253"/>
      <c r="P38" s="230"/>
      <c r="Q38" s="205">
        <v>5000</v>
      </c>
      <c r="R38" s="294">
        <v>6000</v>
      </c>
      <c r="S38" s="294">
        <v>6500</v>
      </c>
      <c r="T38" s="152"/>
      <c r="U38" s="152"/>
      <c r="V38" s="284">
        <f>MIN(Q38,R38,S38)</f>
        <v>5000</v>
      </c>
      <c r="W38" s="285">
        <v>0.7</v>
      </c>
      <c r="X38" s="286">
        <f>ROUNDDOWN(V38*W38,0)</f>
        <v>3500</v>
      </c>
      <c r="Y38" s="287">
        <f>IF(X38=0,"",IF(LEN(ABS(ROUND(X38,0)))&gt;3,ROUNDDOWN(X38,2-INT(LOG(ABS(ROUND(X38,0))))),IF(LEN(ABS(ROUND(X38,0)))&gt;1,ROUNDDOWN(X38,1-INT(LOG(ABS(X38)))),ROUNDDOWN(X38,0-INT(LOG(ABS(X38)))))))</f>
        <v>3500</v>
      </c>
      <c r="AA38" s="186"/>
      <c r="AB38" s="186"/>
      <c r="AC38" s="186"/>
      <c r="AD38" s="186"/>
      <c r="AE38" s="186"/>
      <c r="AF38" s="186"/>
    </row>
    <row r="39" spans="1:32" ht="18" customHeight="1">
      <c r="A39" s="188"/>
      <c r="B39" s="189"/>
      <c r="C39" s="167"/>
      <c r="D39" s="190"/>
      <c r="E39" s="191"/>
      <c r="F39" s="192"/>
      <c r="G39" s="193"/>
      <c r="H39" s="191"/>
      <c r="I39" s="194"/>
      <c r="J39" s="194" t="s">
        <v>1164</v>
      </c>
      <c r="K39" s="194"/>
      <c r="L39" s="194"/>
      <c r="M39" s="194" t="s">
        <v>1165</v>
      </c>
      <c r="N39" s="194"/>
      <c r="O39" s="194"/>
      <c r="P39" s="196"/>
      <c r="Q39" s="197"/>
      <c r="R39" s="194"/>
      <c r="S39" s="194"/>
      <c r="T39" s="194"/>
      <c r="U39" s="194"/>
      <c r="V39" s="198"/>
      <c r="W39" s="198"/>
      <c r="X39" s="199"/>
      <c r="Y39" s="200"/>
      <c r="AA39" s="198"/>
      <c r="AB39" s="198"/>
      <c r="AC39" s="198"/>
      <c r="AD39" s="198"/>
      <c r="AE39" s="198"/>
      <c r="AF39" s="198"/>
    </row>
    <row r="40" spans="1:32" ht="18" customHeight="1">
      <c r="A40" s="151"/>
      <c r="B40" s="201" t="s">
        <v>1142</v>
      </c>
      <c r="C40" s="202"/>
      <c r="D40" s="203">
        <v>1</v>
      </c>
      <c r="E40" s="183" t="s">
        <v>1143</v>
      </c>
      <c r="F40" s="210">
        <f>IF(G40=0,"",IF(LEN(ABS(ROUND(G40,0)))&gt;3,ROUND(G40,2-INT(LOG(ABS(ROUND(G40,0))))),IF(LEN(ABS(ROUND(G40,0)))&gt;1,ROUND(G40,1-INT(LOG(ABS(G40)))),ROUND(G40,0-INT(LOG(ABS(G40)))))))</f>
        <v>62600</v>
      </c>
      <c r="G40" s="211">
        <f>IF(P40="",H40,ROUND(H40*P40,1))</f>
        <v>62620</v>
      </c>
      <c r="H40" s="204">
        <v>1</v>
      </c>
      <c r="I40" s="213"/>
      <c r="J40" s="249">
        <v>60000</v>
      </c>
      <c r="K40" s="222">
        <v>1.01</v>
      </c>
      <c r="L40" s="252">
        <f>IF(J40="",K40,ROUND(J40*K40,1))</f>
        <v>60600</v>
      </c>
      <c r="M40" s="249">
        <v>64000</v>
      </c>
      <c r="N40" s="222">
        <v>1.01</v>
      </c>
      <c r="O40" s="253">
        <f>IF(M40="",N40,ROUND(M40*N40,1))</f>
        <v>64640</v>
      </c>
      <c r="P40" s="230">
        <f>IF(E40="",0,AVERAGE(L40,O40))</f>
        <v>62620</v>
      </c>
      <c r="Q40" s="205"/>
      <c r="R40" s="213"/>
      <c r="S40" s="213"/>
      <c r="T40" s="152"/>
      <c r="U40" s="152"/>
      <c r="V40" s="206"/>
      <c r="W40" s="207"/>
      <c r="X40" s="208"/>
      <c r="Y40" s="209"/>
      <c r="AA40" s="186"/>
      <c r="AB40" s="228"/>
      <c r="AC40" s="186"/>
      <c r="AD40" s="186"/>
      <c r="AE40" s="186"/>
      <c r="AF40" s="186"/>
    </row>
    <row r="41" spans="1:32" ht="18" customHeight="1">
      <c r="A41" s="188"/>
      <c r="B41" s="189"/>
      <c r="C41" s="167"/>
      <c r="D41" s="190"/>
      <c r="E41" s="191"/>
      <c r="F41" s="192"/>
      <c r="G41" s="193"/>
      <c r="H41" s="191"/>
      <c r="I41" s="194"/>
      <c r="J41" s="194"/>
      <c r="K41" s="194"/>
      <c r="L41" s="194"/>
      <c r="M41" s="195"/>
      <c r="N41" s="194"/>
      <c r="O41" s="194"/>
      <c r="P41" s="196"/>
      <c r="Q41" s="197"/>
      <c r="R41" s="194"/>
      <c r="S41" s="194"/>
      <c r="T41" s="194"/>
      <c r="U41" s="194"/>
      <c r="V41" s="198"/>
      <c r="W41" s="198"/>
      <c r="X41" s="199"/>
      <c r="Y41" s="200"/>
      <c r="AA41" s="198"/>
      <c r="AB41" s="198"/>
      <c r="AC41" s="198"/>
      <c r="AD41" s="198"/>
      <c r="AE41" s="198"/>
      <c r="AF41" s="198"/>
    </row>
    <row r="42" spans="1:32" ht="18" customHeight="1">
      <c r="A42" s="151"/>
      <c r="B42" s="201"/>
      <c r="C42" s="202"/>
      <c r="D42" s="203"/>
      <c r="E42" s="183"/>
      <c r="F42" s="155"/>
      <c r="G42" s="182"/>
      <c r="H42" s="204"/>
      <c r="I42" s="213"/>
      <c r="J42" s="152"/>
      <c r="K42" s="152"/>
      <c r="L42" s="252"/>
      <c r="M42" s="181"/>
      <c r="N42" s="152"/>
      <c r="O42" s="152"/>
      <c r="P42" s="184"/>
      <c r="Q42" s="205"/>
      <c r="R42" s="213"/>
      <c r="S42" s="213"/>
      <c r="T42" s="152"/>
      <c r="U42" s="152"/>
      <c r="V42" s="206"/>
      <c r="W42" s="207"/>
      <c r="X42" s="208"/>
      <c r="Y42" s="209"/>
      <c r="AA42" s="186"/>
      <c r="AB42" s="186"/>
      <c r="AC42" s="186"/>
      <c r="AD42" s="186"/>
      <c r="AE42" s="186"/>
      <c r="AF42" s="186"/>
    </row>
    <row r="43" spans="1:32" ht="18" customHeight="1">
      <c r="A43" s="188"/>
      <c r="B43" s="189"/>
      <c r="C43" s="167"/>
      <c r="D43" s="190"/>
      <c r="E43" s="191"/>
      <c r="F43" s="192"/>
      <c r="G43" s="193"/>
      <c r="H43" s="191"/>
      <c r="I43" s="194"/>
      <c r="J43" s="194"/>
      <c r="K43" s="194"/>
      <c r="L43" s="194"/>
      <c r="M43" s="194"/>
      <c r="N43" s="194"/>
      <c r="O43" s="194"/>
      <c r="P43" s="196"/>
      <c r="Q43" s="197"/>
      <c r="R43" s="194"/>
      <c r="S43" s="194"/>
      <c r="T43" s="194"/>
      <c r="U43" s="194"/>
      <c r="V43" s="198"/>
      <c r="W43" s="198"/>
      <c r="X43" s="199"/>
      <c r="Y43" s="200"/>
      <c r="AA43" s="198"/>
      <c r="AB43" s="198"/>
      <c r="AC43" s="198"/>
      <c r="AD43" s="198"/>
      <c r="AE43" s="198"/>
      <c r="AF43" s="198"/>
    </row>
    <row r="44" spans="1:32" ht="18" customHeight="1">
      <c r="A44" s="151">
        <v>3</v>
      </c>
      <c r="B44" s="201" t="s">
        <v>306</v>
      </c>
      <c r="C44" s="202"/>
      <c r="D44" s="203"/>
      <c r="E44" s="183"/>
      <c r="F44" s="210"/>
      <c r="G44" s="211"/>
      <c r="H44" s="204"/>
      <c r="I44" s="213"/>
      <c r="J44" s="213"/>
      <c r="K44" s="222"/>
      <c r="L44" s="252"/>
      <c r="M44" s="212"/>
      <c r="N44" s="222"/>
      <c r="O44" s="213"/>
      <c r="P44" s="214"/>
      <c r="Q44" s="205"/>
      <c r="R44" s="213"/>
      <c r="S44" s="213"/>
      <c r="T44" s="152"/>
      <c r="U44" s="152"/>
      <c r="V44" s="206"/>
      <c r="W44" s="207"/>
      <c r="X44" s="208"/>
      <c r="Y44" s="209"/>
      <c r="AA44" s="186"/>
      <c r="AB44" s="186"/>
      <c r="AC44" s="186"/>
      <c r="AD44" s="186"/>
      <c r="AE44" s="186"/>
      <c r="AF44" s="186"/>
    </row>
    <row r="45" spans="1:32" ht="18" customHeight="1">
      <c r="A45" s="188"/>
      <c r="B45" s="189"/>
      <c r="C45" s="167" t="s">
        <v>307</v>
      </c>
      <c r="D45" s="190"/>
      <c r="E45" s="191"/>
      <c r="F45" s="192"/>
      <c r="G45" s="193"/>
      <c r="H45" s="191"/>
      <c r="I45" s="194"/>
      <c r="J45" s="194"/>
      <c r="K45" s="194"/>
      <c r="L45" s="194"/>
      <c r="M45" s="194"/>
      <c r="N45" s="194"/>
      <c r="O45" s="194"/>
      <c r="P45" s="196"/>
      <c r="Q45" s="197" t="s">
        <v>1197</v>
      </c>
      <c r="R45" s="293" t="s">
        <v>1198</v>
      </c>
      <c r="S45" s="194" t="s">
        <v>1199</v>
      </c>
      <c r="T45" s="194"/>
      <c r="U45" s="194"/>
      <c r="V45" s="281"/>
      <c r="W45" s="281"/>
      <c r="X45" s="282"/>
      <c r="Y45" s="283"/>
      <c r="AA45" s="198"/>
      <c r="AB45" s="198"/>
      <c r="AC45" s="198"/>
      <c r="AD45" s="198"/>
      <c r="AE45" s="198"/>
      <c r="AF45" s="198"/>
    </row>
    <row r="46" spans="1:32" ht="18" customHeight="1">
      <c r="A46" s="151"/>
      <c r="B46" s="201" t="s">
        <v>308</v>
      </c>
      <c r="C46" s="202" t="s">
        <v>309</v>
      </c>
      <c r="D46" s="203">
        <v>1</v>
      </c>
      <c r="E46" s="183" t="s">
        <v>310</v>
      </c>
      <c r="F46" s="210">
        <f>Y46</f>
        <v>1710000</v>
      </c>
      <c r="G46" s="211"/>
      <c r="H46" s="204"/>
      <c r="I46" s="213"/>
      <c r="J46" s="213" t="s">
        <v>189</v>
      </c>
      <c r="K46" s="222"/>
      <c r="L46" s="213"/>
      <c r="M46" s="212" t="s">
        <v>692</v>
      </c>
      <c r="N46" s="222"/>
      <c r="O46" s="213"/>
      <c r="P46" s="214"/>
      <c r="Q46" s="205">
        <v>2859400</v>
      </c>
      <c r="R46" s="295">
        <v>2895000</v>
      </c>
      <c r="S46" s="295">
        <v>3243800</v>
      </c>
      <c r="T46" s="152"/>
      <c r="U46" s="152"/>
      <c r="V46" s="284">
        <f>MIN(Q46,R46,S46)</f>
        <v>2859400</v>
      </c>
      <c r="W46" s="285">
        <v>0.6</v>
      </c>
      <c r="X46" s="286">
        <f>ROUNDDOWN(V46*W46,0)</f>
        <v>1715640</v>
      </c>
      <c r="Y46" s="287">
        <f>IF(X46=0,"",IF(LEN(ABS(ROUND(X46,0)))&gt;3,ROUNDDOWN(X46,2-INT(LOG(ABS(ROUND(X46,0))))),IF(LEN(ABS(ROUND(X46,0)))&gt;1,ROUNDDOWN(X46,1-INT(LOG(ABS(X46)))),ROUNDDOWN(X46,0-INT(LOG(ABS(X46)))))))</f>
        <v>1710000</v>
      </c>
      <c r="AA46" s="186"/>
      <c r="AB46" s="186"/>
      <c r="AC46" s="186"/>
      <c r="AD46" s="186"/>
      <c r="AE46" s="186"/>
      <c r="AF46" s="186"/>
    </row>
    <row r="47" spans="1:32" ht="18" customHeight="1">
      <c r="A47" s="188"/>
      <c r="B47" s="189"/>
      <c r="C47" s="167" t="s">
        <v>311</v>
      </c>
      <c r="D47" s="190"/>
      <c r="E47" s="191"/>
      <c r="F47" s="192"/>
      <c r="G47" s="193"/>
      <c r="H47" s="191"/>
      <c r="I47" s="194"/>
      <c r="J47" s="194"/>
      <c r="K47" s="194"/>
      <c r="L47" s="194"/>
      <c r="M47" s="194"/>
      <c r="N47" s="194"/>
      <c r="O47" s="194"/>
      <c r="P47" s="196"/>
      <c r="Q47" s="197"/>
      <c r="R47" s="194"/>
      <c r="S47" s="194"/>
      <c r="T47" s="194"/>
      <c r="U47" s="194"/>
      <c r="V47" s="198"/>
      <c r="W47" s="198"/>
      <c r="X47" s="199"/>
      <c r="Y47" s="200"/>
      <c r="AA47" s="198"/>
      <c r="AB47" s="198"/>
      <c r="AC47" s="198"/>
      <c r="AD47" s="198"/>
      <c r="AE47" s="198"/>
      <c r="AF47" s="198"/>
    </row>
    <row r="48" spans="1:32" ht="18" customHeight="1">
      <c r="A48" s="151"/>
      <c r="B48" s="201"/>
      <c r="C48" s="202"/>
      <c r="D48" s="203"/>
      <c r="E48" s="183"/>
      <c r="F48" s="210"/>
      <c r="G48" s="211"/>
      <c r="H48" s="204"/>
      <c r="I48" s="213"/>
      <c r="J48" s="213"/>
      <c r="K48" s="222"/>
      <c r="L48" s="213"/>
      <c r="M48" s="212"/>
      <c r="N48" s="222"/>
      <c r="O48" s="213"/>
      <c r="P48" s="214"/>
      <c r="Q48" s="205"/>
      <c r="R48" s="213"/>
      <c r="S48" s="213"/>
      <c r="T48" s="152"/>
      <c r="U48" s="152"/>
      <c r="V48" s="206"/>
      <c r="W48" s="207"/>
      <c r="X48" s="208"/>
      <c r="Y48" s="209"/>
      <c r="AA48" s="186"/>
      <c r="AB48" s="186"/>
      <c r="AC48" s="186"/>
      <c r="AD48" s="186"/>
      <c r="AE48" s="186"/>
      <c r="AF48" s="186"/>
    </row>
    <row r="49" spans="1:32" ht="18" customHeight="1">
      <c r="A49" s="188"/>
      <c r="B49" s="189"/>
      <c r="C49" s="167"/>
      <c r="D49" s="190"/>
      <c r="E49" s="191"/>
      <c r="F49" s="192"/>
      <c r="G49" s="193"/>
      <c r="H49" s="191"/>
      <c r="I49" s="194"/>
      <c r="J49" s="194"/>
      <c r="K49" s="194"/>
      <c r="L49" s="194"/>
      <c r="M49" s="194"/>
      <c r="N49" s="194"/>
      <c r="O49" s="194"/>
      <c r="P49" s="196"/>
      <c r="Q49" s="292" t="s">
        <v>1203</v>
      </c>
      <c r="R49" s="293" t="s">
        <v>1204</v>
      </c>
      <c r="S49" s="293" t="s">
        <v>1205</v>
      </c>
      <c r="T49" s="194"/>
      <c r="U49" s="194"/>
      <c r="V49" s="281"/>
      <c r="W49" s="281"/>
      <c r="X49" s="282"/>
      <c r="Y49" s="283"/>
      <c r="AA49" s="198"/>
      <c r="AB49" s="198"/>
      <c r="AC49" s="198"/>
      <c r="AD49" s="198"/>
      <c r="AE49" s="198"/>
      <c r="AF49" s="198"/>
    </row>
    <row r="50" spans="1:32" ht="18" customHeight="1">
      <c r="A50" s="151"/>
      <c r="B50" s="201" t="s">
        <v>312</v>
      </c>
      <c r="C50" s="202" t="s">
        <v>313</v>
      </c>
      <c r="D50" s="203">
        <v>7</v>
      </c>
      <c r="E50" s="183" t="s">
        <v>12</v>
      </c>
      <c r="F50" s="210">
        <f>Y50</f>
        <v>3500</v>
      </c>
      <c r="G50" s="211"/>
      <c r="H50" s="204"/>
      <c r="I50" s="213"/>
      <c r="J50" s="213" t="s">
        <v>693</v>
      </c>
      <c r="K50" s="222"/>
      <c r="L50" s="213"/>
      <c r="M50" s="212" t="s">
        <v>189</v>
      </c>
      <c r="N50" s="222"/>
      <c r="O50" s="213"/>
      <c r="P50" s="214"/>
      <c r="Q50" s="205">
        <v>5000</v>
      </c>
      <c r="R50" s="294">
        <v>6000</v>
      </c>
      <c r="S50" s="294">
        <v>6500</v>
      </c>
      <c r="T50" s="152"/>
      <c r="U50" s="152"/>
      <c r="V50" s="284">
        <f>MIN(Q50,R50,S50)</f>
        <v>5000</v>
      </c>
      <c r="W50" s="285">
        <v>0.7</v>
      </c>
      <c r="X50" s="286">
        <f>ROUNDDOWN(V50*W50,0)</f>
        <v>3500</v>
      </c>
      <c r="Y50" s="287">
        <f>IF(X50=0,"",IF(LEN(ABS(ROUND(X50,0)))&gt;3,ROUNDDOWN(X50,2-INT(LOG(ABS(ROUND(X50,0))))),IF(LEN(ABS(ROUND(X50,0)))&gt;1,ROUNDDOWN(X50,1-INT(LOG(ABS(X50)))),ROUNDDOWN(X50,0-INT(LOG(ABS(X50)))))))</f>
        <v>3500</v>
      </c>
      <c r="AA50" s="186"/>
      <c r="AB50" s="186"/>
      <c r="AC50" s="186"/>
      <c r="AD50" s="186"/>
      <c r="AE50" s="186"/>
      <c r="AF50" s="186"/>
    </row>
    <row r="51" spans="1:32" ht="18" customHeight="1">
      <c r="A51" s="188"/>
      <c r="B51" s="189"/>
      <c r="C51" s="167"/>
      <c r="D51" s="190"/>
      <c r="E51" s="191"/>
      <c r="F51" s="192"/>
      <c r="G51" s="193"/>
      <c r="H51" s="191"/>
      <c r="I51" s="194"/>
      <c r="J51" s="194"/>
      <c r="K51" s="194"/>
      <c r="L51" s="194"/>
      <c r="M51" s="194"/>
      <c r="N51" s="194"/>
      <c r="O51" s="194"/>
      <c r="P51" s="196"/>
      <c r="Q51" s="197"/>
      <c r="R51" s="194"/>
      <c r="S51" s="194"/>
      <c r="T51" s="194"/>
      <c r="U51" s="194"/>
      <c r="V51" s="198"/>
      <c r="W51" s="198"/>
      <c r="X51" s="199"/>
      <c r="Y51" s="200"/>
      <c r="AA51" s="198"/>
      <c r="AB51" s="198"/>
      <c r="AC51" s="198"/>
      <c r="AD51" s="198"/>
      <c r="AE51" s="198"/>
      <c r="AF51" s="198"/>
    </row>
    <row r="52" spans="1:32" ht="18" customHeight="1">
      <c r="A52" s="151"/>
      <c r="B52" s="201"/>
      <c r="C52" s="202"/>
      <c r="D52" s="203"/>
      <c r="E52" s="183"/>
      <c r="F52" s="210"/>
      <c r="G52" s="211"/>
      <c r="H52" s="204"/>
      <c r="I52" s="213"/>
      <c r="J52" s="213"/>
      <c r="K52" s="222"/>
      <c r="L52" s="213"/>
      <c r="M52" s="212"/>
      <c r="N52" s="222"/>
      <c r="O52" s="213"/>
      <c r="P52" s="214"/>
      <c r="Q52" s="205"/>
      <c r="R52" s="213"/>
      <c r="S52" s="213"/>
      <c r="T52" s="152"/>
      <c r="U52" s="152"/>
      <c r="V52" s="206"/>
      <c r="W52" s="207"/>
      <c r="X52" s="208"/>
      <c r="Y52" s="209"/>
      <c r="AA52" s="186"/>
      <c r="AB52" s="186"/>
      <c r="AC52" s="186"/>
      <c r="AD52" s="186"/>
      <c r="AE52" s="186"/>
      <c r="AF52" s="186"/>
    </row>
    <row r="53" spans="1:32" ht="18" customHeight="1">
      <c r="A53" s="188"/>
      <c r="B53" s="189"/>
      <c r="C53" s="167"/>
      <c r="D53" s="190"/>
      <c r="E53" s="191"/>
      <c r="F53" s="192"/>
      <c r="G53" s="193"/>
      <c r="H53" s="191"/>
      <c r="I53" s="194"/>
      <c r="J53" s="194"/>
      <c r="K53" s="194"/>
      <c r="L53" s="194"/>
      <c r="M53" s="194"/>
      <c r="N53" s="194"/>
      <c r="O53" s="194"/>
      <c r="P53" s="196"/>
      <c r="Q53" s="197"/>
      <c r="R53" s="194"/>
      <c r="S53" s="194"/>
      <c r="T53" s="194"/>
      <c r="U53" s="194"/>
      <c r="V53" s="198"/>
      <c r="W53" s="198"/>
      <c r="X53" s="199"/>
      <c r="Y53" s="200"/>
      <c r="AA53" s="198"/>
      <c r="AB53" s="198"/>
      <c r="AC53" s="198"/>
      <c r="AD53" s="198"/>
      <c r="AE53" s="198"/>
      <c r="AF53" s="198"/>
    </row>
    <row r="54" spans="1:32" ht="18" customHeight="1">
      <c r="A54" s="151"/>
      <c r="B54" s="201" t="s">
        <v>1144</v>
      </c>
      <c r="C54" s="202"/>
      <c r="D54" s="203"/>
      <c r="E54" s="183"/>
      <c r="F54" s="210"/>
      <c r="G54" s="211"/>
      <c r="H54" s="204"/>
      <c r="I54" s="213"/>
      <c r="J54" s="213"/>
      <c r="K54" s="222"/>
      <c r="L54" s="213"/>
      <c r="M54" s="212"/>
      <c r="N54" s="222"/>
      <c r="O54" s="213"/>
      <c r="P54" s="214"/>
      <c r="Q54" s="205"/>
      <c r="R54" s="213"/>
      <c r="S54" s="213"/>
      <c r="T54" s="152"/>
      <c r="U54" s="152"/>
      <c r="V54" s="206"/>
      <c r="W54" s="207"/>
      <c r="X54" s="208"/>
      <c r="Y54" s="209"/>
      <c r="AA54" s="186"/>
      <c r="AB54" s="186"/>
      <c r="AC54" s="186"/>
      <c r="AD54" s="186"/>
      <c r="AE54" s="186"/>
      <c r="AF54" s="186"/>
    </row>
    <row r="55" spans="1:32" ht="18" customHeight="1">
      <c r="A55" s="188"/>
      <c r="B55" s="189"/>
      <c r="C55" s="167"/>
      <c r="D55" s="190"/>
      <c r="E55" s="191"/>
      <c r="F55" s="192"/>
      <c r="G55" s="193"/>
      <c r="H55" s="191"/>
      <c r="I55" s="194"/>
      <c r="J55" s="194" t="s">
        <v>1166</v>
      </c>
      <c r="K55" s="194"/>
      <c r="L55" s="194"/>
      <c r="M55" s="194" t="s">
        <v>1167</v>
      </c>
      <c r="N55" s="194"/>
      <c r="O55" s="194"/>
      <c r="P55" s="196"/>
      <c r="Q55" s="197"/>
      <c r="R55" s="194"/>
      <c r="S55" s="194"/>
      <c r="T55" s="194"/>
      <c r="U55" s="194"/>
      <c r="V55" s="198"/>
      <c r="W55" s="198"/>
      <c r="X55" s="199"/>
      <c r="Y55" s="200"/>
      <c r="AA55" s="198"/>
      <c r="AB55" s="198"/>
      <c r="AC55" s="198"/>
      <c r="AD55" s="198"/>
      <c r="AE55" s="198"/>
      <c r="AF55" s="198"/>
    </row>
    <row r="56" spans="1:32" ht="18" customHeight="1">
      <c r="A56" s="151"/>
      <c r="B56" s="201" t="s">
        <v>1145</v>
      </c>
      <c r="C56" s="202" t="s">
        <v>1178</v>
      </c>
      <c r="D56" s="203">
        <v>9.4</v>
      </c>
      <c r="E56" s="183" t="s">
        <v>12</v>
      </c>
      <c r="F56" s="210">
        <f>IF(G56=0,"",IF(LEN(ABS(ROUND(G56,0)))&gt;3,ROUND(G56,2-INT(LOG(ABS(ROUND(G56,0))))),IF(LEN(ABS(ROUND(G56,0)))&gt;1,ROUND(G56,1-INT(LOG(ABS(G56)))),ROUND(G56,0-INT(LOG(ABS(G56)))))))</f>
        <v>4700</v>
      </c>
      <c r="G56" s="211">
        <f>IF(P56="",H56,ROUND(H56*P56,1))</f>
        <v>4696.5</v>
      </c>
      <c r="H56" s="204">
        <v>1</v>
      </c>
      <c r="I56" s="213"/>
      <c r="J56" s="213">
        <v>5000</v>
      </c>
      <c r="K56" s="222">
        <v>1.01</v>
      </c>
      <c r="L56" s="253">
        <f>IF(J56="",K56,ROUND(J56*K56,1))</f>
        <v>5050</v>
      </c>
      <c r="M56" s="212">
        <v>4300</v>
      </c>
      <c r="N56" s="222">
        <v>1.01</v>
      </c>
      <c r="O56" s="253">
        <f>IF(M56="",N56,ROUND(M56*N56,1))</f>
        <v>4343</v>
      </c>
      <c r="P56" s="230">
        <f>IF(E56="",0,AVERAGE(L56,O56))</f>
        <v>4696.5</v>
      </c>
      <c r="Q56" s="205"/>
      <c r="R56" s="213"/>
      <c r="S56" s="213"/>
      <c r="T56" s="152"/>
      <c r="U56" s="152"/>
      <c r="V56" s="206"/>
      <c r="W56" s="207"/>
      <c r="X56" s="208"/>
      <c r="Y56" s="209"/>
      <c r="AA56" s="186"/>
      <c r="AB56" s="186"/>
      <c r="AC56" s="186"/>
      <c r="AD56" s="186"/>
      <c r="AE56" s="186"/>
      <c r="AF56" s="186"/>
    </row>
    <row r="57" spans="1:32" ht="18" customHeight="1">
      <c r="A57" s="188"/>
      <c r="B57" s="189"/>
      <c r="C57" s="167"/>
      <c r="D57" s="190"/>
      <c r="E57" s="191"/>
      <c r="F57" s="192"/>
      <c r="G57" s="193"/>
      <c r="H57" s="191"/>
      <c r="I57" s="194"/>
      <c r="J57" s="194" t="s">
        <v>1166</v>
      </c>
      <c r="K57" s="194"/>
      <c r="L57" s="194"/>
      <c r="M57" s="194" t="s">
        <v>1167</v>
      </c>
      <c r="N57" s="194"/>
      <c r="O57" s="194"/>
      <c r="P57" s="196"/>
      <c r="Q57" s="197"/>
      <c r="R57" s="194"/>
      <c r="S57" s="194"/>
      <c r="T57" s="194"/>
      <c r="U57" s="194"/>
      <c r="V57" s="198"/>
      <c r="W57" s="198"/>
      <c r="X57" s="199"/>
      <c r="Y57" s="200"/>
      <c r="AA57" s="198"/>
      <c r="AB57" s="198"/>
      <c r="AC57" s="198"/>
      <c r="AD57" s="198"/>
      <c r="AE57" s="198"/>
      <c r="AF57" s="198"/>
    </row>
    <row r="58" spans="1:32" ht="18" customHeight="1">
      <c r="A58" s="151"/>
      <c r="B58" s="201" t="s">
        <v>1146</v>
      </c>
      <c r="C58" s="202" t="s">
        <v>1147</v>
      </c>
      <c r="D58" s="203">
        <v>58.5</v>
      </c>
      <c r="E58" s="183" t="s">
        <v>785</v>
      </c>
      <c r="F58" s="210">
        <f>IF(G58=0,"",IF(LEN(ABS(ROUND(G58,0)))&gt;3,ROUND(G58,2-INT(LOG(ABS(ROUND(G58,0))))),IF(LEN(ABS(ROUND(G58,0)))&gt;1,ROUND(G58,1-INT(LOG(ABS(G58)))),ROUND(G58,0-INT(LOG(ABS(G58)))))))</f>
        <v>190</v>
      </c>
      <c r="G58" s="211">
        <f>IF(P58="",H58,ROUND(H58*P58,1))</f>
        <v>191.9</v>
      </c>
      <c r="H58" s="204">
        <v>1</v>
      </c>
      <c r="I58" s="213"/>
      <c r="J58" s="213">
        <v>200</v>
      </c>
      <c r="K58" s="222">
        <v>1.01</v>
      </c>
      <c r="L58" s="253">
        <f>IF(J58="",K58,ROUND(J58*K58,1))</f>
        <v>202</v>
      </c>
      <c r="M58" s="212">
        <v>180</v>
      </c>
      <c r="N58" s="222">
        <v>1.01</v>
      </c>
      <c r="O58" s="253">
        <f>IF(M58="",N58,ROUND(M58*N58,1))</f>
        <v>181.8</v>
      </c>
      <c r="P58" s="230">
        <f>IF(E58="",0,AVERAGE(L58,O58))</f>
        <v>191.9</v>
      </c>
      <c r="Q58" s="205"/>
      <c r="R58" s="213"/>
      <c r="S58" s="213"/>
      <c r="T58" s="152"/>
      <c r="U58" s="152"/>
      <c r="V58" s="206"/>
      <c r="W58" s="207"/>
      <c r="X58" s="208"/>
      <c r="Y58" s="209"/>
      <c r="AA58" s="186"/>
      <c r="AB58" s="186"/>
      <c r="AC58" s="186"/>
      <c r="AD58" s="186"/>
      <c r="AE58" s="186"/>
      <c r="AF58" s="186"/>
    </row>
    <row r="59" spans="1:32" ht="18" customHeight="1">
      <c r="A59" s="188"/>
      <c r="B59" s="189"/>
      <c r="C59" s="167"/>
      <c r="D59" s="190"/>
      <c r="E59" s="191"/>
      <c r="F59" s="192"/>
      <c r="G59" s="193"/>
      <c r="H59" s="191"/>
      <c r="I59" s="194"/>
      <c r="J59" s="194"/>
      <c r="K59" s="194"/>
      <c r="L59" s="194"/>
      <c r="M59" s="194"/>
      <c r="N59" s="194"/>
      <c r="O59" s="194"/>
      <c r="P59" s="196"/>
      <c r="Q59" s="197"/>
      <c r="R59" s="194"/>
      <c r="S59" s="194"/>
      <c r="T59" s="194"/>
      <c r="U59" s="194"/>
      <c r="V59" s="198"/>
      <c r="W59" s="198"/>
      <c r="X59" s="199"/>
      <c r="Y59" s="200"/>
      <c r="AA59" s="198"/>
      <c r="AB59" s="198"/>
      <c r="AC59" s="198"/>
      <c r="AD59" s="198"/>
      <c r="AE59" s="198"/>
      <c r="AF59" s="198"/>
    </row>
    <row r="60" spans="1:32" ht="18" customHeight="1">
      <c r="A60" s="151"/>
      <c r="B60" s="201"/>
      <c r="C60" s="202"/>
      <c r="D60" s="203"/>
      <c r="E60" s="183"/>
      <c r="F60" s="210"/>
      <c r="G60" s="211"/>
      <c r="H60" s="204"/>
      <c r="I60" s="213"/>
      <c r="J60" s="213"/>
      <c r="K60" s="222"/>
      <c r="L60" s="213"/>
      <c r="M60" s="212"/>
      <c r="N60" s="222"/>
      <c r="O60" s="213"/>
      <c r="P60" s="214"/>
      <c r="Q60" s="205"/>
      <c r="R60" s="213"/>
      <c r="S60" s="213"/>
      <c r="T60" s="152"/>
      <c r="U60" s="152"/>
      <c r="V60" s="206"/>
      <c r="W60" s="207"/>
      <c r="X60" s="208"/>
      <c r="Y60" s="209"/>
      <c r="AA60" s="186"/>
      <c r="AB60" s="186"/>
      <c r="AC60" s="186"/>
      <c r="AD60" s="186"/>
      <c r="AE60" s="186"/>
      <c r="AF60" s="186"/>
    </row>
    <row r="61" spans="1:32" ht="18" customHeight="1">
      <c r="A61" s="188"/>
      <c r="B61" s="189"/>
      <c r="C61" s="167"/>
      <c r="D61" s="190"/>
      <c r="E61" s="191"/>
      <c r="F61" s="192"/>
      <c r="G61" s="193"/>
      <c r="H61" s="191"/>
      <c r="I61" s="194"/>
      <c r="J61" s="194"/>
      <c r="K61" s="194"/>
      <c r="L61" s="194"/>
      <c r="M61" s="194"/>
      <c r="N61" s="194"/>
      <c r="O61" s="194"/>
      <c r="P61" s="196"/>
      <c r="Q61" s="197"/>
      <c r="R61" s="194"/>
      <c r="S61" s="194"/>
      <c r="T61" s="194"/>
      <c r="U61" s="194"/>
      <c r="V61" s="198"/>
      <c r="W61" s="198"/>
      <c r="X61" s="199"/>
      <c r="Y61" s="200"/>
      <c r="AA61" s="198"/>
      <c r="AB61" s="198"/>
      <c r="AC61" s="198"/>
      <c r="AD61" s="198"/>
      <c r="AE61" s="198"/>
      <c r="AF61" s="198"/>
    </row>
    <row r="62" spans="1:32" ht="18" customHeight="1">
      <c r="A62" s="151">
        <v>4</v>
      </c>
      <c r="B62" s="201" t="s">
        <v>314</v>
      </c>
      <c r="C62" s="202"/>
      <c r="D62" s="203"/>
      <c r="E62" s="183"/>
      <c r="F62" s="210"/>
      <c r="G62" s="211"/>
      <c r="H62" s="204"/>
      <c r="I62" s="213"/>
      <c r="J62" s="213"/>
      <c r="K62" s="222"/>
      <c r="L62" s="213"/>
      <c r="M62" s="212"/>
      <c r="N62" s="222"/>
      <c r="O62" s="213"/>
      <c r="P62" s="214"/>
      <c r="Q62" s="205"/>
      <c r="R62" s="213"/>
      <c r="S62" s="213"/>
      <c r="T62" s="152"/>
      <c r="U62" s="152"/>
      <c r="V62" s="206"/>
      <c r="W62" s="207"/>
      <c r="X62" s="208"/>
      <c r="Y62" s="209"/>
      <c r="AA62" s="186"/>
      <c r="AB62" s="186"/>
      <c r="AC62" s="186"/>
      <c r="AD62" s="186"/>
      <c r="AE62" s="186"/>
      <c r="AF62" s="186"/>
    </row>
    <row r="63" spans="1:32" ht="18" customHeight="1">
      <c r="A63" s="188"/>
      <c r="B63" s="189"/>
      <c r="C63" s="167"/>
      <c r="D63" s="190"/>
      <c r="E63" s="191"/>
      <c r="F63" s="192"/>
      <c r="G63" s="193"/>
      <c r="H63" s="191"/>
      <c r="I63" s="194"/>
      <c r="J63" s="194" t="s">
        <v>756</v>
      </c>
      <c r="K63" s="194"/>
      <c r="L63" s="194"/>
      <c r="M63" s="195" t="s">
        <v>757</v>
      </c>
      <c r="N63" s="194"/>
      <c r="O63" s="194"/>
      <c r="P63" s="196"/>
      <c r="Q63" s="197"/>
      <c r="R63" s="194"/>
      <c r="S63" s="194"/>
      <c r="T63" s="194"/>
      <c r="U63" s="194"/>
      <c r="V63" s="198"/>
      <c r="W63" s="198"/>
      <c r="X63" s="199"/>
      <c r="Y63" s="200"/>
      <c r="AA63" s="198"/>
      <c r="AB63" s="198"/>
      <c r="AC63" s="198"/>
      <c r="AD63" s="198"/>
      <c r="AE63" s="198"/>
      <c r="AF63" s="198"/>
    </row>
    <row r="64" spans="1:32" ht="18" customHeight="1">
      <c r="A64" s="151"/>
      <c r="B64" s="201" t="s">
        <v>1174</v>
      </c>
      <c r="C64" s="202" t="s">
        <v>1148</v>
      </c>
      <c r="D64" s="203">
        <v>3.1</v>
      </c>
      <c r="E64" s="183" t="s">
        <v>12</v>
      </c>
      <c r="F64" s="210">
        <f>IF(G64=0,"",IF(LEN(ABS(ROUND(G64,0)))&gt;3,ROUND(G64,2-INT(LOG(ABS(ROUND(G64,0))))),IF(LEN(ABS(ROUND(G64,0)))&gt;1,ROUND(G64,1-INT(LOG(ABS(G64)))),ROUND(G64,0-INT(LOG(ABS(G64)))))))</f>
        <v>13000</v>
      </c>
      <c r="G64" s="211">
        <f>IF(P64="",H64,ROUND(H64*P64,1))</f>
        <v>13000</v>
      </c>
      <c r="H64" s="204">
        <v>1</v>
      </c>
      <c r="I64" s="213"/>
      <c r="J64" s="299">
        <v>13000</v>
      </c>
      <c r="K64" s="222">
        <v>1</v>
      </c>
      <c r="L64" s="252">
        <f>IF(J64="",K64,ROUND(J64*K64,1))</f>
        <v>13000</v>
      </c>
      <c r="M64" s="299">
        <v>13000</v>
      </c>
      <c r="N64" s="222">
        <v>1</v>
      </c>
      <c r="O64" s="300">
        <f>IF(M64="",N64,ROUND(M64*N64,1))</f>
        <v>13000</v>
      </c>
      <c r="P64" s="230">
        <f>IF(E64="",0,AVERAGE(L64,O64))</f>
        <v>13000</v>
      </c>
      <c r="Q64" s="205"/>
      <c r="R64" s="213"/>
      <c r="S64" s="213"/>
      <c r="T64" s="152"/>
      <c r="U64" s="152"/>
      <c r="V64" s="206"/>
      <c r="W64" s="207"/>
      <c r="X64" s="208"/>
      <c r="Y64" s="209"/>
      <c r="AA64" s="186"/>
      <c r="AB64" s="186"/>
      <c r="AC64" s="186"/>
      <c r="AD64" s="186"/>
      <c r="AE64" s="186"/>
      <c r="AF64" s="186"/>
    </row>
    <row r="65" spans="1:32" ht="18" customHeight="1">
      <c r="A65" s="188"/>
      <c r="B65" s="189"/>
      <c r="C65" s="167"/>
      <c r="D65" s="190"/>
      <c r="E65" s="191"/>
      <c r="F65" s="192"/>
      <c r="G65" s="193"/>
      <c r="H65" s="191"/>
      <c r="I65" s="194"/>
      <c r="J65" s="194" t="s">
        <v>756</v>
      </c>
      <c r="K65" s="194"/>
      <c r="L65" s="194"/>
      <c r="M65" s="195" t="s">
        <v>757</v>
      </c>
      <c r="N65" s="194"/>
      <c r="O65" s="194"/>
      <c r="P65" s="196"/>
      <c r="Q65" s="197"/>
      <c r="R65" s="194"/>
      <c r="S65" s="194"/>
      <c r="T65" s="194"/>
      <c r="U65" s="194"/>
      <c r="V65" s="198"/>
      <c r="W65" s="198"/>
      <c r="X65" s="199"/>
      <c r="Y65" s="200"/>
      <c r="AA65" s="198"/>
      <c r="AB65" s="198"/>
      <c r="AC65" s="198"/>
      <c r="AD65" s="198"/>
      <c r="AE65" s="198"/>
      <c r="AF65" s="198"/>
    </row>
    <row r="66" spans="1:32" ht="18" customHeight="1">
      <c r="A66" s="151"/>
      <c r="B66" s="201" t="s">
        <v>1174</v>
      </c>
      <c r="C66" s="202" t="s">
        <v>1149</v>
      </c>
      <c r="D66" s="203">
        <v>23.8</v>
      </c>
      <c r="E66" s="183" t="s">
        <v>12</v>
      </c>
      <c r="F66" s="210">
        <f>IF(G66=0,"",IF(LEN(ABS(ROUND(G66,0)))&gt;3,ROUND(G66,2-INT(LOG(ABS(ROUND(G66,0))))),IF(LEN(ABS(ROUND(G66,0)))&gt;1,ROUND(G66,1-INT(LOG(ABS(G66)))),ROUND(G66,0-INT(LOG(ABS(G66)))))))</f>
        <v>14000</v>
      </c>
      <c r="G66" s="211">
        <f>IF(P66="",H66,ROUND(H66*P66,1))</f>
        <v>13950</v>
      </c>
      <c r="H66" s="204">
        <v>1</v>
      </c>
      <c r="I66" s="213"/>
      <c r="J66" s="213">
        <v>13950</v>
      </c>
      <c r="K66" s="222">
        <v>1</v>
      </c>
      <c r="L66" s="253">
        <f>IF(J66="",K66,ROUND(J66*K66,1))</f>
        <v>13950</v>
      </c>
      <c r="M66" s="212">
        <v>13950</v>
      </c>
      <c r="N66" s="222">
        <v>1</v>
      </c>
      <c r="O66" s="253">
        <f>IF(M66="",N66,ROUND(M66*N66,1))</f>
        <v>13950</v>
      </c>
      <c r="P66" s="230">
        <f>IF(E66="",0,AVERAGE(L66,O66))</f>
        <v>13950</v>
      </c>
      <c r="Q66" s="205"/>
      <c r="R66" s="213"/>
      <c r="S66" s="213"/>
      <c r="T66" s="152"/>
      <c r="U66" s="152"/>
      <c r="V66" s="206"/>
      <c r="W66" s="207"/>
      <c r="X66" s="208"/>
      <c r="Y66" s="209"/>
      <c r="AA66" s="186"/>
      <c r="AB66" s="186"/>
      <c r="AC66" s="186"/>
      <c r="AD66" s="186"/>
      <c r="AE66" s="186"/>
      <c r="AF66" s="186"/>
    </row>
    <row r="67" spans="1:32" ht="18" customHeight="1">
      <c r="A67" s="188"/>
      <c r="B67" s="189"/>
      <c r="C67" s="167"/>
      <c r="D67" s="190"/>
      <c r="E67" s="191"/>
      <c r="F67" s="192"/>
      <c r="G67" s="193"/>
      <c r="H67" s="191"/>
      <c r="I67" s="194"/>
      <c r="J67" s="194" t="s">
        <v>756</v>
      </c>
      <c r="K67" s="194"/>
      <c r="L67" s="194"/>
      <c r="M67" s="195" t="s">
        <v>757</v>
      </c>
      <c r="N67" s="194"/>
      <c r="O67" s="194"/>
      <c r="P67" s="196"/>
      <c r="Q67" s="197"/>
      <c r="R67" s="194"/>
      <c r="S67" s="194"/>
      <c r="T67" s="194"/>
      <c r="U67" s="194"/>
      <c r="V67" s="198"/>
      <c r="W67" s="198"/>
      <c r="X67" s="199"/>
      <c r="Y67" s="200"/>
      <c r="AA67" s="198"/>
      <c r="AB67" s="198"/>
      <c r="AC67" s="198"/>
      <c r="AD67" s="198"/>
      <c r="AE67" s="198"/>
      <c r="AF67" s="198"/>
    </row>
    <row r="68" spans="1:32" ht="18" customHeight="1">
      <c r="A68" s="151"/>
      <c r="B68" s="201" t="s">
        <v>1174</v>
      </c>
      <c r="C68" s="202" t="s">
        <v>1149</v>
      </c>
      <c r="D68" s="203">
        <v>0.4</v>
      </c>
      <c r="E68" s="183" t="s">
        <v>12</v>
      </c>
      <c r="F68" s="210">
        <f>IF(G68=0,"",IF(LEN(ABS(ROUND(G68,0)))&gt;3,ROUND(G68,2-INT(LOG(ABS(ROUND(G68,0))))),IF(LEN(ABS(ROUND(G68,0)))&gt;1,ROUND(G68,1-INT(LOG(ABS(G68)))),ROUND(G68,0-INT(LOG(ABS(G68)))))))</f>
        <v>14000</v>
      </c>
      <c r="G68" s="211">
        <f>IF(P68="",H68,ROUND(H68*P68,1))</f>
        <v>13950</v>
      </c>
      <c r="H68" s="204">
        <v>1</v>
      </c>
      <c r="I68" s="213"/>
      <c r="J68" s="249">
        <v>13950</v>
      </c>
      <c r="K68" s="222">
        <v>1</v>
      </c>
      <c r="L68" s="253">
        <f>IF(J68="",K68,ROUND(J68*K68,1))</f>
        <v>13950</v>
      </c>
      <c r="M68" s="212">
        <v>13950</v>
      </c>
      <c r="N68" s="222">
        <v>1</v>
      </c>
      <c r="O68" s="253">
        <f>IF(M68="",N68,ROUND(M68*N68,1))</f>
        <v>13950</v>
      </c>
      <c r="P68" s="230">
        <f>IF(E68="",0,AVERAGE(L68,O68))</f>
        <v>13950</v>
      </c>
      <c r="Q68" s="205"/>
      <c r="R68" s="213"/>
      <c r="S68" s="213"/>
      <c r="T68" s="152"/>
      <c r="U68" s="152"/>
      <c r="V68" s="206"/>
      <c r="W68" s="207"/>
      <c r="X68" s="208"/>
      <c r="Y68" s="209"/>
      <c r="AA68" s="186"/>
      <c r="AB68" s="186"/>
      <c r="AC68" s="186"/>
      <c r="AD68" s="186"/>
      <c r="AE68" s="186"/>
      <c r="AF68" s="186"/>
    </row>
    <row r="69" spans="1:32" ht="18" customHeight="1">
      <c r="A69" s="188"/>
      <c r="B69" s="189"/>
      <c r="C69" s="167"/>
      <c r="D69" s="190"/>
      <c r="E69" s="191"/>
      <c r="F69" s="192"/>
      <c r="G69" s="193" t="s">
        <v>721</v>
      </c>
      <c r="H69" s="191"/>
      <c r="I69" s="194"/>
      <c r="J69" s="194"/>
      <c r="K69" s="194"/>
      <c r="L69" s="194"/>
      <c r="M69" s="194"/>
      <c r="N69" s="194"/>
      <c r="O69" s="194"/>
      <c r="P69" s="196"/>
      <c r="Q69" s="197"/>
      <c r="R69" s="194"/>
      <c r="S69" s="194"/>
      <c r="T69" s="194"/>
      <c r="U69" s="194"/>
      <c r="V69" s="198"/>
      <c r="W69" s="198"/>
      <c r="X69" s="199"/>
      <c r="Y69" s="200"/>
      <c r="AA69" s="198"/>
      <c r="AB69" s="198"/>
      <c r="AC69" s="198"/>
      <c r="AD69" s="198"/>
      <c r="AE69" s="198"/>
      <c r="AF69" s="198"/>
    </row>
    <row r="70" spans="1:32" ht="18" customHeight="1">
      <c r="A70" s="151"/>
      <c r="B70" s="201" t="s">
        <v>1175</v>
      </c>
      <c r="C70" s="202" t="s">
        <v>1150</v>
      </c>
      <c r="D70" s="203">
        <v>3.1</v>
      </c>
      <c r="E70" s="183" t="s">
        <v>12</v>
      </c>
      <c r="F70" s="210">
        <f>IF(G70=0,"",IF(LEN(ABS(ROUND(G70,0)))&gt;3,ROUND(G70,2-INT(LOG(ABS(ROUND(G70,0))))),IF(LEN(ABS(ROUND(G70,0)))&gt;1,ROUND(G70,1-INT(LOG(ABS(G70)))),ROUND(G70,0-INT(LOG(ABS(G70)))))))</f>
        <v>6990</v>
      </c>
      <c r="G70" s="250">
        <f>SUM(G71:G76)</f>
        <v>6988</v>
      </c>
      <c r="H70" s="204"/>
      <c r="I70" s="213"/>
      <c r="J70" s="213"/>
      <c r="K70" s="222"/>
      <c r="L70" s="213"/>
      <c r="M70" s="212"/>
      <c r="N70" s="222"/>
      <c r="O70" s="213"/>
      <c r="P70" s="214"/>
      <c r="Q70" s="205"/>
      <c r="R70" s="213"/>
      <c r="S70" s="213"/>
      <c r="T70" s="152"/>
      <c r="U70" s="152"/>
      <c r="V70" s="206"/>
      <c r="W70" s="207"/>
      <c r="X70" s="208"/>
      <c r="Y70" s="209"/>
      <c r="AA70" s="186"/>
      <c r="AB70" s="186"/>
      <c r="AC70" s="186"/>
      <c r="AD70" s="186"/>
      <c r="AE70" s="186"/>
      <c r="AF70" s="186"/>
    </row>
    <row r="71" spans="1:32" ht="18" customHeight="1">
      <c r="A71" s="188"/>
      <c r="B71" s="189"/>
      <c r="C71" s="167"/>
      <c r="D71" s="190"/>
      <c r="E71" s="191"/>
      <c r="F71" s="192"/>
      <c r="G71" s="193"/>
      <c r="H71" s="191"/>
      <c r="I71" s="194"/>
      <c r="J71" s="194"/>
      <c r="K71" s="194"/>
      <c r="L71" s="194"/>
      <c r="M71" s="194"/>
      <c r="N71" s="194"/>
      <c r="O71" s="194"/>
      <c r="P71" s="196"/>
      <c r="Q71" s="197"/>
      <c r="R71" s="194"/>
      <c r="S71" s="194"/>
      <c r="T71" s="194"/>
      <c r="U71" s="194"/>
      <c r="V71" s="198"/>
      <c r="W71" s="198"/>
      <c r="X71" s="199"/>
      <c r="Y71" s="200"/>
      <c r="AA71" s="198"/>
      <c r="AB71" s="198"/>
      <c r="AC71" s="198"/>
      <c r="AD71" s="198"/>
      <c r="AE71" s="198"/>
      <c r="AF71" s="198"/>
    </row>
    <row r="72" spans="1:32" ht="18" customHeight="1">
      <c r="A72" s="151"/>
      <c r="B72" s="201"/>
      <c r="C72" s="202" t="s">
        <v>764</v>
      </c>
      <c r="D72" s="203"/>
      <c r="E72" s="183"/>
      <c r="F72" s="210"/>
      <c r="G72" s="211"/>
      <c r="H72" s="204"/>
      <c r="I72" s="213"/>
      <c r="J72" s="213"/>
      <c r="K72" s="222"/>
      <c r="L72" s="213"/>
      <c r="M72" s="212"/>
      <c r="N72" s="222"/>
      <c r="O72" s="213"/>
      <c r="P72" s="214"/>
      <c r="Q72" s="205"/>
      <c r="R72" s="213"/>
      <c r="S72" s="213"/>
      <c r="T72" s="152"/>
      <c r="U72" s="152"/>
      <c r="V72" s="206"/>
      <c r="W72" s="207"/>
      <c r="X72" s="208"/>
      <c r="Y72" s="209"/>
      <c r="AA72" s="186"/>
      <c r="AB72" s="186"/>
      <c r="AC72" s="186"/>
      <c r="AD72" s="186"/>
      <c r="AE72" s="186"/>
      <c r="AF72" s="186"/>
    </row>
    <row r="73" spans="1:32" ht="18" customHeight="1">
      <c r="A73" s="188"/>
      <c r="B73" s="189"/>
      <c r="C73" s="167"/>
      <c r="D73" s="190"/>
      <c r="E73" s="191"/>
      <c r="F73" s="192"/>
      <c r="G73" s="193"/>
      <c r="H73" s="191"/>
      <c r="I73" s="194"/>
      <c r="J73" s="194" t="s">
        <v>759</v>
      </c>
      <c r="K73" s="194"/>
      <c r="L73" s="194"/>
      <c r="M73" s="195" t="s">
        <v>760</v>
      </c>
      <c r="N73" s="194"/>
      <c r="O73" s="194"/>
      <c r="P73" s="196"/>
      <c r="Q73" s="197"/>
      <c r="R73" s="194"/>
      <c r="S73" s="194"/>
      <c r="T73" s="194"/>
      <c r="U73" s="194"/>
      <c r="V73" s="198"/>
      <c r="W73" s="198"/>
      <c r="X73" s="199"/>
      <c r="Y73" s="200"/>
      <c r="AA73" s="198"/>
      <c r="AB73" s="198"/>
      <c r="AC73" s="198"/>
      <c r="AD73" s="198"/>
      <c r="AE73" s="198"/>
      <c r="AF73" s="198"/>
    </row>
    <row r="74" spans="1:32" ht="18" customHeight="1">
      <c r="A74" s="151"/>
      <c r="B74" s="201"/>
      <c r="C74" s="202" t="s">
        <v>761</v>
      </c>
      <c r="D74" s="203">
        <v>1</v>
      </c>
      <c r="E74" s="183" t="s">
        <v>879</v>
      </c>
      <c r="F74" s="210"/>
      <c r="G74" s="211">
        <f>IF(P74="",H74,ROUND(H74*P74,1))</f>
        <v>5590</v>
      </c>
      <c r="H74" s="204">
        <v>0.26</v>
      </c>
      <c r="I74" s="213"/>
      <c r="J74" s="249">
        <v>21500</v>
      </c>
      <c r="K74" s="222">
        <v>1</v>
      </c>
      <c r="L74" s="252">
        <f>IF(J74="",K74,ROUND(J74*K74,1))</f>
        <v>21500</v>
      </c>
      <c r="M74" s="249">
        <v>21500</v>
      </c>
      <c r="N74" s="222">
        <v>1</v>
      </c>
      <c r="O74" s="253">
        <f>IF(M74="",N74,ROUND(M74*N74,1))</f>
        <v>21500</v>
      </c>
      <c r="P74" s="230">
        <f>IF(E74="",0,AVERAGE(L74,O74))</f>
        <v>21500</v>
      </c>
      <c r="Q74" s="205"/>
      <c r="R74" s="213"/>
      <c r="S74" s="213"/>
      <c r="T74" s="152"/>
      <c r="U74" s="152"/>
      <c r="V74" s="206"/>
      <c r="W74" s="207"/>
      <c r="X74" s="208"/>
      <c r="Y74" s="209"/>
      <c r="AA74" s="186"/>
      <c r="AB74" s="186"/>
      <c r="AC74" s="186"/>
      <c r="AD74" s="186"/>
      <c r="AE74" s="186"/>
      <c r="AF74" s="186"/>
    </row>
    <row r="75" spans="1:32" ht="18" customHeight="1">
      <c r="A75" s="188"/>
      <c r="B75" s="189"/>
      <c r="C75" s="167"/>
      <c r="D75" s="190"/>
      <c r="E75" s="191"/>
      <c r="F75" s="192"/>
      <c r="G75" s="193"/>
      <c r="H75" s="191"/>
      <c r="I75" s="194"/>
      <c r="J75" s="194"/>
      <c r="K75" s="194"/>
      <c r="L75" s="194"/>
      <c r="M75" s="194"/>
      <c r="N75" s="194"/>
      <c r="O75" s="194"/>
      <c r="P75" s="196"/>
      <c r="Q75" s="197"/>
      <c r="R75" s="194"/>
      <c r="S75" s="194"/>
      <c r="T75" s="194"/>
      <c r="U75" s="194"/>
      <c r="V75" s="198"/>
      <c r="W75" s="198"/>
      <c r="X75" s="199"/>
      <c r="Y75" s="200"/>
      <c r="AA75" s="198"/>
      <c r="AB75" s="198"/>
      <c r="AC75" s="198"/>
      <c r="AD75" s="198"/>
      <c r="AE75" s="198"/>
      <c r="AF75" s="198"/>
    </row>
    <row r="76" spans="1:32" ht="18" customHeight="1">
      <c r="A76" s="151"/>
      <c r="B76" s="201"/>
      <c r="C76" s="202" t="s">
        <v>763</v>
      </c>
      <c r="D76" s="203">
        <v>1</v>
      </c>
      <c r="E76" s="183" t="s">
        <v>0</v>
      </c>
      <c r="F76" s="215"/>
      <c r="G76" s="250">
        <f>ROUND(G74*H76,0)</f>
        <v>1398</v>
      </c>
      <c r="H76" s="204">
        <v>0.25</v>
      </c>
      <c r="I76" s="213"/>
      <c r="J76" s="213"/>
      <c r="K76" s="222"/>
      <c r="L76" s="213"/>
      <c r="M76" s="212"/>
      <c r="N76" s="222"/>
      <c r="O76" s="213"/>
      <c r="P76" s="214"/>
      <c r="Q76" s="205"/>
      <c r="R76" s="213"/>
      <c r="S76" s="213"/>
      <c r="T76" s="152"/>
      <c r="U76" s="152"/>
      <c r="V76" s="206"/>
      <c r="W76" s="207"/>
      <c r="X76" s="208"/>
      <c r="Y76" s="209"/>
      <c r="AA76" s="186"/>
      <c r="AB76" s="186"/>
      <c r="AC76" s="186"/>
      <c r="AD76" s="186"/>
      <c r="AE76" s="186"/>
      <c r="AF76" s="186"/>
    </row>
    <row r="77" spans="1:32" ht="18" customHeight="1">
      <c r="A77" s="188"/>
      <c r="B77" s="189"/>
      <c r="C77" s="167"/>
      <c r="D77" s="190"/>
      <c r="E77" s="191"/>
      <c r="F77" s="192"/>
      <c r="G77" s="193"/>
      <c r="H77" s="191"/>
      <c r="I77" s="194"/>
      <c r="J77" s="194" t="s">
        <v>1168</v>
      </c>
      <c r="K77" s="194"/>
      <c r="L77" s="194"/>
      <c r="M77" s="194" t="s">
        <v>1169</v>
      </c>
      <c r="N77" s="194"/>
      <c r="O77" s="194"/>
      <c r="P77" s="196"/>
      <c r="Q77" s="197"/>
      <c r="R77" s="194"/>
      <c r="S77" s="194"/>
      <c r="T77" s="194"/>
      <c r="U77" s="194"/>
      <c r="V77" s="198"/>
      <c r="W77" s="198"/>
      <c r="X77" s="199"/>
      <c r="Y77" s="200"/>
      <c r="AA77" s="198"/>
      <c r="AB77" s="198"/>
      <c r="AC77" s="198"/>
      <c r="AD77" s="198"/>
      <c r="AE77" s="198"/>
      <c r="AF77" s="198"/>
    </row>
    <row r="78" spans="1:32" ht="18" customHeight="1">
      <c r="A78" s="151"/>
      <c r="B78" s="201" t="s">
        <v>1175</v>
      </c>
      <c r="C78" s="202" t="s">
        <v>1179</v>
      </c>
      <c r="D78" s="203">
        <v>23.8</v>
      </c>
      <c r="E78" s="183" t="s">
        <v>12</v>
      </c>
      <c r="F78" s="210">
        <f>IF(G78=0,"",IF(LEN(ABS(ROUND(G78,0)))&gt;3,ROUND(G78,2-INT(LOG(ABS(ROUND(G78,0))))),IF(LEN(ABS(ROUND(G78,0)))&gt;1,ROUND(G78,1-INT(LOG(ABS(G78)))),ROUND(G78,0-INT(LOG(ABS(G78)))))))</f>
        <v>740</v>
      </c>
      <c r="G78" s="211">
        <f>IF(P78="",H78,ROUND(H78*P78,1))</f>
        <v>742.4</v>
      </c>
      <c r="H78" s="204">
        <v>1</v>
      </c>
      <c r="I78" s="213"/>
      <c r="J78" s="213">
        <v>670</v>
      </c>
      <c r="K78" s="222">
        <v>1.01</v>
      </c>
      <c r="L78" s="252">
        <f>IF(J78="",K78,ROUND(J78*K78,1))</f>
        <v>676.7</v>
      </c>
      <c r="M78" s="212">
        <v>800</v>
      </c>
      <c r="N78" s="222">
        <v>1.01</v>
      </c>
      <c r="O78" s="253">
        <f>IF(M78="",N78,ROUND(M78*N78,1))</f>
        <v>808</v>
      </c>
      <c r="P78" s="230">
        <f>IF(E78="",0,AVERAGE(L78,O78))</f>
        <v>742.35</v>
      </c>
      <c r="Q78" s="205"/>
      <c r="R78" s="213"/>
      <c r="S78" s="213"/>
      <c r="T78" s="152"/>
      <c r="U78" s="152"/>
      <c r="V78" s="206"/>
      <c r="W78" s="207"/>
      <c r="X78" s="208"/>
      <c r="Y78" s="209"/>
      <c r="AA78" s="186"/>
      <c r="AB78" s="186"/>
      <c r="AC78" s="186"/>
      <c r="AD78" s="186"/>
      <c r="AE78" s="186"/>
      <c r="AF78" s="186"/>
    </row>
    <row r="79" spans="1:32" ht="18" customHeight="1">
      <c r="A79" s="188"/>
      <c r="B79" s="189"/>
      <c r="C79" s="167"/>
      <c r="D79" s="190"/>
      <c r="E79" s="191"/>
      <c r="F79" s="192"/>
      <c r="G79" s="193" t="s">
        <v>721</v>
      </c>
      <c r="H79" s="191"/>
      <c r="I79" s="194"/>
      <c r="J79" s="194"/>
      <c r="K79" s="194"/>
      <c r="L79" s="194"/>
      <c r="M79" s="194"/>
      <c r="N79" s="194"/>
      <c r="O79" s="194"/>
      <c r="P79" s="196"/>
      <c r="Q79" s="197"/>
      <c r="R79" s="194"/>
      <c r="S79" s="194"/>
      <c r="T79" s="194"/>
      <c r="U79" s="194"/>
      <c r="V79" s="198"/>
      <c r="W79" s="198"/>
      <c r="X79" s="199"/>
      <c r="Y79" s="200"/>
      <c r="AA79" s="198"/>
      <c r="AB79" s="198"/>
      <c r="AC79" s="198"/>
      <c r="AD79" s="198"/>
      <c r="AE79" s="198"/>
      <c r="AF79" s="198"/>
    </row>
    <row r="80" spans="1:32" ht="18" customHeight="1">
      <c r="A80" s="151"/>
      <c r="B80" s="201" t="s">
        <v>1175</v>
      </c>
      <c r="C80" s="202" t="s">
        <v>1180</v>
      </c>
      <c r="D80" s="203">
        <v>0.4</v>
      </c>
      <c r="E80" s="183" t="s">
        <v>12</v>
      </c>
      <c r="F80" s="210">
        <f>IF(G80=0,"",IF(LEN(ABS(ROUND(G80,0)))&gt;3,ROUND(G80,2-INT(LOG(ABS(ROUND(G80,0))))),IF(LEN(ABS(ROUND(G80,0)))&gt;1,ROUND(G80,1-INT(LOG(ABS(G80)))),ROUND(G80,0-INT(LOG(ABS(G80)))))))</f>
        <v>6720</v>
      </c>
      <c r="G80" s="250">
        <f>SUM(G81:G86)</f>
        <v>6719</v>
      </c>
      <c r="H80" s="204"/>
      <c r="I80" s="213"/>
      <c r="J80" s="213"/>
      <c r="K80" s="222"/>
      <c r="L80" s="213"/>
      <c r="M80" s="212"/>
      <c r="N80" s="222"/>
      <c r="O80" s="213"/>
      <c r="P80" s="214"/>
      <c r="Q80" s="205"/>
      <c r="R80" s="213"/>
      <c r="S80" s="213"/>
      <c r="T80" s="152"/>
      <c r="U80" s="152"/>
      <c r="V80" s="206"/>
      <c r="W80" s="207"/>
      <c r="X80" s="208"/>
      <c r="Y80" s="209"/>
      <c r="AA80" s="186"/>
      <c r="AB80" s="186"/>
      <c r="AC80" s="186"/>
      <c r="AD80" s="186"/>
      <c r="AE80" s="186"/>
      <c r="AF80" s="186"/>
    </row>
    <row r="81" spans="1:32" ht="18" customHeight="1">
      <c r="A81" s="188"/>
      <c r="B81" s="189"/>
      <c r="C81" s="167"/>
      <c r="D81" s="190"/>
      <c r="E81" s="191"/>
      <c r="F81" s="192"/>
      <c r="G81" s="193"/>
      <c r="H81" s="191"/>
      <c r="I81" s="194"/>
      <c r="J81" s="194"/>
      <c r="K81" s="194"/>
      <c r="L81" s="194"/>
      <c r="M81" s="194"/>
      <c r="N81" s="194"/>
      <c r="O81" s="194"/>
      <c r="P81" s="196"/>
      <c r="Q81" s="197"/>
      <c r="R81" s="194"/>
      <c r="S81" s="194"/>
      <c r="T81" s="194"/>
      <c r="U81" s="194"/>
      <c r="V81" s="198"/>
      <c r="W81" s="198"/>
      <c r="X81" s="199"/>
      <c r="Y81" s="200"/>
      <c r="AA81" s="198"/>
      <c r="AB81" s="198"/>
      <c r="AC81" s="198"/>
      <c r="AD81" s="198"/>
      <c r="AE81" s="198"/>
      <c r="AF81" s="198"/>
    </row>
    <row r="82" spans="1:32" ht="18" customHeight="1">
      <c r="A82" s="151"/>
      <c r="B82" s="201"/>
      <c r="C82" s="202" t="s">
        <v>764</v>
      </c>
      <c r="D82" s="203"/>
      <c r="E82" s="183"/>
      <c r="F82" s="215"/>
      <c r="G82" s="211"/>
      <c r="H82" s="204"/>
      <c r="I82" s="213"/>
      <c r="J82" s="213"/>
      <c r="K82" s="222"/>
      <c r="L82" s="213"/>
      <c r="M82" s="212"/>
      <c r="N82" s="222"/>
      <c r="O82" s="213"/>
      <c r="P82" s="214"/>
      <c r="Q82" s="205"/>
      <c r="R82" s="213"/>
      <c r="S82" s="213"/>
      <c r="T82" s="152"/>
      <c r="U82" s="152"/>
      <c r="V82" s="206"/>
      <c r="W82" s="207"/>
      <c r="X82" s="208"/>
      <c r="Y82" s="209"/>
      <c r="AA82" s="186"/>
      <c r="AB82" s="186"/>
      <c r="AC82" s="186"/>
      <c r="AD82" s="186"/>
      <c r="AE82" s="186"/>
      <c r="AF82" s="186"/>
    </row>
    <row r="83" spans="1:32" ht="18" customHeight="1">
      <c r="A83" s="188"/>
      <c r="B83" s="189"/>
      <c r="C83" s="167" t="s">
        <v>1173</v>
      </c>
      <c r="D83" s="190"/>
      <c r="E83" s="191"/>
      <c r="F83" s="192"/>
      <c r="G83" s="193"/>
      <c r="H83" s="191"/>
      <c r="I83" s="194"/>
      <c r="J83" s="194" t="s">
        <v>759</v>
      </c>
      <c r="K83" s="194"/>
      <c r="L83" s="194"/>
      <c r="M83" s="195" t="s">
        <v>760</v>
      </c>
      <c r="N83" s="194"/>
      <c r="O83" s="194"/>
      <c r="P83" s="248"/>
      <c r="Q83" s="197"/>
      <c r="R83" s="194"/>
      <c r="S83" s="194"/>
      <c r="T83" s="194"/>
      <c r="U83" s="194"/>
      <c r="V83" s="198"/>
      <c r="W83" s="198"/>
      <c r="X83" s="199"/>
      <c r="Y83" s="200"/>
      <c r="AA83" s="198"/>
      <c r="AB83" s="198"/>
      <c r="AC83" s="198"/>
      <c r="AD83" s="198"/>
      <c r="AE83" s="198"/>
      <c r="AF83" s="198"/>
    </row>
    <row r="84" spans="1:32" ht="18" customHeight="1">
      <c r="A84" s="151"/>
      <c r="B84" s="201"/>
      <c r="C84" s="202" t="s">
        <v>761</v>
      </c>
      <c r="D84" s="203">
        <v>1</v>
      </c>
      <c r="E84" s="183" t="s">
        <v>879</v>
      </c>
      <c r="F84" s="210"/>
      <c r="G84" s="211">
        <f>IF(P84="",H84,ROUND(H84*P84,1))</f>
        <v>5375</v>
      </c>
      <c r="H84" s="204">
        <v>0.25</v>
      </c>
      <c r="I84" s="213"/>
      <c r="J84" s="249">
        <v>21500</v>
      </c>
      <c r="K84" s="222">
        <v>1</v>
      </c>
      <c r="L84" s="252">
        <f>IF(J84="",K84,ROUND(J84*K84,1))</f>
        <v>21500</v>
      </c>
      <c r="M84" s="249">
        <v>21500</v>
      </c>
      <c r="N84" s="222">
        <v>1</v>
      </c>
      <c r="O84" s="253">
        <f>IF(M84="",N84,ROUND(M84*N84,1))</f>
        <v>21500</v>
      </c>
      <c r="P84" s="230">
        <f>IF(E84="",0,AVERAGE(L84,O84))</f>
        <v>21500</v>
      </c>
      <c r="Q84" s="205"/>
      <c r="R84" s="213"/>
      <c r="S84" s="213"/>
      <c r="T84" s="152"/>
      <c r="U84" s="152"/>
      <c r="V84" s="206"/>
      <c r="W84" s="207"/>
      <c r="X84" s="208"/>
      <c r="Y84" s="209"/>
      <c r="AA84" s="186"/>
      <c r="AB84" s="186"/>
      <c r="AC84" s="186"/>
      <c r="AD84" s="186"/>
      <c r="AE84" s="186"/>
      <c r="AF84" s="186"/>
    </row>
    <row r="85" spans="1:32" ht="18" customHeight="1">
      <c r="A85" s="188"/>
      <c r="B85" s="189"/>
      <c r="C85" s="167"/>
      <c r="D85" s="190"/>
      <c r="E85" s="191"/>
      <c r="F85" s="192"/>
      <c r="G85" s="193"/>
      <c r="H85" s="191"/>
      <c r="I85" s="194"/>
      <c r="J85" s="194"/>
      <c r="K85" s="194"/>
      <c r="L85" s="194"/>
      <c r="M85" s="194"/>
      <c r="N85" s="194"/>
      <c r="O85" s="194"/>
      <c r="P85" s="196"/>
      <c r="Q85" s="197"/>
      <c r="R85" s="194"/>
      <c r="S85" s="194"/>
      <c r="T85" s="194"/>
      <c r="U85" s="194"/>
      <c r="V85" s="198"/>
      <c r="W85" s="198"/>
      <c r="X85" s="199"/>
      <c r="Y85" s="200"/>
      <c r="AA85" s="198"/>
      <c r="AB85" s="198"/>
      <c r="AC85" s="198"/>
      <c r="AD85" s="198"/>
      <c r="AE85" s="198"/>
      <c r="AF85" s="198"/>
    </row>
    <row r="86" spans="1:32" ht="18" customHeight="1">
      <c r="A86" s="151"/>
      <c r="B86" s="201"/>
      <c r="C86" s="202" t="s">
        <v>763</v>
      </c>
      <c r="D86" s="203">
        <v>1</v>
      </c>
      <c r="E86" s="183" t="s">
        <v>0</v>
      </c>
      <c r="F86" s="215"/>
      <c r="G86" s="250">
        <f>ROUND(G84*H86,0)</f>
        <v>1344</v>
      </c>
      <c r="H86" s="204">
        <v>0.25</v>
      </c>
      <c r="I86" s="213"/>
      <c r="J86" s="213"/>
      <c r="K86" s="222"/>
      <c r="L86" s="213"/>
      <c r="M86" s="212"/>
      <c r="N86" s="222"/>
      <c r="O86" s="213"/>
      <c r="P86" s="214"/>
      <c r="Q86" s="205"/>
      <c r="R86" s="213"/>
      <c r="S86" s="213"/>
      <c r="T86" s="152"/>
      <c r="U86" s="152"/>
      <c r="V86" s="206"/>
      <c r="W86" s="207"/>
      <c r="X86" s="208"/>
      <c r="Y86" s="209"/>
      <c r="AA86" s="186"/>
      <c r="AB86" s="186"/>
      <c r="AC86" s="186"/>
      <c r="AD86" s="186"/>
      <c r="AE86" s="186"/>
      <c r="AF86" s="186"/>
    </row>
    <row r="87" spans="1:32" ht="18" customHeight="1">
      <c r="A87" s="188"/>
      <c r="B87" s="189"/>
      <c r="C87" s="167" t="s">
        <v>1170</v>
      </c>
      <c r="D87" s="190"/>
      <c r="E87" s="191"/>
      <c r="F87" s="192"/>
      <c r="G87" s="193"/>
      <c r="H87" s="191"/>
      <c r="I87" s="194"/>
      <c r="J87" s="194" t="s">
        <v>1171</v>
      </c>
      <c r="K87" s="194"/>
      <c r="L87" s="194"/>
      <c r="M87" s="194" t="s">
        <v>705</v>
      </c>
      <c r="N87" s="194"/>
      <c r="O87" s="194"/>
      <c r="P87" s="248"/>
      <c r="Q87" s="197"/>
      <c r="R87" s="194"/>
      <c r="S87" s="194"/>
      <c r="T87" s="194"/>
      <c r="U87" s="194"/>
      <c r="V87" s="198"/>
      <c r="W87" s="198"/>
      <c r="X87" s="199"/>
      <c r="Y87" s="200"/>
      <c r="AA87" s="198"/>
      <c r="AB87" s="198"/>
      <c r="AC87" s="198"/>
      <c r="AD87" s="198"/>
      <c r="AE87" s="198"/>
      <c r="AF87" s="198"/>
    </row>
    <row r="88" spans="1:32" ht="18" customHeight="1">
      <c r="A88" s="151"/>
      <c r="B88" s="201" t="s">
        <v>1176</v>
      </c>
      <c r="C88" s="202" t="s">
        <v>1172</v>
      </c>
      <c r="D88" s="203">
        <v>1</v>
      </c>
      <c r="E88" s="183" t="s">
        <v>1151</v>
      </c>
      <c r="F88" s="210">
        <f>IF(G88=0,"",IF(LEN(ABS(ROUND(G88,0)))&gt;3,ROUND(G88,2-INT(LOG(ABS(ROUND(G88,0))))),IF(LEN(ABS(ROUND(G88,0)))&gt;1,ROUND(G88,1-INT(LOG(ABS(G88)))),ROUND(G88,0-INT(LOG(ABS(G88)))))))</f>
        <v>85900</v>
      </c>
      <c r="G88" s="211">
        <f>IF(P88="",H88,ROUND(H88*P88,1))</f>
        <v>85850</v>
      </c>
      <c r="H88" s="204">
        <v>1</v>
      </c>
      <c r="I88" s="213"/>
      <c r="J88" s="249">
        <v>85000</v>
      </c>
      <c r="K88" s="222">
        <v>1.01</v>
      </c>
      <c r="L88" s="252">
        <f>IF(J88="",K88,ROUND(J88*K88,1))</f>
        <v>85850</v>
      </c>
      <c r="M88" s="249">
        <v>85000</v>
      </c>
      <c r="N88" s="222">
        <v>1.01</v>
      </c>
      <c r="O88" s="253">
        <f>IF(M88="",N88,ROUND(M88*N88,1))</f>
        <v>85850</v>
      </c>
      <c r="P88" s="230">
        <f>IF(E88="",0,AVERAGE(L88,O88))</f>
        <v>85850</v>
      </c>
      <c r="Q88" s="205"/>
      <c r="R88" s="213"/>
      <c r="S88" s="213"/>
      <c r="T88" s="152"/>
      <c r="U88" s="152"/>
      <c r="V88" s="206"/>
      <c r="W88" s="207"/>
      <c r="X88" s="208"/>
      <c r="Y88" s="209"/>
      <c r="AA88" s="186"/>
      <c r="AB88" s="186"/>
      <c r="AC88" s="186"/>
      <c r="AD88" s="186"/>
      <c r="AE88" s="186"/>
      <c r="AF88" s="186"/>
    </row>
    <row r="89" spans="1:32" ht="18" customHeight="1">
      <c r="A89" s="188"/>
      <c r="B89" s="189"/>
      <c r="C89" s="167"/>
      <c r="D89" s="190"/>
      <c r="E89" s="191"/>
      <c r="F89" s="192"/>
      <c r="G89" s="193"/>
      <c r="H89" s="191"/>
      <c r="I89" s="194"/>
      <c r="J89" s="194"/>
      <c r="K89" s="194"/>
      <c r="L89" s="194"/>
      <c r="M89" s="194"/>
      <c r="N89" s="194"/>
      <c r="O89" s="194"/>
      <c r="P89" s="196"/>
      <c r="Q89" s="197"/>
      <c r="R89" s="194"/>
      <c r="S89" s="194"/>
      <c r="T89" s="194"/>
      <c r="U89" s="194"/>
      <c r="V89" s="198"/>
      <c r="W89" s="198"/>
      <c r="X89" s="199"/>
      <c r="Y89" s="200"/>
      <c r="AA89" s="198"/>
      <c r="AB89" s="198"/>
      <c r="AC89" s="198"/>
      <c r="AD89" s="198"/>
      <c r="AE89" s="198"/>
      <c r="AF89" s="198"/>
    </row>
    <row r="90" spans="1:32" ht="18" customHeight="1">
      <c r="A90" s="151"/>
      <c r="B90" s="201"/>
      <c r="C90" s="202"/>
      <c r="D90" s="203"/>
      <c r="E90" s="183"/>
      <c r="F90" s="215"/>
      <c r="G90" s="211"/>
      <c r="H90" s="204"/>
      <c r="I90" s="213"/>
      <c r="J90" s="213"/>
      <c r="K90" s="222"/>
      <c r="L90" s="213"/>
      <c r="M90" s="212"/>
      <c r="N90" s="222"/>
      <c r="O90" s="213"/>
      <c r="P90" s="214"/>
      <c r="Q90" s="205"/>
      <c r="R90" s="213"/>
      <c r="S90" s="213"/>
      <c r="T90" s="152"/>
      <c r="U90" s="152"/>
      <c r="V90" s="206"/>
      <c r="W90" s="207"/>
      <c r="X90" s="208"/>
      <c r="Y90" s="209"/>
      <c r="AA90" s="186"/>
      <c r="AB90" s="186"/>
      <c r="AC90" s="186"/>
      <c r="AD90" s="186"/>
      <c r="AE90" s="186"/>
      <c r="AF90" s="186"/>
    </row>
    <row r="91" spans="1:32" ht="18" customHeight="1">
      <c r="A91" s="188"/>
      <c r="B91" s="189"/>
      <c r="C91" s="167"/>
      <c r="D91" s="190"/>
      <c r="E91" s="191"/>
      <c r="F91" s="192"/>
      <c r="G91" s="193"/>
      <c r="H91" s="191"/>
      <c r="I91" s="194"/>
      <c r="J91" s="194"/>
      <c r="K91" s="194"/>
      <c r="L91" s="194"/>
      <c r="M91" s="195"/>
      <c r="N91" s="194"/>
      <c r="O91" s="194"/>
      <c r="P91" s="196"/>
      <c r="Q91" s="197"/>
      <c r="R91" s="194"/>
      <c r="S91" s="194"/>
      <c r="T91" s="194"/>
      <c r="U91" s="194"/>
      <c r="V91" s="198"/>
      <c r="W91" s="198"/>
      <c r="X91" s="199"/>
      <c r="Y91" s="200"/>
      <c r="AA91" s="198"/>
      <c r="AB91" s="198"/>
      <c r="AC91" s="198"/>
      <c r="AD91" s="198"/>
      <c r="AE91" s="198"/>
      <c r="AF91" s="198"/>
    </row>
    <row r="92" spans="1:32" ht="18" customHeight="1">
      <c r="A92" s="151">
        <v>5</v>
      </c>
      <c r="B92" s="201" t="s">
        <v>315</v>
      </c>
      <c r="C92" s="202"/>
      <c r="D92" s="203"/>
      <c r="E92" s="183"/>
      <c r="F92" s="155"/>
      <c r="G92" s="182"/>
      <c r="H92" s="204"/>
      <c r="I92" s="213"/>
      <c r="J92" s="152"/>
      <c r="K92" s="152"/>
      <c r="L92" s="152"/>
      <c r="M92" s="181"/>
      <c r="N92" s="152"/>
      <c r="O92" s="152"/>
      <c r="P92" s="184"/>
      <c r="Q92" s="205"/>
      <c r="R92" s="213"/>
      <c r="S92" s="213"/>
      <c r="T92" s="152"/>
      <c r="U92" s="152"/>
      <c r="V92" s="206"/>
      <c r="W92" s="207"/>
      <c r="X92" s="208"/>
      <c r="Y92" s="209"/>
      <c r="AA92" s="186"/>
      <c r="AB92" s="186"/>
      <c r="AC92" s="186"/>
      <c r="AD92" s="186"/>
      <c r="AE92" s="186"/>
      <c r="AF92" s="186"/>
    </row>
    <row r="93" spans="1:32" ht="18" customHeight="1">
      <c r="A93" s="188"/>
      <c r="B93" s="189"/>
      <c r="C93" s="167"/>
      <c r="D93" s="190"/>
      <c r="E93" s="191"/>
      <c r="F93" s="192"/>
      <c r="G93" s="193"/>
      <c r="H93" s="191"/>
      <c r="I93" s="194"/>
      <c r="J93" s="194" t="s">
        <v>765</v>
      </c>
      <c r="K93" s="194"/>
      <c r="L93" s="194"/>
      <c r="M93" s="194" t="s">
        <v>766</v>
      </c>
      <c r="N93" s="194"/>
      <c r="O93" s="194"/>
      <c r="P93" s="248"/>
      <c r="Q93" s="197"/>
      <c r="R93" s="194"/>
      <c r="S93" s="194"/>
      <c r="T93" s="194"/>
      <c r="U93" s="194"/>
      <c r="V93" s="198"/>
      <c r="W93" s="198"/>
      <c r="X93" s="199"/>
      <c r="Y93" s="200"/>
      <c r="AA93" s="198"/>
      <c r="AB93" s="198"/>
      <c r="AC93" s="198"/>
      <c r="AD93" s="198"/>
      <c r="AE93" s="198"/>
      <c r="AF93" s="198"/>
    </row>
    <row r="94" spans="1:32" ht="18" customHeight="1">
      <c r="A94" s="151"/>
      <c r="B94" s="201" t="s">
        <v>1152</v>
      </c>
      <c r="C94" s="202" t="s">
        <v>1153</v>
      </c>
      <c r="D94" s="203">
        <v>33.299999999999997</v>
      </c>
      <c r="E94" s="183" t="s">
        <v>785</v>
      </c>
      <c r="F94" s="210">
        <f>IF(G94=0,"",IF(LEN(ABS(ROUND(G94,0)))&gt;3,ROUND(G94,2-INT(LOG(ABS(ROUND(G94,0))))),IF(LEN(ABS(ROUND(G94,0)))&gt;1,ROUND(G94,1-INT(LOG(ABS(G94)))),ROUND(G94,0-INT(LOG(ABS(G94)))))))</f>
        <v>3640</v>
      </c>
      <c r="G94" s="211">
        <f>IF(P94="",H94,ROUND(H94*P94,1))</f>
        <v>3636</v>
      </c>
      <c r="H94" s="204">
        <v>1</v>
      </c>
      <c r="I94" s="213"/>
      <c r="J94" s="249">
        <v>3300</v>
      </c>
      <c r="K94" s="222">
        <v>1.01</v>
      </c>
      <c r="L94" s="252">
        <f>IF(J94="",K94,ROUND(J94*K94,1))</f>
        <v>3333</v>
      </c>
      <c r="M94" s="249">
        <v>3900</v>
      </c>
      <c r="N94" s="222">
        <v>1.01</v>
      </c>
      <c r="O94" s="253">
        <f>IF(M94="",N94,ROUND(M94*N94,1))</f>
        <v>3939</v>
      </c>
      <c r="P94" s="230">
        <f>IF(E94="",0,AVERAGE(L94,O94))</f>
        <v>3636</v>
      </c>
      <c r="Q94" s="205"/>
      <c r="R94" s="213"/>
      <c r="S94" s="213"/>
      <c r="T94" s="152"/>
      <c r="U94" s="152"/>
      <c r="V94" s="206"/>
      <c r="W94" s="207"/>
      <c r="X94" s="208"/>
      <c r="Y94" s="209"/>
      <c r="AA94" s="186"/>
      <c r="AB94" s="186"/>
      <c r="AC94" s="186"/>
      <c r="AD94" s="186"/>
      <c r="AE94" s="186"/>
      <c r="AF94" s="186"/>
    </row>
    <row r="95" spans="1:32" ht="18" customHeight="1">
      <c r="A95" s="188"/>
      <c r="B95" s="189"/>
      <c r="C95" s="167"/>
      <c r="D95" s="190"/>
      <c r="E95" s="191"/>
      <c r="F95" s="192"/>
      <c r="G95" s="193"/>
      <c r="H95" s="191"/>
      <c r="I95" s="194"/>
      <c r="J95" s="194" t="s">
        <v>765</v>
      </c>
      <c r="K95" s="194"/>
      <c r="L95" s="194"/>
      <c r="M95" s="194" t="s">
        <v>766</v>
      </c>
      <c r="N95" s="194"/>
      <c r="O95" s="194"/>
      <c r="P95" s="248"/>
      <c r="Q95" s="197"/>
      <c r="R95" s="194"/>
      <c r="S95" s="194"/>
      <c r="T95" s="194"/>
      <c r="U95" s="194"/>
      <c r="V95" s="198"/>
      <c r="W95" s="198"/>
      <c r="X95" s="199"/>
      <c r="Y95" s="200"/>
      <c r="AA95" s="198"/>
      <c r="AB95" s="198"/>
      <c r="AC95" s="198"/>
      <c r="AD95" s="198"/>
      <c r="AE95" s="198"/>
      <c r="AF95" s="198"/>
    </row>
    <row r="96" spans="1:32" ht="18" customHeight="1">
      <c r="A96" s="151"/>
      <c r="B96" s="201" t="s">
        <v>1162</v>
      </c>
      <c r="C96" s="202" t="s">
        <v>1154</v>
      </c>
      <c r="D96" s="203">
        <v>7.9</v>
      </c>
      <c r="E96" s="183" t="s">
        <v>785</v>
      </c>
      <c r="F96" s="210">
        <f>IF(G96=0,"",IF(LEN(ABS(ROUND(G96,0)))&gt;3,ROUND(G96,2-INT(LOG(ABS(ROUND(G96,0))))),IF(LEN(ABS(ROUND(G96,0)))&gt;1,ROUND(G96,1-INT(LOG(ABS(G96)))),ROUND(G96,0-INT(LOG(ABS(G96)))))))</f>
        <v>4290</v>
      </c>
      <c r="G96" s="211">
        <f>IF(P96="",H96,ROUND(H96*P96,1))</f>
        <v>4292.5</v>
      </c>
      <c r="H96" s="204">
        <v>1</v>
      </c>
      <c r="I96" s="213"/>
      <c r="J96" s="249">
        <f>4200-200</f>
        <v>4000</v>
      </c>
      <c r="K96" s="222">
        <v>1.01</v>
      </c>
      <c r="L96" s="252">
        <f>IF(J96="",K96,ROUND(J96*K96,1))</f>
        <v>4040</v>
      </c>
      <c r="M96" s="249">
        <f>4700-200</f>
        <v>4500</v>
      </c>
      <c r="N96" s="222">
        <v>1.01</v>
      </c>
      <c r="O96" s="253">
        <f>IF(M96="",N96,ROUND(M96*N96,1))</f>
        <v>4545</v>
      </c>
      <c r="P96" s="230">
        <f>IF(E96="",0,AVERAGE(L96,O96))</f>
        <v>4292.5</v>
      </c>
      <c r="Q96" s="205"/>
      <c r="R96" s="213"/>
      <c r="S96" s="213"/>
      <c r="T96" s="152"/>
      <c r="U96" s="152"/>
      <c r="V96" s="206"/>
      <c r="W96" s="207"/>
      <c r="X96" s="208"/>
      <c r="Y96" s="209"/>
      <c r="AA96" s="186"/>
      <c r="AB96" s="186"/>
      <c r="AC96" s="186"/>
      <c r="AD96" s="186"/>
      <c r="AE96" s="186"/>
      <c r="AF96" s="186"/>
    </row>
    <row r="97" spans="1:32" ht="18" customHeight="1">
      <c r="A97" s="188"/>
      <c r="B97" s="189"/>
      <c r="C97" s="167"/>
      <c r="D97" s="190"/>
      <c r="E97" s="191"/>
      <c r="F97" s="192"/>
      <c r="G97" s="216"/>
      <c r="H97" s="191"/>
      <c r="I97" s="194"/>
      <c r="J97" s="218" t="s">
        <v>894</v>
      </c>
      <c r="K97" s="194"/>
      <c r="L97" s="194"/>
      <c r="M97" s="218" t="s">
        <v>895</v>
      </c>
      <c r="N97" s="194"/>
      <c r="O97" s="194"/>
      <c r="P97" s="196"/>
      <c r="Q97" s="197"/>
      <c r="R97" s="194"/>
      <c r="S97" s="194"/>
      <c r="T97" s="194"/>
      <c r="U97" s="194"/>
      <c r="V97" s="198"/>
      <c r="W97" s="198"/>
      <c r="X97" s="199"/>
      <c r="Y97" s="200"/>
      <c r="AA97" s="198"/>
      <c r="AB97" s="198"/>
      <c r="AC97" s="198"/>
      <c r="AD97" s="198"/>
      <c r="AE97" s="198"/>
      <c r="AF97" s="198"/>
    </row>
    <row r="98" spans="1:32" ht="18" customHeight="1">
      <c r="A98" s="151"/>
      <c r="B98" s="201"/>
      <c r="C98" s="202"/>
      <c r="D98" s="203"/>
      <c r="E98" s="183"/>
      <c r="F98" s="155"/>
      <c r="G98" s="251"/>
      <c r="H98" s="204"/>
      <c r="I98" s="213"/>
      <c r="J98" s="152"/>
      <c r="K98" s="152"/>
      <c r="L98" s="152"/>
      <c r="M98" s="181"/>
      <c r="N98" s="152"/>
      <c r="O98" s="152"/>
      <c r="P98" s="184"/>
      <c r="Q98" s="205"/>
      <c r="R98" s="213"/>
      <c r="S98" s="213"/>
      <c r="T98" s="152"/>
      <c r="U98" s="152"/>
      <c r="V98" s="206"/>
      <c r="W98" s="207"/>
      <c r="X98" s="208"/>
      <c r="Y98" s="209"/>
      <c r="AA98" s="186"/>
      <c r="AB98" s="186"/>
      <c r="AC98" s="186"/>
      <c r="AD98" s="186"/>
      <c r="AE98" s="186"/>
      <c r="AF98" s="186"/>
    </row>
    <row r="99" spans="1:32" ht="18" customHeight="1">
      <c r="A99" s="188"/>
      <c r="B99" s="189"/>
      <c r="C99" s="167"/>
      <c r="D99" s="190"/>
      <c r="E99" s="191"/>
      <c r="F99" s="192"/>
      <c r="G99" s="193"/>
      <c r="H99" s="191"/>
      <c r="I99" s="194"/>
      <c r="J99" s="194" t="s">
        <v>765</v>
      </c>
      <c r="K99" s="194"/>
      <c r="L99" s="194"/>
      <c r="M99" s="194" t="s">
        <v>766</v>
      </c>
      <c r="N99" s="194"/>
      <c r="O99" s="194"/>
      <c r="P99" s="248"/>
      <c r="Q99" s="197"/>
      <c r="R99" s="194"/>
      <c r="S99" s="194"/>
      <c r="T99" s="194"/>
      <c r="U99" s="194"/>
      <c r="V99" s="198"/>
      <c r="W99" s="198"/>
      <c r="X99" s="199"/>
      <c r="Y99" s="200"/>
      <c r="AA99" s="198"/>
      <c r="AB99" s="198"/>
      <c r="AC99" s="198"/>
      <c r="AD99" s="198"/>
      <c r="AE99" s="198"/>
      <c r="AF99" s="198"/>
    </row>
    <row r="100" spans="1:32" ht="18" customHeight="1">
      <c r="A100" s="151"/>
      <c r="B100" s="201" t="s">
        <v>1155</v>
      </c>
      <c r="C100" s="202"/>
      <c r="D100" s="203">
        <v>41.2</v>
      </c>
      <c r="E100" s="183" t="s">
        <v>785</v>
      </c>
      <c r="F100" s="210">
        <f>IF(G100=0,"",IF(LEN(ABS(ROUND(G100,0)))&gt;3,ROUND(G100,2-INT(LOG(ABS(ROUND(G100,0))))),IF(LEN(ABS(ROUND(G100,0)))&gt;1,ROUND(G100,1-INT(LOG(ABS(G100)))),ROUND(G100,0-INT(LOG(ABS(G100)))))))</f>
        <v>250</v>
      </c>
      <c r="G100" s="211">
        <f>IF(P100="",H100,ROUND(H100*P100,1))</f>
        <v>252.5</v>
      </c>
      <c r="H100" s="204">
        <v>1</v>
      </c>
      <c r="I100" s="213"/>
      <c r="J100" s="249">
        <v>250</v>
      </c>
      <c r="K100" s="222">
        <v>1.01</v>
      </c>
      <c r="L100" s="252">
        <f>IF(J100="",K100,ROUND(J100*K100,1))</f>
        <v>252.5</v>
      </c>
      <c r="M100" s="249">
        <v>250</v>
      </c>
      <c r="N100" s="222">
        <v>1.01</v>
      </c>
      <c r="O100" s="253">
        <f>IF(M100="",N100,ROUND(M100*N100,1))</f>
        <v>252.5</v>
      </c>
      <c r="P100" s="230">
        <f>IF(E100="",0,AVERAGE(L100,O100))</f>
        <v>252.5</v>
      </c>
      <c r="Q100" s="205"/>
      <c r="R100" s="213"/>
      <c r="S100" s="213"/>
      <c r="T100" s="152"/>
      <c r="U100" s="152"/>
      <c r="V100" s="206"/>
      <c r="W100" s="207"/>
      <c r="X100" s="208"/>
      <c r="Y100" s="209"/>
      <c r="AA100" s="186"/>
      <c r="AB100" s="186"/>
      <c r="AC100" s="186"/>
      <c r="AD100" s="186"/>
      <c r="AE100" s="186"/>
      <c r="AF100" s="186"/>
    </row>
    <row r="101" spans="1:32" ht="18" customHeight="1">
      <c r="A101" s="188"/>
      <c r="B101" s="189"/>
      <c r="C101" s="167"/>
      <c r="D101" s="190"/>
      <c r="E101" s="191"/>
      <c r="F101" s="192"/>
      <c r="G101" s="193" t="s">
        <v>721</v>
      </c>
      <c r="H101" s="191"/>
      <c r="I101" s="194"/>
      <c r="J101" s="194"/>
      <c r="K101" s="194"/>
      <c r="L101" s="194"/>
      <c r="M101" s="194"/>
      <c r="N101" s="194"/>
      <c r="O101" s="194"/>
      <c r="P101" s="196"/>
      <c r="Q101" s="197"/>
      <c r="R101" s="194"/>
      <c r="S101" s="194"/>
      <c r="T101" s="194"/>
      <c r="U101" s="194"/>
      <c r="V101" s="198"/>
      <c r="W101" s="198"/>
      <c r="X101" s="199"/>
      <c r="Y101" s="200"/>
      <c r="AA101" s="198"/>
      <c r="AB101" s="198"/>
      <c r="AC101" s="198"/>
      <c r="AD101" s="198"/>
      <c r="AE101" s="198"/>
      <c r="AF101" s="198"/>
    </row>
    <row r="102" spans="1:32" ht="18" customHeight="1">
      <c r="A102" s="151"/>
      <c r="B102" s="201" t="s">
        <v>1160</v>
      </c>
      <c r="C102" s="202" t="s">
        <v>1161</v>
      </c>
      <c r="D102" s="203">
        <v>7.9</v>
      </c>
      <c r="E102" s="183" t="s">
        <v>785</v>
      </c>
      <c r="F102" s="210">
        <f>IF(G102=0,"",IF(LEN(ABS(ROUND(G102,0)))&gt;3,ROUND(G102,2-INT(LOG(ABS(ROUND(G102,0))))),IF(LEN(ABS(ROUND(G102,0)))&gt;1,ROUND(G102,1-INT(LOG(ABS(G102)))),ROUND(G102,0-INT(LOG(ABS(G102)))))))</f>
        <v>660</v>
      </c>
      <c r="G102" s="250">
        <f>SUM(G103:G108)</f>
        <v>655.5</v>
      </c>
      <c r="H102" s="204"/>
      <c r="I102" s="213"/>
      <c r="J102" s="213"/>
      <c r="K102" s="222"/>
      <c r="L102" s="213"/>
      <c r="M102" s="212"/>
      <c r="N102" s="222"/>
      <c r="O102" s="213"/>
      <c r="P102" s="214"/>
      <c r="Q102" s="205"/>
      <c r="R102" s="213"/>
      <c r="S102" s="213"/>
      <c r="T102" s="152"/>
      <c r="U102" s="152"/>
      <c r="V102" s="206"/>
      <c r="W102" s="207"/>
      <c r="X102" s="208"/>
      <c r="Y102" s="209"/>
      <c r="AA102" s="186"/>
      <c r="AB102" s="186"/>
      <c r="AC102" s="186"/>
      <c r="AD102" s="186"/>
      <c r="AE102" s="186"/>
      <c r="AF102" s="186"/>
    </row>
    <row r="103" spans="1:32" ht="18" customHeight="1">
      <c r="A103" s="188"/>
      <c r="B103" s="189"/>
      <c r="C103" s="167"/>
      <c r="D103" s="190"/>
      <c r="E103" s="191"/>
      <c r="F103" s="192"/>
      <c r="G103" s="193"/>
      <c r="H103" s="191"/>
      <c r="I103" s="194"/>
      <c r="J103" s="194"/>
      <c r="K103" s="194"/>
      <c r="L103" s="194"/>
      <c r="M103" s="194"/>
      <c r="N103" s="194"/>
      <c r="O103" s="194"/>
      <c r="P103" s="196"/>
      <c r="Q103" s="197"/>
      <c r="R103" s="194"/>
      <c r="S103" s="194"/>
      <c r="T103" s="194"/>
      <c r="U103" s="194"/>
      <c r="V103" s="198"/>
      <c r="W103" s="198"/>
      <c r="X103" s="199"/>
      <c r="Y103" s="200"/>
      <c r="AA103" s="198"/>
      <c r="AB103" s="198"/>
      <c r="AC103" s="198"/>
      <c r="AD103" s="198"/>
      <c r="AE103" s="198"/>
      <c r="AF103" s="198"/>
    </row>
    <row r="104" spans="1:32" ht="18" customHeight="1">
      <c r="A104" s="151"/>
      <c r="B104" s="201"/>
      <c r="C104" s="202" t="s">
        <v>896</v>
      </c>
      <c r="D104" s="203"/>
      <c r="E104" s="183"/>
      <c r="F104" s="155"/>
      <c r="G104" s="182"/>
      <c r="H104" s="204"/>
      <c r="I104" s="213"/>
      <c r="J104" s="213"/>
      <c r="K104" s="222"/>
      <c r="L104" s="213"/>
      <c r="M104" s="212"/>
      <c r="N104" s="222"/>
      <c r="O104" s="213"/>
      <c r="P104" s="214"/>
      <c r="Q104" s="205"/>
      <c r="R104" s="213"/>
      <c r="S104" s="213"/>
      <c r="T104" s="152"/>
      <c r="U104" s="152"/>
      <c r="V104" s="206"/>
      <c r="W104" s="207"/>
      <c r="X104" s="208"/>
      <c r="Y104" s="209"/>
      <c r="AA104" s="186"/>
      <c r="AB104" s="186"/>
      <c r="AC104" s="186"/>
      <c r="AD104" s="186"/>
      <c r="AE104" s="186"/>
      <c r="AF104" s="186"/>
    </row>
    <row r="105" spans="1:32" ht="18" customHeight="1">
      <c r="A105" s="188"/>
      <c r="B105" s="189"/>
      <c r="C105" s="167"/>
      <c r="D105" s="190"/>
      <c r="E105" s="191"/>
      <c r="F105" s="192"/>
      <c r="G105" s="193"/>
      <c r="H105" s="191"/>
      <c r="I105" s="194"/>
      <c r="J105" s="194" t="s">
        <v>759</v>
      </c>
      <c r="K105" s="194"/>
      <c r="L105" s="194"/>
      <c r="M105" s="195" t="s">
        <v>760</v>
      </c>
      <c r="N105" s="194"/>
      <c r="O105" s="194"/>
      <c r="P105" s="248"/>
      <c r="Q105" s="197"/>
      <c r="R105" s="194"/>
      <c r="S105" s="194"/>
      <c r="T105" s="194"/>
      <c r="U105" s="194"/>
      <c r="V105" s="198"/>
      <c r="W105" s="198"/>
      <c r="X105" s="199"/>
      <c r="Y105" s="200"/>
      <c r="AA105" s="198"/>
      <c r="AB105" s="198"/>
      <c r="AC105" s="198"/>
      <c r="AD105" s="198"/>
      <c r="AE105" s="198"/>
      <c r="AF105" s="198"/>
    </row>
    <row r="106" spans="1:32" ht="18" customHeight="1">
      <c r="A106" s="151"/>
      <c r="B106" s="201"/>
      <c r="C106" s="202" t="s">
        <v>761</v>
      </c>
      <c r="D106" s="203">
        <v>1</v>
      </c>
      <c r="E106" s="183" t="s">
        <v>812</v>
      </c>
      <c r="F106" s="210"/>
      <c r="G106" s="211">
        <f>IF(P106="",H106,ROUND(H106*P106,1))</f>
        <v>537.5</v>
      </c>
      <c r="H106" s="240">
        <v>2.5000000000000001E-2</v>
      </c>
      <c r="I106" s="213"/>
      <c r="J106" s="249">
        <v>21500</v>
      </c>
      <c r="K106" s="222">
        <v>1</v>
      </c>
      <c r="L106" s="252">
        <f>IF(J106="",K106,ROUND(J106*K106,1))</f>
        <v>21500</v>
      </c>
      <c r="M106" s="249">
        <v>21500</v>
      </c>
      <c r="N106" s="222">
        <v>1</v>
      </c>
      <c r="O106" s="253">
        <f>IF(M106="",N106,ROUND(M106*N106,1))</f>
        <v>21500</v>
      </c>
      <c r="P106" s="230">
        <f>IF(E106="",0,AVERAGE(L106,O106))</f>
        <v>21500</v>
      </c>
      <c r="Q106" s="205"/>
      <c r="R106" s="213"/>
      <c r="S106" s="213"/>
      <c r="T106" s="152"/>
      <c r="U106" s="152"/>
      <c r="V106" s="206"/>
      <c r="W106" s="207"/>
      <c r="X106" s="208"/>
      <c r="Y106" s="209"/>
      <c r="AA106" s="186"/>
      <c r="AB106" s="186"/>
      <c r="AC106" s="186"/>
      <c r="AD106" s="186"/>
      <c r="AE106" s="186"/>
      <c r="AF106" s="186"/>
    </row>
    <row r="107" spans="1:32" ht="18" customHeight="1">
      <c r="A107" s="188"/>
      <c r="B107" s="189"/>
      <c r="C107" s="167"/>
      <c r="D107" s="190"/>
      <c r="E107" s="191"/>
      <c r="F107" s="192"/>
      <c r="G107" s="193"/>
      <c r="H107" s="191"/>
      <c r="I107" s="194"/>
      <c r="J107" s="194"/>
      <c r="K107" s="194"/>
      <c r="L107" s="194"/>
      <c r="M107" s="194"/>
      <c r="N107" s="194"/>
      <c r="O107" s="194"/>
      <c r="P107" s="196"/>
      <c r="Q107" s="197"/>
      <c r="R107" s="194"/>
      <c r="S107" s="194"/>
      <c r="T107" s="194"/>
      <c r="U107" s="194"/>
      <c r="V107" s="198"/>
      <c r="W107" s="198"/>
      <c r="X107" s="199"/>
      <c r="Y107" s="200"/>
      <c r="AA107" s="198"/>
      <c r="AB107" s="198"/>
      <c r="AC107" s="198"/>
      <c r="AD107" s="198"/>
      <c r="AE107" s="198"/>
      <c r="AF107" s="198"/>
    </row>
    <row r="108" spans="1:32" ht="18" customHeight="1">
      <c r="A108" s="151"/>
      <c r="B108" s="201"/>
      <c r="C108" s="202" t="s">
        <v>897</v>
      </c>
      <c r="D108" s="203">
        <v>1</v>
      </c>
      <c r="E108" s="183" t="s">
        <v>0</v>
      </c>
      <c r="F108" s="210"/>
      <c r="G108" s="250">
        <f>ROUND(G106*H108,0)</f>
        <v>118</v>
      </c>
      <c r="H108" s="204">
        <v>0.22</v>
      </c>
      <c r="I108" s="213"/>
      <c r="J108" s="213"/>
      <c r="K108" s="222"/>
      <c r="L108" s="213"/>
      <c r="M108" s="212"/>
      <c r="N108" s="222"/>
      <c r="O108" s="213"/>
      <c r="P108" s="214"/>
      <c r="Q108" s="205"/>
      <c r="R108" s="213"/>
      <c r="S108" s="213"/>
      <c r="T108" s="152"/>
      <c r="U108" s="152"/>
      <c r="V108" s="206"/>
      <c r="W108" s="207"/>
      <c r="X108" s="208"/>
      <c r="Y108" s="209"/>
      <c r="AA108" s="186"/>
      <c r="AB108" s="186"/>
      <c r="AC108" s="186"/>
      <c r="AD108" s="186"/>
      <c r="AE108" s="186"/>
      <c r="AF108" s="186"/>
    </row>
    <row r="109" spans="1:32" ht="18" customHeight="1">
      <c r="A109" s="188"/>
      <c r="B109" s="189"/>
      <c r="C109" s="167"/>
      <c r="D109" s="190"/>
      <c r="E109" s="191"/>
      <c r="F109" s="192"/>
      <c r="G109" s="193"/>
      <c r="H109" s="191"/>
      <c r="I109" s="194"/>
      <c r="J109" s="194"/>
      <c r="K109" s="194"/>
      <c r="L109" s="194"/>
      <c r="M109" s="195"/>
      <c r="N109" s="194"/>
      <c r="O109" s="194"/>
      <c r="P109" s="196"/>
      <c r="Q109" s="197"/>
      <c r="R109" s="194"/>
      <c r="S109" s="194"/>
      <c r="T109" s="194"/>
      <c r="U109" s="194"/>
      <c r="V109" s="198"/>
      <c r="W109" s="198"/>
      <c r="X109" s="199"/>
      <c r="Y109" s="200"/>
      <c r="AA109" s="198"/>
      <c r="AB109" s="198"/>
      <c r="AC109" s="198"/>
      <c r="AD109" s="198"/>
      <c r="AE109" s="198"/>
      <c r="AF109" s="198"/>
    </row>
    <row r="110" spans="1:32" ht="18" customHeight="1">
      <c r="A110" s="151"/>
      <c r="B110" s="201"/>
      <c r="C110" s="202"/>
      <c r="D110" s="203"/>
      <c r="E110" s="183"/>
      <c r="F110" s="155"/>
      <c r="G110" s="182"/>
      <c r="H110" s="204"/>
      <c r="I110" s="213"/>
      <c r="J110" s="152"/>
      <c r="K110" s="152"/>
      <c r="L110" s="152"/>
      <c r="M110" s="181"/>
      <c r="N110" s="152"/>
      <c r="O110" s="152"/>
      <c r="P110" s="184"/>
      <c r="Q110" s="205"/>
      <c r="R110" s="213"/>
      <c r="S110" s="213"/>
      <c r="T110" s="152"/>
      <c r="U110" s="152"/>
      <c r="V110" s="206"/>
      <c r="W110" s="207"/>
      <c r="X110" s="208"/>
      <c r="Y110" s="209"/>
      <c r="AA110" s="186"/>
      <c r="AB110" s="186"/>
      <c r="AC110" s="186"/>
      <c r="AD110" s="186"/>
      <c r="AE110" s="186"/>
      <c r="AF110" s="186"/>
    </row>
    <row r="111" spans="1:32" ht="18" customHeight="1">
      <c r="A111" s="188"/>
      <c r="B111" s="189"/>
      <c r="C111" s="167"/>
      <c r="D111" s="190"/>
      <c r="E111" s="191"/>
      <c r="F111" s="192"/>
      <c r="G111" s="193"/>
      <c r="H111" s="191"/>
      <c r="I111" s="194"/>
      <c r="J111" s="194"/>
      <c r="K111" s="194"/>
      <c r="L111" s="194"/>
      <c r="M111" s="194"/>
      <c r="N111" s="194"/>
      <c r="O111" s="194"/>
      <c r="P111" s="196"/>
      <c r="Q111" s="197"/>
      <c r="R111" s="194"/>
      <c r="S111" s="194"/>
      <c r="T111" s="194"/>
      <c r="U111" s="194"/>
      <c r="V111" s="198"/>
      <c r="W111" s="198"/>
      <c r="X111" s="199"/>
      <c r="Y111" s="200"/>
      <c r="AA111" s="198"/>
      <c r="AB111" s="198"/>
      <c r="AC111" s="198"/>
      <c r="AD111" s="198"/>
      <c r="AE111" s="198"/>
      <c r="AF111" s="198"/>
    </row>
    <row r="112" spans="1:32" ht="18" customHeight="1">
      <c r="A112" s="151">
        <v>6</v>
      </c>
      <c r="B112" s="201" t="s">
        <v>316</v>
      </c>
      <c r="C112" s="202"/>
      <c r="D112" s="203"/>
      <c r="E112" s="183"/>
      <c r="F112" s="215"/>
      <c r="G112" s="211"/>
      <c r="H112" s="204"/>
      <c r="I112" s="213"/>
      <c r="J112" s="213"/>
      <c r="K112" s="222"/>
      <c r="L112" s="213"/>
      <c r="M112" s="212"/>
      <c r="N112" s="222"/>
      <c r="O112" s="213"/>
      <c r="P112" s="214"/>
      <c r="Q112" s="205"/>
      <c r="R112" s="213"/>
      <c r="S112" s="213"/>
      <c r="T112" s="152"/>
      <c r="U112" s="152"/>
      <c r="V112" s="206"/>
      <c r="W112" s="207"/>
      <c r="X112" s="208"/>
      <c r="Y112" s="209"/>
      <c r="AA112" s="186"/>
      <c r="AB112" s="186"/>
      <c r="AC112" s="186"/>
      <c r="AD112" s="186"/>
      <c r="AE112" s="186"/>
      <c r="AF112" s="186"/>
    </row>
    <row r="113" spans="1:32" ht="18" customHeight="1">
      <c r="A113" s="188"/>
      <c r="B113" s="189"/>
      <c r="C113" s="167"/>
      <c r="D113" s="247"/>
      <c r="E113" s="191"/>
      <c r="F113" s="192"/>
      <c r="G113" s="193"/>
      <c r="H113" s="191"/>
      <c r="I113" s="194"/>
      <c r="J113" s="194" t="s">
        <v>767</v>
      </c>
      <c r="K113" s="194"/>
      <c r="L113" s="194"/>
      <c r="M113" s="195" t="s">
        <v>768</v>
      </c>
      <c r="N113" s="194"/>
      <c r="O113" s="194"/>
      <c r="P113" s="248"/>
      <c r="Q113" s="197"/>
      <c r="R113" s="194"/>
      <c r="S113" s="194"/>
      <c r="T113" s="194"/>
      <c r="U113" s="194"/>
      <c r="V113" s="198"/>
      <c r="W113" s="198"/>
      <c r="X113" s="199"/>
      <c r="Y113" s="200"/>
      <c r="AA113" s="198"/>
      <c r="AB113" s="198"/>
      <c r="AC113" s="198"/>
      <c r="AD113" s="198"/>
      <c r="AE113" s="198"/>
      <c r="AF113" s="198"/>
    </row>
    <row r="114" spans="1:32" ht="18" customHeight="1">
      <c r="A114" s="151"/>
      <c r="B114" s="201" t="s">
        <v>1156</v>
      </c>
      <c r="C114" s="202" t="s">
        <v>659</v>
      </c>
      <c r="D114" s="217">
        <v>0.1</v>
      </c>
      <c r="E114" s="183" t="s">
        <v>691</v>
      </c>
      <c r="F114" s="210">
        <f>IF(G114=0,"",IF(LEN(ABS(ROUND(G114,0)))&gt;3,ROUND(G114,2-INT(LOG(ABS(ROUND(G114,0))))),IF(LEN(ABS(ROUND(G114,0)))&gt;1,ROUND(G114,1-INT(LOG(ABS(G114)))),ROUND(G114,0-INT(LOG(ABS(G114)))))))</f>
        <v>77000</v>
      </c>
      <c r="G114" s="211">
        <f>IF(P114="",H114,ROUND(H114*P114,1))</f>
        <v>77000</v>
      </c>
      <c r="H114" s="204">
        <v>1</v>
      </c>
      <c r="I114" s="213"/>
      <c r="J114" s="249">
        <v>78000</v>
      </c>
      <c r="K114" s="222">
        <v>1</v>
      </c>
      <c r="L114" s="252">
        <f>IF(J114="",K114,ROUND(J114*K114,1))</f>
        <v>78000</v>
      </c>
      <c r="M114" s="249">
        <v>76000</v>
      </c>
      <c r="N114" s="222">
        <v>1</v>
      </c>
      <c r="O114" s="253">
        <f>IF(M114="",N114,ROUND(M114*N114,1))</f>
        <v>76000</v>
      </c>
      <c r="P114" s="230">
        <f>IF(E114="",0,AVERAGE(L114,O114))</f>
        <v>77000</v>
      </c>
      <c r="Q114" s="205"/>
      <c r="R114" s="213"/>
      <c r="S114" s="213"/>
      <c r="T114" s="152"/>
      <c r="U114" s="152"/>
      <c r="V114" s="206"/>
      <c r="W114" s="207"/>
      <c r="X114" s="208"/>
      <c r="Y114" s="209"/>
      <c r="AA114" s="186"/>
      <c r="AB114" s="186"/>
      <c r="AC114" s="186"/>
      <c r="AD114" s="186"/>
      <c r="AE114" s="186"/>
      <c r="AF114" s="186"/>
    </row>
    <row r="115" spans="1:32" ht="18" customHeight="1">
      <c r="A115" s="188"/>
      <c r="B115" s="189"/>
      <c r="C115" s="167"/>
      <c r="D115" s="247"/>
      <c r="E115" s="191"/>
      <c r="F115" s="192"/>
      <c r="G115" s="193"/>
      <c r="H115" s="191"/>
      <c r="I115" s="194"/>
      <c r="J115" s="194" t="s">
        <v>767</v>
      </c>
      <c r="K115" s="194"/>
      <c r="L115" s="194"/>
      <c r="M115" s="195" t="s">
        <v>768</v>
      </c>
      <c r="N115" s="194"/>
      <c r="O115" s="194"/>
      <c r="P115" s="248"/>
      <c r="Q115" s="197"/>
      <c r="R115" s="194"/>
      <c r="S115" s="194"/>
      <c r="T115" s="194"/>
      <c r="U115" s="194"/>
      <c r="V115" s="198"/>
      <c r="W115" s="198"/>
      <c r="X115" s="199"/>
      <c r="Y115" s="200"/>
      <c r="AA115" s="198"/>
      <c r="AB115" s="198"/>
      <c r="AC115" s="198"/>
      <c r="AD115" s="198"/>
      <c r="AE115" s="198"/>
      <c r="AF115" s="198"/>
    </row>
    <row r="116" spans="1:32" ht="18" customHeight="1">
      <c r="A116" s="151"/>
      <c r="B116" s="201" t="s">
        <v>1156</v>
      </c>
      <c r="C116" s="202" t="s">
        <v>675</v>
      </c>
      <c r="D116" s="217">
        <v>2.12</v>
      </c>
      <c r="E116" s="183" t="s">
        <v>691</v>
      </c>
      <c r="F116" s="210">
        <f>IF(G116=0,"",IF(LEN(ABS(ROUND(G116,0)))&gt;3,ROUND(G116,2-INT(LOG(ABS(ROUND(G116,0))))),IF(LEN(ABS(ROUND(G116,0)))&gt;1,ROUND(G116,1-INT(LOG(ABS(G116)))),ROUND(G116,0-INT(LOG(ABS(G116)))))))</f>
        <v>74000</v>
      </c>
      <c r="G116" s="211">
        <f>IF(P116="",H116,ROUND(H116*P116,1))</f>
        <v>74000</v>
      </c>
      <c r="H116" s="204">
        <v>1</v>
      </c>
      <c r="I116" s="213"/>
      <c r="J116" s="249">
        <v>75000</v>
      </c>
      <c r="K116" s="222">
        <v>1</v>
      </c>
      <c r="L116" s="252">
        <f>IF(J116="",K116,ROUND(J116*K116,1))</f>
        <v>75000</v>
      </c>
      <c r="M116" s="249">
        <v>73000</v>
      </c>
      <c r="N116" s="222">
        <v>1</v>
      </c>
      <c r="O116" s="253">
        <f>IF(M116="",N116,ROUND(M116*N116,1))</f>
        <v>73000</v>
      </c>
      <c r="P116" s="230">
        <f>IF(E116="",0,AVERAGE(L116,O116))</f>
        <v>74000</v>
      </c>
      <c r="Q116" s="205"/>
      <c r="R116" s="213"/>
      <c r="S116" s="213"/>
      <c r="T116" s="152"/>
      <c r="U116" s="152"/>
      <c r="V116" s="206"/>
      <c r="W116" s="207"/>
      <c r="X116" s="208"/>
      <c r="Y116" s="209"/>
      <c r="AA116" s="186"/>
      <c r="AB116" s="186"/>
      <c r="AC116" s="186"/>
      <c r="AD116" s="186"/>
      <c r="AE116" s="186"/>
      <c r="AF116" s="186"/>
    </row>
    <row r="117" spans="1:32" ht="18" customHeight="1">
      <c r="A117" s="188"/>
      <c r="B117" s="189"/>
      <c r="C117" s="167"/>
      <c r="D117" s="247"/>
      <c r="E117" s="191"/>
      <c r="F117" s="192"/>
      <c r="G117" s="193"/>
      <c r="H117" s="191"/>
      <c r="I117" s="194"/>
      <c r="J117" s="194" t="s">
        <v>771</v>
      </c>
      <c r="K117" s="194"/>
      <c r="L117" s="194"/>
      <c r="M117" s="195" t="s">
        <v>772</v>
      </c>
      <c r="N117" s="194"/>
      <c r="O117" s="194"/>
      <c r="P117" s="248"/>
      <c r="Q117" s="197"/>
      <c r="R117" s="194"/>
      <c r="S117" s="194"/>
      <c r="T117" s="194"/>
      <c r="U117" s="194"/>
      <c r="V117" s="198"/>
      <c r="W117" s="198"/>
      <c r="X117" s="199"/>
      <c r="Y117" s="200"/>
      <c r="AA117" s="198"/>
      <c r="AB117" s="198"/>
      <c r="AC117" s="198"/>
      <c r="AD117" s="198"/>
      <c r="AE117" s="198"/>
      <c r="AF117" s="198"/>
    </row>
    <row r="118" spans="1:32" ht="18" customHeight="1">
      <c r="A118" s="151"/>
      <c r="B118" s="201" t="s">
        <v>1177</v>
      </c>
      <c r="C118" s="202" t="s">
        <v>1157</v>
      </c>
      <c r="D118" s="231">
        <v>-0.06</v>
      </c>
      <c r="E118" s="183" t="s">
        <v>691</v>
      </c>
      <c r="F118" s="210">
        <f>IF(G118=0,"",IF(LEN(ABS(ROUND(G118,0)))&gt;3,ROUND(G118,2-INT(LOG(ABS(ROUND(G118,0))))),IF(LEN(ABS(ROUND(G118,0)))&gt;1,ROUND(G118,1-INT(LOG(ABS(G118)))),ROUND(G118,0-INT(LOG(ABS(G118)))))))</f>
        <v>20800</v>
      </c>
      <c r="G118" s="211">
        <f>IF(P118="",H118,ROUND(H118*P118,1))</f>
        <v>20750</v>
      </c>
      <c r="H118" s="204">
        <v>1</v>
      </c>
      <c r="I118" s="213"/>
      <c r="J118" s="249">
        <v>20000</v>
      </c>
      <c r="K118" s="222">
        <v>1</v>
      </c>
      <c r="L118" s="252">
        <f>IF(J118="",K118,ROUND(J118*K118,1))</f>
        <v>20000</v>
      </c>
      <c r="M118" s="249">
        <v>21500</v>
      </c>
      <c r="N118" s="222">
        <v>1</v>
      </c>
      <c r="O118" s="253">
        <f>IF(M118="",N118,ROUND(M118*N118,1))</f>
        <v>21500</v>
      </c>
      <c r="P118" s="230">
        <f>IF(E118="",0,AVERAGE(L118,O118))</f>
        <v>20750</v>
      </c>
      <c r="Q118" s="205"/>
      <c r="R118" s="213"/>
      <c r="S118" s="213"/>
      <c r="T118" s="152"/>
      <c r="U118" s="152"/>
      <c r="V118" s="206"/>
      <c r="W118" s="207"/>
      <c r="X118" s="208"/>
      <c r="Y118" s="209"/>
      <c r="AA118" s="186"/>
      <c r="AB118" s="186"/>
      <c r="AC118" s="186"/>
      <c r="AD118" s="186"/>
      <c r="AE118" s="186"/>
      <c r="AF118" s="186"/>
    </row>
    <row r="119" spans="1:32" ht="18" customHeight="1">
      <c r="A119" s="188"/>
      <c r="B119" s="189"/>
      <c r="C119" s="167"/>
      <c r="D119" s="247"/>
      <c r="E119" s="191"/>
      <c r="F119" s="192"/>
      <c r="G119" s="193"/>
      <c r="H119" s="191"/>
      <c r="I119" s="194"/>
      <c r="J119" s="194" t="s">
        <v>769</v>
      </c>
      <c r="K119" s="194"/>
      <c r="L119" s="194"/>
      <c r="M119" s="194" t="s">
        <v>770</v>
      </c>
      <c r="N119" s="194"/>
      <c r="O119" s="194"/>
      <c r="P119" s="248"/>
      <c r="Q119" s="197"/>
      <c r="R119" s="194"/>
      <c r="S119" s="194"/>
      <c r="T119" s="194"/>
      <c r="U119" s="194"/>
      <c r="V119" s="198"/>
      <c r="W119" s="198"/>
      <c r="X119" s="199"/>
      <c r="Y119" s="200"/>
      <c r="AA119" s="198"/>
      <c r="AB119" s="198"/>
      <c r="AC119" s="198"/>
      <c r="AD119" s="198"/>
      <c r="AE119" s="198"/>
      <c r="AF119" s="198"/>
    </row>
    <row r="120" spans="1:32" ht="18" customHeight="1">
      <c r="A120" s="151"/>
      <c r="B120" s="201" t="s">
        <v>1158</v>
      </c>
      <c r="C120" s="202"/>
      <c r="D120" s="217">
        <v>2.13</v>
      </c>
      <c r="E120" s="183" t="s">
        <v>691</v>
      </c>
      <c r="F120" s="210">
        <f>IF(G120=0,"",IF(LEN(ABS(ROUND(G120,0)))&gt;3,ROUND(G120,2-INT(LOG(ABS(ROUND(G120,0))))),IF(LEN(ABS(ROUND(G120,0)))&gt;1,ROUND(G120,1-INT(LOG(ABS(G120)))),ROUND(G120,0-INT(LOG(ABS(G120)))))))</f>
        <v>51000</v>
      </c>
      <c r="G120" s="211">
        <f>IF(P120="",H120,ROUND(H120*P120,1))</f>
        <v>51005</v>
      </c>
      <c r="H120" s="204">
        <v>1</v>
      </c>
      <c r="I120" s="213"/>
      <c r="J120" s="249">
        <v>50000</v>
      </c>
      <c r="K120" s="222">
        <v>1.01</v>
      </c>
      <c r="L120" s="252">
        <f>IF(J120="",K120,ROUND(J120*K120,1))</f>
        <v>50500</v>
      </c>
      <c r="M120" s="249">
        <v>51000</v>
      </c>
      <c r="N120" s="222">
        <v>1.01</v>
      </c>
      <c r="O120" s="253">
        <f>IF(M120="",N120,ROUND(M120*N120,1))</f>
        <v>51510</v>
      </c>
      <c r="P120" s="230">
        <f>IF(E120="",0,AVERAGE(L120,O120))</f>
        <v>51005</v>
      </c>
      <c r="Q120" s="205"/>
      <c r="R120" s="213"/>
      <c r="S120" s="213"/>
      <c r="T120" s="152"/>
      <c r="U120" s="152"/>
      <c r="V120" s="206"/>
      <c r="W120" s="207"/>
      <c r="X120" s="208"/>
      <c r="Y120" s="209"/>
      <c r="AA120" s="186"/>
      <c r="AB120" s="186"/>
      <c r="AC120" s="186"/>
      <c r="AD120" s="186"/>
      <c r="AE120" s="186"/>
      <c r="AF120" s="186"/>
    </row>
    <row r="121" spans="1:32" ht="18" customHeight="1">
      <c r="A121" s="188"/>
      <c r="B121" s="189"/>
      <c r="C121" s="167"/>
      <c r="D121" s="247"/>
      <c r="E121" s="191"/>
      <c r="F121" s="192"/>
      <c r="G121" s="193"/>
      <c r="H121" s="191"/>
      <c r="I121" s="194"/>
      <c r="J121" s="194" t="s">
        <v>769</v>
      </c>
      <c r="K121" s="194"/>
      <c r="L121" s="194"/>
      <c r="M121" s="194" t="s">
        <v>770</v>
      </c>
      <c r="N121" s="194"/>
      <c r="O121" s="194"/>
      <c r="P121" s="248"/>
      <c r="Q121" s="197"/>
      <c r="R121" s="194"/>
      <c r="S121" s="194"/>
      <c r="T121" s="194"/>
      <c r="U121" s="194"/>
      <c r="V121" s="198"/>
      <c r="W121" s="198"/>
      <c r="X121" s="199"/>
      <c r="Y121" s="200"/>
      <c r="AA121" s="198"/>
      <c r="AB121" s="198"/>
      <c r="AC121" s="198"/>
      <c r="AD121" s="198"/>
      <c r="AE121" s="198"/>
      <c r="AF121" s="198"/>
    </row>
    <row r="122" spans="1:32" ht="18" customHeight="1">
      <c r="A122" s="151"/>
      <c r="B122" s="201" t="s">
        <v>1159</v>
      </c>
      <c r="C122" s="202"/>
      <c r="D122" s="217">
        <v>2.13</v>
      </c>
      <c r="E122" s="183" t="s">
        <v>691</v>
      </c>
      <c r="F122" s="210">
        <f>IF(G122=0,"",IF(LEN(ABS(ROUND(G122,0)))&gt;3,ROUND(G122,2-INT(LOG(ABS(ROUND(G122,0))))),IF(LEN(ABS(ROUND(G122,0)))&gt;1,ROUND(G122,1-INT(LOG(ABS(G122)))),ROUND(G122,0-INT(LOG(ABS(G122)))))))</f>
        <v>3790</v>
      </c>
      <c r="G122" s="211">
        <f>IF(P122="",H122,ROUND(H122*P122,1))</f>
        <v>3787.5</v>
      </c>
      <c r="H122" s="204">
        <v>1</v>
      </c>
      <c r="I122" s="213"/>
      <c r="J122" s="249">
        <v>3500</v>
      </c>
      <c r="K122" s="222">
        <v>1.01</v>
      </c>
      <c r="L122" s="252">
        <f>IF(J122="",K122,ROUND(J122*K122,1))</f>
        <v>3535</v>
      </c>
      <c r="M122" s="249">
        <v>4000</v>
      </c>
      <c r="N122" s="222">
        <v>1.01</v>
      </c>
      <c r="O122" s="253">
        <f>IF(M122="",N122,ROUND(M122*N122,1))</f>
        <v>4040</v>
      </c>
      <c r="P122" s="230">
        <f>IF(E122="",0,AVERAGE(L122,O122))</f>
        <v>3787.5</v>
      </c>
      <c r="Q122" s="205"/>
      <c r="R122" s="213"/>
      <c r="S122" s="213"/>
      <c r="T122" s="152"/>
      <c r="U122" s="152"/>
      <c r="V122" s="206"/>
      <c r="W122" s="207"/>
      <c r="X122" s="208"/>
      <c r="Y122" s="209"/>
      <c r="AA122" s="186"/>
      <c r="AB122" s="186"/>
      <c r="AC122" s="186"/>
      <c r="AD122" s="186"/>
      <c r="AE122" s="186"/>
      <c r="AF122" s="186"/>
    </row>
    <row r="123" spans="1:32" ht="18" customHeight="1">
      <c r="A123" s="188"/>
      <c r="B123" s="189"/>
      <c r="C123" s="167"/>
      <c r="D123" s="190"/>
      <c r="E123" s="191"/>
      <c r="F123" s="192"/>
      <c r="G123" s="193"/>
      <c r="H123" s="191"/>
      <c r="I123" s="194"/>
      <c r="J123" s="194"/>
      <c r="K123" s="194"/>
      <c r="L123" s="194"/>
      <c r="M123" s="195"/>
      <c r="N123" s="194"/>
      <c r="O123" s="194"/>
      <c r="P123" s="196"/>
      <c r="Q123" s="197"/>
      <c r="R123" s="194"/>
      <c r="S123" s="194"/>
      <c r="T123" s="194"/>
      <c r="U123" s="194"/>
      <c r="V123" s="198"/>
      <c r="W123" s="198"/>
      <c r="X123" s="199"/>
      <c r="Y123" s="200"/>
      <c r="AA123" s="198"/>
      <c r="AB123" s="198"/>
      <c r="AC123" s="198"/>
      <c r="AD123" s="198"/>
      <c r="AE123" s="198"/>
      <c r="AF123" s="198"/>
    </row>
    <row r="124" spans="1:32" ht="18" customHeight="1">
      <c r="A124" s="151"/>
      <c r="B124" s="201"/>
      <c r="C124" s="202"/>
      <c r="D124" s="203"/>
      <c r="E124" s="183"/>
      <c r="F124" s="155"/>
      <c r="G124" s="182"/>
      <c r="H124" s="204"/>
      <c r="I124" s="213"/>
      <c r="J124" s="152"/>
      <c r="K124" s="152"/>
      <c r="L124" s="152"/>
      <c r="M124" s="181"/>
      <c r="N124" s="152"/>
      <c r="O124" s="152"/>
      <c r="P124" s="184"/>
      <c r="Q124" s="205"/>
      <c r="R124" s="213"/>
      <c r="S124" s="213"/>
      <c r="T124" s="152"/>
      <c r="U124" s="152"/>
      <c r="V124" s="206"/>
      <c r="W124" s="207"/>
      <c r="X124" s="208"/>
      <c r="Y124" s="209"/>
      <c r="AA124" s="186"/>
      <c r="AB124" s="186"/>
      <c r="AC124" s="186"/>
      <c r="AD124" s="186"/>
      <c r="AE124" s="186"/>
      <c r="AF124" s="186"/>
    </row>
    <row r="125" spans="1:32" ht="18" customHeight="1">
      <c r="A125" s="188"/>
      <c r="B125" s="189"/>
      <c r="C125" s="167"/>
      <c r="D125" s="190"/>
      <c r="E125" s="191"/>
      <c r="F125" s="192"/>
      <c r="G125" s="193"/>
      <c r="H125" s="191"/>
      <c r="I125" s="194"/>
      <c r="J125" s="194"/>
      <c r="K125" s="194"/>
      <c r="L125" s="194"/>
      <c r="M125" s="195"/>
      <c r="N125" s="194"/>
      <c r="O125" s="194"/>
      <c r="P125" s="196"/>
      <c r="Q125" s="197"/>
      <c r="R125" s="194"/>
      <c r="S125" s="194"/>
      <c r="T125" s="194"/>
      <c r="U125" s="194"/>
      <c r="V125" s="198"/>
      <c r="W125" s="198"/>
      <c r="X125" s="199"/>
      <c r="Y125" s="200"/>
      <c r="AA125" s="198"/>
      <c r="AB125" s="198"/>
      <c r="AC125" s="198"/>
      <c r="AD125" s="198"/>
      <c r="AE125" s="198"/>
      <c r="AF125" s="198"/>
    </row>
    <row r="126" spans="1:32" ht="18" customHeight="1">
      <c r="A126" s="151">
        <v>7</v>
      </c>
      <c r="B126" s="201" t="s">
        <v>317</v>
      </c>
      <c r="C126" s="202"/>
      <c r="D126" s="203"/>
      <c r="E126" s="183"/>
      <c r="F126" s="155"/>
      <c r="G126" s="182"/>
      <c r="H126" s="204"/>
      <c r="I126" s="152"/>
      <c r="J126" s="152"/>
      <c r="K126" s="152"/>
      <c r="L126" s="152"/>
      <c r="M126" s="181"/>
      <c r="N126" s="152"/>
      <c r="O126" s="152"/>
      <c r="P126" s="184"/>
      <c r="Q126" s="205"/>
      <c r="R126" s="213"/>
      <c r="S126" s="213"/>
      <c r="T126" s="152"/>
      <c r="U126" s="152"/>
      <c r="V126" s="206"/>
      <c r="W126" s="207"/>
      <c r="X126" s="208"/>
      <c r="Y126" s="209"/>
      <c r="AA126" s="186"/>
      <c r="AB126" s="186"/>
      <c r="AC126" s="186"/>
      <c r="AD126" s="186"/>
      <c r="AE126" s="186"/>
      <c r="AF126" s="186"/>
    </row>
    <row r="127" spans="1:32" ht="18" customHeight="1">
      <c r="A127" s="188"/>
      <c r="B127" s="189"/>
      <c r="C127" s="167"/>
      <c r="D127" s="190"/>
      <c r="E127" s="191"/>
      <c r="F127" s="192"/>
      <c r="G127" s="193"/>
      <c r="H127" s="191"/>
      <c r="I127" s="194"/>
      <c r="J127" s="194"/>
      <c r="K127" s="194"/>
      <c r="L127" s="194"/>
      <c r="M127" s="194"/>
      <c r="N127" s="194"/>
      <c r="O127" s="194"/>
      <c r="P127" s="196"/>
      <c r="Q127" s="197"/>
      <c r="R127" s="194"/>
      <c r="S127" s="194"/>
      <c r="T127" s="194"/>
      <c r="U127" s="194"/>
      <c r="V127" s="198"/>
      <c r="W127" s="198"/>
      <c r="X127" s="199"/>
      <c r="Y127" s="200"/>
      <c r="AA127" s="198"/>
      <c r="AB127" s="198"/>
      <c r="AC127" s="198"/>
      <c r="AD127" s="198"/>
      <c r="AE127" s="198"/>
      <c r="AF127" s="198"/>
    </row>
    <row r="128" spans="1:32" ht="18" customHeight="1">
      <c r="A128" s="151"/>
      <c r="B128" s="201" t="s">
        <v>318</v>
      </c>
      <c r="C128" s="202"/>
      <c r="D128" s="203"/>
      <c r="E128" s="183"/>
      <c r="F128" s="210"/>
      <c r="G128" s="211"/>
      <c r="H128" s="204"/>
      <c r="I128" s="213"/>
      <c r="J128" s="213"/>
      <c r="K128" s="222"/>
      <c r="L128" s="213"/>
      <c r="M128" s="212"/>
      <c r="N128" s="222"/>
      <c r="O128" s="213"/>
      <c r="P128" s="214"/>
      <c r="Q128" s="205"/>
      <c r="R128" s="213"/>
      <c r="S128" s="213"/>
      <c r="T128" s="152"/>
      <c r="U128" s="152"/>
      <c r="V128" s="206"/>
      <c r="W128" s="207"/>
      <c r="X128" s="208"/>
      <c r="Y128" s="209"/>
      <c r="AA128" s="186"/>
      <c r="AB128" s="186"/>
      <c r="AC128" s="186"/>
      <c r="AD128" s="186"/>
      <c r="AE128" s="186"/>
      <c r="AF128" s="186"/>
    </row>
    <row r="129" spans="1:32" ht="18" customHeight="1">
      <c r="A129" s="188"/>
      <c r="B129" s="189" t="s">
        <v>319</v>
      </c>
      <c r="C129" s="167"/>
      <c r="D129" s="190"/>
      <c r="E129" s="191"/>
      <c r="F129" s="192"/>
      <c r="G129" s="193"/>
      <c r="H129" s="191"/>
      <c r="I129" s="194"/>
      <c r="J129" s="194"/>
      <c r="K129" s="194"/>
      <c r="L129" s="194"/>
      <c r="M129" s="195"/>
      <c r="N129" s="194"/>
      <c r="O129" s="194"/>
      <c r="P129" s="196"/>
      <c r="Q129" s="197" t="s">
        <v>1200</v>
      </c>
      <c r="R129" s="293" t="s">
        <v>1223</v>
      </c>
      <c r="S129" s="194" t="s">
        <v>1224</v>
      </c>
      <c r="T129" s="194"/>
      <c r="U129" s="194"/>
      <c r="V129" s="281"/>
      <c r="W129" s="281"/>
      <c r="X129" s="282"/>
      <c r="Y129" s="283"/>
      <c r="AA129" s="198"/>
      <c r="AB129" s="198"/>
      <c r="AC129" s="198"/>
      <c r="AD129" s="198"/>
      <c r="AE129" s="198"/>
      <c r="AF129" s="198"/>
    </row>
    <row r="130" spans="1:32" ht="18" customHeight="1">
      <c r="A130" s="151"/>
      <c r="B130" s="201" t="s">
        <v>320</v>
      </c>
      <c r="C130" s="202"/>
      <c r="D130" s="203">
        <v>2.8</v>
      </c>
      <c r="E130" s="183" t="s">
        <v>786</v>
      </c>
      <c r="F130" s="215">
        <f>Y130</f>
        <v>6840</v>
      </c>
      <c r="G130" s="182"/>
      <c r="H130" s="204"/>
      <c r="I130" s="152"/>
      <c r="J130" s="152" t="s">
        <v>692</v>
      </c>
      <c r="K130" s="152"/>
      <c r="L130" s="152"/>
      <c r="M130" s="181" t="s">
        <v>189</v>
      </c>
      <c r="N130" s="152"/>
      <c r="O130" s="152"/>
      <c r="P130" s="184"/>
      <c r="Q130" s="205">
        <v>11400</v>
      </c>
      <c r="R130" s="213">
        <v>11800</v>
      </c>
      <c r="S130" s="213">
        <v>11700</v>
      </c>
      <c r="T130" s="152"/>
      <c r="U130" s="152"/>
      <c r="V130" s="284">
        <f>MIN(Q130,R130,S130)</f>
        <v>11400</v>
      </c>
      <c r="W130" s="285">
        <v>0.6</v>
      </c>
      <c r="X130" s="286">
        <f>ROUNDDOWN(V130*W130,0)</f>
        <v>6840</v>
      </c>
      <c r="Y130" s="287">
        <f>IF(X130=0,"",IF(LEN(ABS(ROUND(X130,0)))&gt;3,ROUNDDOWN(X130,2-INT(LOG(ABS(ROUND(X130,0))))),IF(LEN(ABS(ROUND(X130,0)))&gt;1,ROUNDDOWN(X130,1-INT(LOG(ABS(X130)))),ROUNDDOWN(X130,0-INT(LOG(ABS(X130)))))))</f>
        <v>6840</v>
      </c>
      <c r="AA130" s="186"/>
      <c r="AB130" s="186"/>
      <c r="AC130" s="186"/>
      <c r="AD130" s="186"/>
      <c r="AE130" s="186"/>
      <c r="AF130" s="186"/>
    </row>
    <row r="131" spans="1:32" ht="18" customHeight="1">
      <c r="A131" s="188"/>
      <c r="B131" s="189" t="s">
        <v>321</v>
      </c>
      <c r="C131" s="167"/>
      <c r="D131" s="190"/>
      <c r="E131" s="191"/>
      <c r="F131" s="192"/>
      <c r="G131" s="193"/>
      <c r="H131" s="191"/>
      <c r="I131" s="194"/>
      <c r="J131" s="194"/>
      <c r="K131" s="194"/>
      <c r="L131" s="194"/>
      <c r="M131" s="195"/>
      <c r="N131" s="194"/>
      <c r="O131" s="194"/>
      <c r="P131" s="196"/>
      <c r="Q131" s="197" t="s">
        <v>1200</v>
      </c>
      <c r="R131" s="293" t="s">
        <v>1223</v>
      </c>
      <c r="S131" s="194" t="s">
        <v>1224</v>
      </c>
      <c r="T131" s="194"/>
      <c r="U131" s="194"/>
      <c r="V131" s="281"/>
      <c r="W131" s="281"/>
      <c r="X131" s="282"/>
      <c r="Y131" s="283"/>
      <c r="AA131" s="198"/>
      <c r="AB131" s="198"/>
      <c r="AC131" s="198"/>
      <c r="AD131" s="198"/>
      <c r="AE131" s="198"/>
      <c r="AF131" s="198"/>
    </row>
    <row r="132" spans="1:32" ht="18" customHeight="1">
      <c r="A132" s="151"/>
      <c r="B132" s="201" t="s">
        <v>320</v>
      </c>
      <c r="C132" s="202"/>
      <c r="D132" s="203">
        <v>1.6</v>
      </c>
      <c r="E132" s="183" t="s">
        <v>786</v>
      </c>
      <c r="F132" s="215">
        <f>Y132</f>
        <v>6840</v>
      </c>
      <c r="G132" s="182"/>
      <c r="H132" s="204"/>
      <c r="I132" s="152"/>
      <c r="J132" s="152" t="s">
        <v>694</v>
      </c>
      <c r="K132" s="152"/>
      <c r="L132" s="152"/>
      <c r="M132" s="181" t="s">
        <v>189</v>
      </c>
      <c r="N132" s="152"/>
      <c r="O132" s="152"/>
      <c r="P132" s="184"/>
      <c r="Q132" s="205">
        <v>11400</v>
      </c>
      <c r="R132" s="213">
        <v>11800</v>
      </c>
      <c r="S132" s="213">
        <v>12100</v>
      </c>
      <c r="T132" s="152"/>
      <c r="U132" s="152"/>
      <c r="V132" s="284">
        <f>MIN(Q132,R132,S132)</f>
        <v>11400</v>
      </c>
      <c r="W132" s="285">
        <v>0.6</v>
      </c>
      <c r="X132" s="286">
        <f>ROUNDDOWN(V132*W132,0)</f>
        <v>6840</v>
      </c>
      <c r="Y132" s="287">
        <f>IF(X132=0,"",IF(LEN(ABS(ROUND(X132,0)))&gt;3,ROUNDDOWN(X132,2-INT(LOG(ABS(ROUND(X132,0))))),IF(LEN(ABS(ROUND(X132,0)))&gt;1,ROUNDDOWN(X132,1-INT(LOG(ABS(X132)))),ROUNDDOWN(X132,0-INT(LOG(ABS(X132)))))))</f>
        <v>6840</v>
      </c>
      <c r="AA132" s="186"/>
      <c r="AB132" s="186"/>
      <c r="AC132" s="186"/>
      <c r="AD132" s="186"/>
      <c r="AE132" s="186"/>
      <c r="AF132" s="186"/>
    </row>
    <row r="133" spans="1:32" ht="18" customHeight="1">
      <c r="A133" s="188"/>
      <c r="B133" s="189"/>
      <c r="C133" s="167"/>
      <c r="D133" s="190"/>
      <c r="E133" s="191"/>
      <c r="F133" s="192"/>
      <c r="G133" s="193"/>
      <c r="H133" s="191"/>
      <c r="I133" s="194"/>
      <c r="J133" s="194" t="s">
        <v>705</v>
      </c>
      <c r="K133" s="194"/>
      <c r="L133" s="194"/>
      <c r="M133" s="194" t="s">
        <v>706</v>
      </c>
      <c r="N133" s="194"/>
      <c r="O133" s="194"/>
      <c r="P133" s="196"/>
      <c r="Q133" s="197"/>
      <c r="R133" s="194"/>
      <c r="S133" s="194"/>
      <c r="T133" s="194"/>
      <c r="U133" s="194"/>
      <c r="V133" s="198"/>
      <c r="W133" s="198"/>
      <c r="X133" s="199"/>
      <c r="Y133" s="200"/>
      <c r="AA133" s="198"/>
      <c r="AB133" s="198"/>
      <c r="AC133" s="198"/>
      <c r="AD133" s="198"/>
      <c r="AE133" s="198"/>
      <c r="AF133" s="198"/>
    </row>
    <row r="134" spans="1:32" ht="18" customHeight="1">
      <c r="A134" s="151"/>
      <c r="B134" s="201" t="s">
        <v>322</v>
      </c>
      <c r="C134" s="202" t="s">
        <v>323</v>
      </c>
      <c r="D134" s="203">
        <v>8.6</v>
      </c>
      <c r="E134" s="183" t="s">
        <v>303</v>
      </c>
      <c r="F134" s="210">
        <f>IF(G134=0,"",IF(LEN(ABS(ROUND(G134,0)))&gt;3,ROUND(G134,2-INT(LOG(ABS(ROUND(G134,0))))),IF(LEN(ABS(ROUND(G134,0)))&gt;1,ROUND(G134,1-INT(LOG(ABS(G134)))),ROUND(G134,0-INT(LOG(ABS(G134)))))))</f>
        <v>400</v>
      </c>
      <c r="G134" s="211">
        <f>IF(P134="",H134,ROUND(H134*P134,1))</f>
        <v>404</v>
      </c>
      <c r="H134" s="204">
        <v>1</v>
      </c>
      <c r="I134" s="213"/>
      <c r="J134" s="213">
        <v>400</v>
      </c>
      <c r="K134" s="222">
        <v>1.01</v>
      </c>
      <c r="L134" s="229">
        <f>IF(J134="",K134,ROUND(J134*K134,1))</f>
        <v>404</v>
      </c>
      <c r="M134" s="212">
        <v>400</v>
      </c>
      <c r="N134" s="222">
        <v>1.01</v>
      </c>
      <c r="O134" s="229">
        <f>IF(M134="",N134,ROUND(M134*N134,1))</f>
        <v>404</v>
      </c>
      <c r="P134" s="230">
        <f>IF(E134="",0,AVERAGE(L134,O134))</f>
        <v>404</v>
      </c>
      <c r="Q134" s="205"/>
      <c r="R134" s="213"/>
      <c r="S134" s="213"/>
      <c r="T134" s="152"/>
      <c r="U134" s="152"/>
      <c r="V134" s="206"/>
      <c r="W134" s="207"/>
      <c r="X134" s="208"/>
      <c r="Y134" s="209"/>
      <c r="AA134" s="186"/>
      <c r="AB134" s="186"/>
      <c r="AC134" s="186"/>
      <c r="AD134" s="186"/>
      <c r="AE134" s="186"/>
      <c r="AF134" s="186"/>
    </row>
    <row r="135" spans="1:32" ht="18" customHeight="1">
      <c r="A135" s="188"/>
      <c r="B135" s="189"/>
      <c r="C135" s="167"/>
      <c r="D135" s="190"/>
      <c r="E135" s="191"/>
      <c r="F135" s="192"/>
      <c r="G135" s="193"/>
      <c r="H135" s="191"/>
      <c r="I135" s="194"/>
      <c r="J135" s="194" t="s">
        <v>705</v>
      </c>
      <c r="K135" s="194"/>
      <c r="L135" s="194"/>
      <c r="M135" s="194" t="s">
        <v>706</v>
      </c>
      <c r="N135" s="194"/>
      <c r="O135" s="194"/>
      <c r="P135" s="196"/>
      <c r="Q135" s="197"/>
      <c r="R135" s="194"/>
      <c r="S135" s="194"/>
      <c r="T135" s="194"/>
      <c r="U135" s="194"/>
      <c r="V135" s="198"/>
      <c r="W135" s="198"/>
      <c r="X135" s="199"/>
      <c r="Y135" s="200"/>
      <c r="AA135" s="198"/>
      <c r="AB135" s="198"/>
      <c r="AC135" s="198"/>
      <c r="AD135" s="198"/>
      <c r="AE135" s="198"/>
      <c r="AF135" s="198"/>
    </row>
    <row r="136" spans="1:32" ht="18" customHeight="1">
      <c r="A136" s="151"/>
      <c r="B136" s="201" t="s">
        <v>322</v>
      </c>
      <c r="C136" s="202" t="s">
        <v>324</v>
      </c>
      <c r="D136" s="203">
        <v>7</v>
      </c>
      <c r="E136" s="183" t="s">
        <v>303</v>
      </c>
      <c r="F136" s="210">
        <f>IF(G136=0,"",IF(LEN(ABS(ROUND(G136,0)))&gt;3,ROUND(G136,2-INT(LOG(ABS(ROUND(G136,0))))),IF(LEN(ABS(ROUND(G136,0)))&gt;1,ROUND(G136,1-INT(LOG(ABS(G136)))),ROUND(G136,0-INT(LOG(ABS(G136)))))))</f>
        <v>400</v>
      </c>
      <c r="G136" s="211">
        <f>IF(P136="",H136,ROUND(H136*P136,1))</f>
        <v>404</v>
      </c>
      <c r="H136" s="204">
        <v>1</v>
      </c>
      <c r="I136" s="213"/>
      <c r="J136" s="213">
        <v>400</v>
      </c>
      <c r="K136" s="222">
        <v>1.01</v>
      </c>
      <c r="L136" s="229">
        <f>IF(J136="",K136,ROUND(J136*K136,1))</f>
        <v>404</v>
      </c>
      <c r="M136" s="212">
        <v>400</v>
      </c>
      <c r="N136" s="222">
        <v>1.01</v>
      </c>
      <c r="O136" s="229">
        <f>IF(M136="",N136,ROUND(M136*N136,1))</f>
        <v>404</v>
      </c>
      <c r="P136" s="230">
        <f>IF(E136="",0,AVERAGE(L136,O136))</f>
        <v>404</v>
      </c>
      <c r="Q136" s="205"/>
      <c r="R136" s="213"/>
      <c r="S136" s="213"/>
      <c r="T136" s="152"/>
      <c r="U136" s="152"/>
      <c r="V136" s="206"/>
      <c r="W136" s="207"/>
      <c r="X136" s="208"/>
      <c r="Y136" s="209"/>
      <c r="AA136" s="186"/>
      <c r="AB136" s="186"/>
      <c r="AC136" s="186"/>
      <c r="AD136" s="186"/>
      <c r="AE136" s="186"/>
      <c r="AF136" s="186"/>
    </row>
    <row r="137" spans="1:32" ht="18" customHeight="1">
      <c r="A137" s="188"/>
      <c r="B137" s="189"/>
      <c r="C137" s="167"/>
      <c r="D137" s="190"/>
      <c r="E137" s="191"/>
      <c r="F137" s="192"/>
      <c r="G137" s="193"/>
      <c r="H137" s="191"/>
      <c r="I137" s="194"/>
      <c r="J137" s="194" t="s">
        <v>705</v>
      </c>
      <c r="K137" s="194"/>
      <c r="L137" s="194"/>
      <c r="M137" s="194" t="s">
        <v>706</v>
      </c>
      <c r="N137" s="194"/>
      <c r="O137" s="194"/>
      <c r="P137" s="196"/>
      <c r="Q137" s="197"/>
      <c r="R137" s="194"/>
      <c r="S137" s="194"/>
      <c r="T137" s="194"/>
      <c r="U137" s="194"/>
      <c r="V137" s="198"/>
      <c r="W137" s="198"/>
      <c r="X137" s="199"/>
      <c r="Y137" s="200"/>
      <c r="AA137" s="198"/>
      <c r="AB137" s="198"/>
      <c r="AC137" s="198"/>
      <c r="AD137" s="198"/>
      <c r="AE137" s="198"/>
      <c r="AF137" s="198"/>
    </row>
    <row r="138" spans="1:32" ht="18" customHeight="1">
      <c r="A138" s="151"/>
      <c r="B138" s="201" t="s">
        <v>322</v>
      </c>
      <c r="C138" s="202" t="s">
        <v>325</v>
      </c>
      <c r="D138" s="203">
        <v>52.2</v>
      </c>
      <c r="E138" s="183" t="s">
        <v>303</v>
      </c>
      <c r="F138" s="210">
        <f>IF(G138=0,"",IF(LEN(ABS(ROUND(G138,0)))&gt;3,ROUND(G138,2-INT(LOG(ABS(ROUND(G138,0))))),IF(LEN(ABS(ROUND(G138,0)))&gt;1,ROUND(G138,1-INT(LOG(ABS(G138)))),ROUND(G138,0-INT(LOG(ABS(G138)))))))</f>
        <v>400</v>
      </c>
      <c r="G138" s="211">
        <f>IF(P138="",H138,ROUND(H138*P138,1))</f>
        <v>404</v>
      </c>
      <c r="H138" s="204">
        <v>1</v>
      </c>
      <c r="I138" s="213"/>
      <c r="J138" s="213">
        <v>400</v>
      </c>
      <c r="K138" s="222">
        <v>1.01</v>
      </c>
      <c r="L138" s="229">
        <f>IF(J138="",K138,ROUND(J138*K138,1))</f>
        <v>404</v>
      </c>
      <c r="M138" s="212">
        <v>400</v>
      </c>
      <c r="N138" s="222">
        <v>1.01</v>
      </c>
      <c r="O138" s="229">
        <f>IF(M138="",N138,ROUND(M138*N138,1))</f>
        <v>404</v>
      </c>
      <c r="P138" s="230">
        <f>IF(E138="",0,AVERAGE(L138,O138))</f>
        <v>404</v>
      </c>
      <c r="Q138" s="205"/>
      <c r="R138" s="213"/>
      <c r="S138" s="213"/>
      <c r="T138" s="152"/>
      <c r="U138" s="152"/>
      <c r="V138" s="206"/>
      <c r="W138" s="207"/>
      <c r="X138" s="208"/>
      <c r="Y138" s="209"/>
      <c r="AA138" s="186"/>
      <c r="AB138" s="186"/>
      <c r="AC138" s="186"/>
      <c r="AD138" s="186"/>
      <c r="AE138" s="186"/>
      <c r="AF138" s="186"/>
    </row>
    <row r="139" spans="1:32" ht="18" customHeight="1">
      <c r="A139" s="188"/>
      <c r="B139" s="189"/>
      <c r="C139" s="167"/>
      <c r="D139" s="190"/>
      <c r="E139" s="191"/>
      <c r="F139" s="192"/>
      <c r="G139" s="193"/>
      <c r="H139" s="191"/>
      <c r="I139" s="194"/>
      <c r="J139" s="194"/>
      <c r="K139" s="194"/>
      <c r="L139" s="194"/>
      <c r="M139" s="195"/>
      <c r="N139" s="194"/>
      <c r="O139" s="194"/>
      <c r="P139" s="196"/>
      <c r="Q139" s="197"/>
      <c r="R139" s="194"/>
      <c r="S139" s="194"/>
      <c r="T139" s="194"/>
      <c r="U139" s="194"/>
      <c r="V139" s="198"/>
      <c r="W139" s="198"/>
      <c r="X139" s="199"/>
      <c r="Y139" s="200"/>
      <c r="AA139" s="198"/>
      <c r="AB139" s="198"/>
      <c r="AC139" s="198"/>
      <c r="AD139" s="198"/>
      <c r="AE139" s="198"/>
      <c r="AF139" s="198"/>
    </row>
    <row r="140" spans="1:32" ht="18" customHeight="1">
      <c r="A140" s="151"/>
      <c r="B140" s="201"/>
      <c r="C140" s="202"/>
      <c r="D140" s="203"/>
      <c r="E140" s="183"/>
      <c r="F140" s="155"/>
      <c r="G140" s="182"/>
      <c r="H140" s="204"/>
      <c r="I140" s="152"/>
      <c r="J140" s="152"/>
      <c r="K140" s="152"/>
      <c r="L140" s="152"/>
      <c r="M140" s="181"/>
      <c r="N140" s="152"/>
      <c r="O140" s="152"/>
      <c r="P140" s="184"/>
      <c r="Q140" s="205"/>
      <c r="R140" s="213"/>
      <c r="S140" s="213"/>
      <c r="T140" s="152"/>
      <c r="U140" s="152"/>
      <c r="V140" s="206"/>
      <c r="W140" s="207"/>
      <c r="X140" s="208"/>
      <c r="Y140" s="209"/>
      <c r="AA140" s="186"/>
      <c r="AB140" s="186"/>
      <c r="AC140" s="186"/>
      <c r="AD140" s="186"/>
      <c r="AE140" s="186"/>
      <c r="AF140" s="186"/>
    </row>
    <row r="141" spans="1:32" ht="18" customHeight="1">
      <c r="A141" s="188"/>
      <c r="B141" s="189"/>
      <c r="C141" s="167"/>
      <c r="D141" s="190"/>
      <c r="E141" s="191"/>
      <c r="F141" s="192"/>
      <c r="G141" s="193"/>
      <c r="H141" s="191"/>
      <c r="I141" s="194"/>
      <c r="J141" s="194"/>
      <c r="K141" s="194"/>
      <c r="L141" s="194"/>
      <c r="M141" s="194"/>
      <c r="N141" s="194"/>
      <c r="O141" s="194"/>
      <c r="P141" s="196"/>
      <c r="Q141" s="197"/>
      <c r="R141" s="194"/>
      <c r="S141" s="194"/>
      <c r="T141" s="194"/>
      <c r="U141" s="194"/>
      <c r="V141" s="198"/>
      <c r="W141" s="198"/>
      <c r="X141" s="199"/>
      <c r="Y141" s="200"/>
      <c r="AA141" s="198"/>
      <c r="AB141" s="198"/>
      <c r="AC141" s="198"/>
      <c r="AD141" s="198"/>
      <c r="AE141" s="198"/>
      <c r="AF141" s="198"/>
    </row>
    <row r="142" spans="1:32" ht="18" customHeight="1">
      <c r="A142" s="151"/>
      <c r="B142" s="201" t="s">
        <v>326</v>
      </c>
      <c r="C142" s="202"/>
      <c r="D142" s="203"/>
      <c r="E142" s="183"/>
      <c r="F142" s="210"/>
      <c r="G142" s="211"/>
      <c r="H142" s="204"/>
      <c r="I142" s="213"/>
      <c r="J142" s="213"/>
      <c r="K142" s="222"/>
      <c r="L142" s="213"/>
      <c r="M142" s="212"/>
      <c r="N142" s="222"/>
      <c r="O142" s="213"/>
      <c r="P142" s="214"/>
      <c r="Q142" s="205"/>
      <c r="R142" s="213"/>
      <c r="S142" s="213"/>
      <c r="T142" s="152"/>
      <c r="U142" s="152"/>
      <c r="V142" s="206"/>
      <c r="W142" s="207"/>
      <c r="X142" s="208"/>
      <c r="Y142" s="209"/>
      <c r="AA142" s="186"/>
      <c r="AB142" s="186"/>
      <c r="AC142" s="186"/>
      <c r="AD142" s="186"/>
      <c r="AE142" s="186"/>
      <c r="AF142" s="186"/>
    </row>
    <row r="143" spans="1:32" ht="18" customHeight="1">
      <c r="A143" s="188"/>
      <c r="B143" s="189"/>
      <c r="C143" s="167"/>
      <c r="D143" s="190"/>
      <c r="E143" s="191"/>
      <c r="F143" s="192"/>
      <c r="G143" s="193"/>
      <c r="H143" s="191"/>
      <c r="I143" s="194"/>
      <c r="J143" s="194" t="s">
        <v>705</v>
      </c>
      <c r="K143" s="194"/>
      <c r="L143" s="194"/>
      <c r="M143" s="194" t="s">
        <v>706</v>
      </c>
      <c r="N143" s="194"/>
      <c r="O143" s="194"/>
      <c r="P143" s="196"/>
      <c r="Q143" s="197"/>
      <c r="R143" s="194"/>
      <c r="S143" s="194"/>
      <c r="T143" s="194"/>
      <c r="U143" s="194"/>
      <c r="V143" s="198"/>
      <c r="W143" s="198"/>
      <c r="X143" s="199"/>
      <c r="Y143" s="200"/>
      <c r="AA143" s="198"/>
      <c r="AB143" s="198"/>
      <c r="AC143" s="198"/>
      <c r="AD143" s="198"/>
      <c r="AE143" s="198"/>
      <c r="AF143" s="198"/>
    </row>
    <row r="144" spans="1:32" ht="18" customHeight="1">
      <c r="A144" s="151"/>
      <c r="B144" s="201" t="s">
        <v>322</v>
      </c>
      <c r="C144" s="202" t="s">
        <v>327</v>
      </c>
      <c r="D144" s="203">
        <v>1.8</v>
      </c>
      <c r="E144" s="183" t="s">
        <v>303</v>
      </c>
      <c r="F144" s="210">
        <f>IF(G144=0,"",IF(LEN(ABS(ROUND(G144,0)))&gt;3,ROUND(G144,2-INT(LOG(ABS(ROUND(G144,0))))),IF(LEN(ABS(ROUND(G144,0)))&gt;1,ROUND(G144,1-INT(LOG(ABS(G144)))),ROUND(G144,0-INT(LOG(ABS(G144)))))))</f>
        <v>420</v>
      </c>
      <c r="G144" s="211">
        <f>IF(P144="",H144,ROUND(H144*P144,1))</f>
        <v>424.2</v>
      </c>
      <c r="H144" s="204">
        <v>1</v>
      </c>
      <c r="I144" s="213"/>
      <c r="J144" s="213">
        <v>420</v>
      </c>
      <c r="K144" s="222">
        <v>1.01</v>
      </c>
      <c r="L144" s="229">
        <f>IF(J144="",K144,ROUND(J144*K144,1))</f>
        <v>424.2</v>
      </c>
      <c r="M144" s="212">
        <v>420</v>
      </c>
      <c r="N144" s="222">
        <v>1.01</v>
      </c>
      <c r="O144" s="229">
        <f>IF(M144="",N144,ROUND(M144*N144,1))</f>
        <v>424.2</v>
      </c>
      <c r="P144" s="230">
        <f>IF(E144="",0,AVERAGE(L144,O144))</f>
        <v>424.2</v>
      </c>
      <c r="Q144" s="205"/>
      <c r="R144" s="213"/>
      <c r="S144" s="213"/>
      <c r="T144" s="152"/>
      <c r="U144" s="152"/>
      <c r="V144" s="206"/>
      <c r="W144" s="207"/>
      <c r="X144" s="208"/>
      <c r="Y144" s="209"/>
      <c r="AA144" s="186"/>
      <c r="AB144" s="186"/>
      <c r="AC144" s="186"/>
      <c r="AD144" s="186"/>
      <c r="AE144" s="186"/>
      <c r="AF144" s="186"/>
    </row>
    <row r="145" spans="1:32" ht="18" customHeight="1">
      <c r="A145" s="188"/>
      <c r="B145" s="189"/>
      <c r="C145" s="167"/>
      <c r="D145" s="190"/>
      <c r="E145" s="191"/>
      <c r="F145" s="192"/>
      <c r="G145" s="193"/>
      <c r="H145" s="191"/>
      <c r="I145" s="194"/>
      <c r="J145" s="194"/>
      <c r="K145" s="194"/>
      <c r="L145" s="194"/>
      <c r="M145" s="195"/>
      <c r="N145" s="194"/>
      <c r="O145" s="194"/>
      <c r="P145" s="196"/>
      <c r="Q145" s="197"/>
      <c r="R145" s="194"/>
      <c r="S145" s="194"/>
      <c r="T145" s="194"/>
      <c r="U145" s="194"/>
      <c r="V145" s="198"/>
      <c r="W145" s="198"/>
      <c r="X145" s="199"/>
      <c r="Y145" s="200"/>
      <c r="AA145" s="198"/>
      <c r="AB145" s="198"/>
      <c r="AC145" s="198"/>
      <c r="AD145" s="198"/>
      <c r="AE145" s="198"/>
      <c r="AF145" s="198"/>
    </row>
    <row r="146" spans="1:32" ht="18" customHeight="1">
      <c r="A146" s="151"/>
      <c r="B146" s="201"/>
      <c r="C146" s="202"/>
      <c r="D146" s="203"/>
      <c r="E146" s="183"/>
      <c r="F146" s="155"/>
      <c r="G146" s="182"/>
      <c r="H146" s="204"/>
      <c r="I146" s="152"/>
      <c r="J146" s="152"/>
      <c r="K146" s="152"/>
      <c r="L146" s="152"/>
      <c r="M146" s="181"/>
      <c r="N146" s="152"/>
      <c r="O146" s="152"/>
      <c r="P146" s="184"/>
      <c r="Q146" s="205"/>
      <c r="R146" s="213"/>
      <c r="S146" s="213"/>
      <c r="T146" s="152"/>
      <c r="U146" s="152"/>
      <c r="V146" s="206"/>
      <c r="W146" s="207"/>
      <c r="X146" s="208"/>
      <c r="Y146" s="209"/>
      <c r="AA146" s="186"/>
      <c r="AB146" s="186"/>
      <c r="AC146" s="186"/>
      <c r="AD146" s="186"/>
      <c r="AE146" s="186"/>
      <c r="AF146" s="186"/>
    </row>
    <row r="147" spans="1:32" ht="18" customHeight="1">
      <c r="A147" s="188"/>
      <c r="B147" s="189"/>
      <c r="C147" s="167"/>
      <c r="D147" s="190"/>
      <c r="E147" s="191"/>
      <c r="F147" s="192"/>
      <c r="G147" s="193"/>
      <c r="H147" s="191"/>
      <c r="I147" s="194"/>
      <c r="J147" s="194"/>
      <c r="K147" s="194"/>
      <c r="L147" s="194"/>
      <c r="M147" s="194"/>
      <c r="N147" s="194"/>
      <c r="O147" s="194"/>
      <c r="P147" s="196"/>
      <c r="Q147" s="197"/>
      <c r="R147" s="194"/>
      <c r="S147" s="194"/>
      <c r="T147" s="194"/>
      <c r="U147" s="194"/>
      <c r="V147" s="198"/>
      <c r="W147" s="198"/>
      <c r="X147" s="199"/>
      <c r="Y147" s="200"/>
      <c r="AA147" s="198"/>
      <c r="AB147" s="198"/>
      <c r="AC147" s="198"/>
      <c r="AD147" s="198"/>
      <c r="AE147" s="198"/>
      <c r="AF147" s="198"/>
    </row>
    <row r="148" spans="1:32" ht="18" customHeight="1">
      <c r="A148" s="151">
        <v>8</v>
      </c>
      <c r="B148" s="201" t="s">
        <v>328</v>
      </c>
      <c r="C148" s="202"/>
      <c r="D148" s="203"/>
      <c r="E148" s="183"/>
      <c r="F148" s="210"/>
      <c r="G148" s="211"/>
      <c r="H148" s="204"/>
      <c r="I148" s="213"/>
      <c r="J148" s="213"/>
      <c r="K148" s="222"/>
      <c r="L148" s="213"/>
      <c r="M148" s="212"/>
      <c r="N148" s="222"/>
      <c r="O148" s="213"/>
      <c r="P148" s="214"/>
      <c r="Q148" s="205"/>
      <c r="R148" s="213"/>
      <c r="S148" s="213"/>
      <c r="T148" s="152"/>
      <c r="U148" s="152"/>
      <c r="V148" s="206"/>
      <c r="W148" s="207"/>
      <c r="X148" s="208"/>
      <c r="Y148" s="209"/>
      <c r="AA148" s="186"/>
      <c r="AB148" s="186"/>
      <c r="AC148" s="186"/>
      <c r="AD148" s="186"/>
      <c r="AE148" s="186"/>
      <c r="AF148" s="186"/>
    </row>
    <row r="149" spans="1:32" ht="18" customHeight="1">
      <c r="A149" s="188"/>
      <c r="B149" s="189"/>
      <c r="C149" s="167"/>
      <c r="D149" s="190"/>
      <c r="E149" s="191"/>
      <c r="F149" s="192"/>
      <c r="G149" s="193"/>
      <c r="H149" s="191"/>
      <c r="I149" s="194"/>
      <c r="J149" s="194"/>
      <c r="K149" s="194"/>
      <c r="L149" s="194"/>
      <c r="M149" s="195"/>
      <c r="N149" s="194"/>
      <c r="O149" s="194"/>
      <c r="P149" s="196"/>
      <c r="Q149" s="197"/>
      <c r="R149" s="194"/>
      <c r="S149" s="194"/>
      <c r="T149" s="194"/>
      <c r="U149" s="194"/>
      <c r="V149" s="198"/>
      <c r="W149" s="198"/>
      <c r="X149" s="199"/>
      <c r="Y149" s="200"/>
      <c r="AA149" s="198"/>
      <c r="AB149" s="198"/>
      <c r="AC149" s="198"/>
      <c r="AD149" s="198"/>
      <c r="AE149" s="198"/>
      <c r="AF149" s="198"/>
    </row>
    <row r="150" spans="1:32" ht="18" customHeight="1">
      <c r="A150" s="151"/>
      <c r="B150" s="201" t="s">
        <v>326</v>
      </c>
      <c r="C150" s="202"/>
      <c r="D150" s="203"/>
      <c r="E150" s="183"/>
      <c r="F150" s="210"/>
      <c r="G150" s="211"/>
      <c r="H150" s="204"/>
      <c r="I150" s="213"/>
      <c r="J150" s="213"/>
      <c r="K150" s="222"/>
      <c r="L150" s="213"/>
      <c r="M150" s="212"/>
      <c r="N150" s="222"/>
      <c r="O150" s="213"/>
      <c r="P150" s="214"/>
      <c r="Q150" s="205"/>
      <c r="R150" s="213"/>
      <c r="S150" s="213"/>
      <c r="T150" s="152"/>
      <c r="U150" s="152"/>
      <c r="V150" s="206"/>
      <c r="W150" s="207"/>
      <c r="X150" s="208"/>
      <c r="Y150" s="209"/>
      <c r="AA150" s="186"/>
      <c r="AB150" s="186"/>
      <c r="AC150" s="186"/>
      <c r="AD150" s="186"/>
      <c r="AE150" s="186"/>
      <c r="AF150" s="186"/>
    </row>
    <row r="151" spans="1:32" ht="18" customHeight="1">
      <c r="A151" s="188"/>
      <c r="B151" s="189"/>
      <c r="C151" s="167"/>
      <c r="D151" s="190"/>
      <c r="E151" s="191"/>
      <c r="F151" s="192"/>
      <c r="G151" s="193"/>
      <c r="H151" s="191"/>
      <c r="I151" s="194"/>
      <c r="J151" s="194"/>
      <c r="K151" s="194"/>
      <c r="L151" s="194"/>
      <c r="M151" s="195"/>
      <c r="N151" s="194"/>
      <c r="O151" s="194"/>
      <c r="P151" s="196"/>
      <c r="Q151" s="292" t="s">
        <v>1225</v>
      </c>
      <c r="R151" s="293" t="s">
        <v>1226</v>
      </c>
      <c r="S151" s="293" t="s">
        <v>1227</v>
      </c>
      <c r="T151" s="194"/>
      <c r="U151" s="194"/>
      <c r="V151" s="281"/>
      <c r="W151" s="281"/>
      <c r="X151" s="282"/>
      <c r="Y151" s="283"/>
      <c r="AA151" s="198"/>
      <c r="AB151" s="198"/>
      <c r="AC151" s="198"/>
      <c r="AD151" s="198"/>
      <c r="AE151" s="198"/>
      <c r="AF151" s="198"/>
    </row>
    <row r="152" spans="1:32" ht="18" customHeight="1">
      <c r="A152" s="151"/>
      <c r="B152" s="201" t="s">
        <v>329</v>
      </c>
      <c r="C152" s="202" t="s">
        <v>330</v>
      </c>
      <c r="D152" s="203">
        <v>1.7</v>
      </c>
      <c r="E152" s="183" t="s">
        <v>303</v>
      </c>
      <c r="F152" s="210">
        <f>Y152</f>
        <v>4200</v>
      </c>
      <c r="G152" s="211"/>
      <c r="H152" s="204"/>
      <c r="I152" s="213"/>
      <c r="J152" s="213" t="s">
        <v>189</v>
      </c>
      <c r="K152" s="222"/>
      <c r="L152" s="213"/>
      <c r="M152" s="212" t="s">
        <v>189</v>
      </c>
      <c r="N152" s="222"/>
      <c r="O152" s="213"/>
      <c r="P152" s="214"/>
      <c r="Q152" s="205">
        <v>7000</v>
      </c>
      <c r="R152" s="213">
        <v>7200</v>
      </c>
      <c r="S152" s="213">
        <v>7500</v>
      </c>
      <c r="T152" s="152"/>
      <c r="U152" s="152"/>
      <c r="V152" s="284">
        <f>MIN(Q152,R152,S152)</f>
        <v>7000</v>
      </c>
      <c r="W152" s="285">
        <v>0.6</v>
      </c>
      <c r="X152" s="286">
        <f>ROUNDDOWN(V152*W152,0)</f>
        <v>4200</v>
      </c>
      <c r="Y152" s="287">
        <f>IF(X152=0,"",IF(LEN(ABS(ROUND(X152,0)))&gt;3,ROUNDDOWN(X152,2-INT(LOG(ABS(ROUND(X152,0))))),IF(LEN(ABS(ROUND(X152,0)))&gt;1,ROUNDDOWN(X152,1-INT(LOG(ABS(X152)))),ROUNDDOWN(X152,0-INT(LOG(ABS(X152)))))))</f>
        <v>4200</v>
      </c>
      <c r="AA152" s="186"/>
      <c r="AB152" s="186"/>
      <c r="AC152" s="186"/>
      <c r="AD152" s="186"/>
      <c r="AE152" s="186"/>
      <c r="AF152" s="186"/>
    </row>
    <row r="153" spans="1:32" ht="18" customHeight="1">
      <c r="A153" s="188"/>
      <c r="B153" s="189"/>
      <c r="C153" s="167"/>
      <c r="D153" s="190"/>
      <c r="E153" s="191"/>
      <c r="F153" s="192"/>
      <c r="G153" s="193"/>
      <c r="H153" s="191"/>
      <c r="I153" s="194"/>
      <c r="J153" s="194"/>
      <c r="K153" s="194"/>
      <c r="L153" s="194"/>
      <c r="M153" s="194"/>
      <c r="N153" s="194"/>
      <c r="O153" s="194"/>
      <c r="P153" s="196"/>
      <c r="Q153" s="197"/>
      <c r="R153" s="194"/>
      <c r="S153" s="194"/>
      <c r="T153" s="194"/>
      <c r="U153" s="194"/>
      <c r="V153" s="198"/>
      <c r="W153" s="198"/>
      <c r="X153" s="199"/>
      <c r="Y153" s="200"/>
      <c r="AA153" s="198"/>
      <c r="AB153" s="198"/>
      <c r="AC153" s="198"/>
      <c r="AD153" s="198"/>
      <c r="AE153" s="198"/>
      <c r="AF153" s="198"/>
    </row>
    <row r="154" spans="1:32" ht="18" customHeight="1">
      <c r="A154" s="151"/>
      <c r="B154" s="201"/>
      <c r="C154" s="202"/>
      <c r="D154" s="203"/>
      <c r="E154" s="183"/>
      <c r="F154" s="210"/>
      <c r="G154" s="219"/>
      <c r="H154" s="204"/>
      <c r="I154" s="226"/>
      <c r="J154" s="213"/>
      <c r="K154" s="222"/>
      <c r="L154" s="213"/>
      <c r="M154" s="212"/>
      <c r="N154" s="222"/>
      <c r="O154" s="213"/>
      <c r="P154" s="220"/>
      <c r="Q154" s="205"/>
      <c r="R154" s="213"/>
      <c r="S154" s="213"/>
      <c r="T154" s="152"/>
      <c r="U154" s="152"/>
      <c r="V154" s="206"/>
      <c r="W154" s="207"/>
      <c r="X154" s="208"/>
      <c r="Y154" s="209"/>
      <c r="AA154" s="186"/>
      <c r="AB154" s="186"/>
      <c r="AC154" s="186"/>
      <c r="AD154" s="186"/>
      <c r="AE154" s="186"/>
      <c r="AF154" s="186"/>
    </row>
    <row r="155" spans="1:32" ht="18" customHeight="1">
      <c r="A155" s="188"/>
      <c r="B155" s="189"/>
      <c r="C155" s="167"/>
      <c r="D155" s="190"/>
      <c r="E155" s="191"/>
      <c r="F155" s="192"/>
      <c r="G155" s="193"/>
      <c r="H155" s="191"/>
      <c r="I155" s="194"/>
      <c r="J155" s="194"/>
      <c r="K155" s="194"/>
      <c r="L155" s="194"/>
      <c r="M155" s="195"/>
      <c r="N155" s="194"/>
      <c r="O155" s="194"/>
      <c r="P155" s="196"/>
      <c r="Q155" s="197"/>
      <c r="R155" s="194"/>
      <c r="S155" s="194"/>
      <c r="T155" s="194"/>
      <c r="U155" s="194"/>
      <c r="V155" s="198"/>
      <c r="W155" s="198"/>
      <c r="X155" s="199"/>
      <c r="Y155" s="200"/>
      <c r="AA155" s="198"/>
      <c r="AB155" s="198"/>
      <c r="AC155" s="198"/>
      <c r="AD155" s="198"/>
      <c r="AE155" s="198"/>
      <c r="AF155" s="198"/>
    </row>
    <row r="156" spans="1:32" ht="18" customHeight="1">
      <c r="A156" s="151">
        <v>9</v>
      </c>
      <c r="B156" s="201" t="s">
        <v>331</v>
      </c>
      <c r="C156" s="202"/>
      <c r="D156" s="203"/>
      <c r="E156" s="183"/>
      <c r="F156" s="155"/>
      <c r="G156" s="182"/>
      <c r="H156" s="204"/>
      <c r="I156" s="152"/>
      <c r="J156" s="152"/>
      <c r="K156" s="152"/>
      <c r="L156" s="152"/>
      <c r="M156" s="181"/>
      <c r="N156" s="152"/>
      <c r="O156" s="152"/>
      <c r="P156" s="184"/>
      <c r="Q156" s="205"/>
      <c r="R156" s="213"/>
      <c r="S156" s="213"/>
      <c r="T156" s="152"/>
      <c r="U156" s="152"/>
      <c r="V156" s="206"/>
      <c r="W156" s="207"/>
      <c r="X156" s="208"/>
      <c r="Y156" s="209"/>
      <c r="AA156" s="186"/>
      <c r="AB156" s="186"/>
      <c r="AC156" s="186"/>
      <c r="AD156" s="186"/>
      <c r="AE156" s="186"/>
      <c r="AF156" s="186"/>
    </row>
    <row r="157" spans="1:32" ht="18" customHeight="1">
      <c r="A157" s="188"/>
      <c r="B157" s="189"/>
      <c r="C157" s="167"/>
      <c r="D157" s="190"/>
      <c r="E157" s="191"/>
      <c r="F157" s="192"/>
      <c r="G157" s="193"/>
      <c r="H157" s="191"/>
      <c r="I157" s="194"/>
      <c r="J157" s="194"/>
      <c r="K157" s="194"/>
      <c r="L157" s="194"/>
      <c r="M157" s="195"/>
      <c r="N157" s="194"/>
      <c r="O157" s="194"/>
      <c r="P157" s="196"/>
      <c r="Q157" s="197"/>
      <c r="R157" s="194"/>
      <c r="S157" s="194"/>
      <c r="T157" s="194"/>
      <c r="U157" s="194"/>
      <c r="V157" s="198"/>
      <c r="W157" s="198"/>
      <c r="X157" s="199"/>
      <c r="Y157" s="200"/>
      <c r="AA157" s="198"/>
      <c r="AB157" s="198"/>
      <c r="AC157" s="198"/>
      <c r="AD157" s="198"/>
      <c r="AE157" s="198"/>
      <c r="AF157" s="198"/>
    </row>
    <row r="158" spans="1:32" ht="18" customHeight="1">
      <c r="A158" s="151"/>
      <c r="B158" s="201" t="s">
        <v>798</v>
      </c>
      <c r="C158" s="202"/>
      <c r="D158" s="203"/>
      <c r="E158" s="183"/>
      <c r="F158" s="155"/>
      <c r="G158" s="182"/>
      <c r="H158" s="204"/>
      <c r="I158" s="152"/>
      <c r="J158" s="152"/>
      <c r="K158" s="152"/>
      <c r="L158" s="152"/>
      <c r="M158" s="181"/>
      <c r="N158" s="152"/>
      <c r="O158" s="152"/>
      <c r="P158" s="184"/>
      <c r="Q158" s="205"/>
      <c r="R158" s="213"/>
      <c r="S158" s="213"/>
      <c r="T158" s="152"/>
      <c r="U158" s="152"/>
      <c r="V158" s="206"/>
      <c r="W158" s="207"/>
      <c r="X158" s="208"/>
      <c r="Y158" s="209"/>
      <c r="AA158" s="186"/>
      <c r="AB158" s="186"/>
      <c r="AC158" s="186"/>
      <c r="AD158" s="186"/>
      <c r="AE158" s="186"/>
      <c r="AF158" s="186"/>
    </row>
    <row r="159" spans="1:32" ht="18" customHeight="1">
      <c r="A159" s="188"/>
      <c r="B159" s="189"/>
      <c r="C159" s="167"/>
      <c r="D159" s="190"/>
      <c r="E159" s="191"/>
      <c r="F159" s="192"/>
      <c r="G159" s="193"/>
      <c r="H159" s="191"/>
      <c r="I159" s="194"/>
      <c r="J159" s="194"/>
      <c r="K159" s="194"/>
      <c r="L159" s="194"/>
      <c r="M159" s="195" t="s">
        <v>826</v>
      </c>
      <c r="N159" s="194"/>
      <c r="O159" s="194"/>
      <c r="P159" s="196"/>
      <c r="Q159" s="197"/>
      <c r="R159" s="194"/>
      <c r="S159" s="194"/>
      <c r="T159" s="194"/>
      <c r="U159" s="194"/>
      <c r="V159" s="198"/>
      <c r="W159" s="198"/>
      <c r="X159" s="199"/>
      <c r="Y159" s="200"/>
      <c r="AA159" s="198"/>
      <c r="AB159" s="198"/>
      <c r="AC159" s="198"/>
      <c r="AD159" s="198"/>
      <c r="AE159" s="198"/>
      <c r="AF159" s="198"/>
    </row>
    <row r="160" spans="1:32" ht="18" customHeight="1">
      <c r="A160" s="151"/>
      <c r="B160" s="201" t="s">
        <v>803</v>
      </c>
      <c r="C160" s="202" t="s">
        <v>797</v>
      </c>
      <c r="D160" s="217">
        <v>6.34</v>
      </c>
      <c r="E160" s="183" t="s">
        <v>12</v>
      </c>
      <c r="F160" s="210">
        <f>IF(G160=0,"",IF(LEN(ABS(ROUND(G160,0)))&gt;3,ROUND(G160,2-INT(LOG(ABS(ROUND(G160,0))))),IF(LEN(ABS(ROUND(G160,0)))&gt;1,ROUND(G160,1-INT(LOG(ABS(G160)))),ROUND(G160,0-INT(LOG(ABS(G160)))))))</f>
        <v>59000</v>
      </c>
      <c r="G160" s="211">
        <f>IF(P160="",H160,ROUND(H160*P160,1))</f>
        <v>59000</v>
      </c>
      <c r="H160" s="204">
        <v>1</v>
      </c>
      <c r="I160" s="213"/>
      <c r="J160" s="213" t="s">
        <v>189</v>
      </c>
      <c r="K160" s="222"/>
      <c r="L160" s="229"/>
      <c r="M160" s="212">
        <v>59000</v>
      </c>
      <c r="N160" s="222">
        <v>1</v>
      </c>
      <c r="O160" s="229">
        <f>IF(M160="",N160,ROUND(M160*N160,1))</f>
        <v>59000</v>
      </c>
      <c r="P160" s="230">
        <f>IF(E160="",0,AVERAGE(L160,O160))</f>
        <v>59000</v>
      </c>
      <c r="Q160" s="205"/>
      <c r="R160" s="213"/>
      <c r="S160" s="213"/>
      <c r="T160" s="152"/>
      <c r="U160" s="152"/>
      <c r="V160" s="206"/>
      <c r="W160" s="207"/>
      <c r="X160" s="208"/>
      <c r="Y160" s="209"/>
      <c r="AA160" s="186"/>
      <c r="AB160" s="186"/>
      <c r="AC160" s="186"/>
      <c r="AD160" s="186"/>
      <c r="AE160" s="186"/>
      <c r="AF160" s="186"/>
    </row>
    <row r="161" spans="1:32" ht="18" customHeight="1">
      <c r="A161" s="188"/>
      <c r="B161" s="189"/>
      <c r="C161" s="167"/>
      <c r="D161" s="190"/>
      <c r="E161" s="191"/>
      <c r="F161" s="192"/>
      <c r="G161" s="193"/>
      <c r="H161" s="191"/>
      <c r="I161" s="194"/>
      <c r="J161" s="194"/>
      <c r="K161" s="194"/>
      <c r="L161" s="194"/>
      <c r="M161" s="195" t="s">
        <v>827</v>
      </c>
      <c r="N161" s="194"/>
      <c r="O161" s="194"/>
      <c r="P161" s="196"/>
      <c r="Q161" s="197"/>
      <c r="R161" s="194"/>
      <c r="S161" s="194"/>
      <c r="T161" s="194"/>
      <c r="U161" s="194"/>
      <c r="V161" s="198"/>
      <c r="W161" s="198"/>
      <c r="X161" s="199"/>
      <c r="Y161" s="200"/>
      <c r="AA161" s="198"/>
      <c r="AB161" s="198"/>
      <c r="AC161" s="198"/>
      <c r="AD161" s="198"/>
      <c r="AE161" s="198"/>
      <c r="AF161" s="198"/>
    </row>
    <row r="162" spans="1:32" ht="18" customHeight="1">
      <c r="A162" s="151"/>
      <c r="B162" s="201" t="s">
        <v>803</v>
      </c>
      <c r="C162" s="202" t="s">
        <v>799</v>
      </c>
      <c r="D162" s="217">
        <v>4.3499999999999996</v>
      </c>
      <c r="E162" s="183" t="s">
        <v>12</v>
      </c>
      <c r="F162" s="210">
        <f>IF(G162=0,"",IF(LEN(ABS(ROUND(G162,0)))&gt;3,ROUND(G162,2-INT(LOG(ABS(ROUND(G162,0))))),IF(LEN(ABS(ROUND(G162,0)))&gt;1,ROUND(G162,1-INT(LOG(ABS(G162)))),ROUND(G162,0-INT(LOG(ABS(G162)))))))</f>
        <v>48000</v>
      </c>
      <c r="G162" s="211">
        <f>IF(P162="",H162,ROUND(H162*P162,1))</f>
        <v>48000</v>
      </c>
      <c r="H162" s="204">
        <v>1</v>
      </c>
      <c r="I162" s="213"/>
      <c r="J162" s="213" t="s">
        <v>189</v>
      </c>
      <c r="K162" s="222"/>
      <c r="L162" s="229"/>
      <c r="M162" s="212">
        <v>48000</v>
      </c>
      <c r="N162" s="222">
        <v>1</v>
      </c>
      <c r="O162" s="229">
        <f>IF(M162="",N162,ROUND(M162*N162,1))</f>
        <v>48000</v>
      </c>
      <c r="P162" s="230">
        <f>IF(E162="",0,AVERAGE(L162,O162))</f>
        <v>48000</v>
      </c>
      <c r="Q162" s="205"/>
      <c r="R162" s="213"/>
      <c r="S162" s="213"/>
      <c r="T162" s="152"/>
      <c r="U162" s="152"/>
      <c r="V162" s="206"/>
      <c r="W162" s="207"/>
      <c r="X162" s="208"/>
      <c r="Y162" s="209"/>
      <c r="AA162" s="186"/>
      <c r="AB162" s="186"/>
      <c r="AC162" s="186"/>
      <c r="AD162" s="186"/>
      <c r="AE162" s="186"/>
      <c r="AF162" s="186"/>
    </row>
    <row r="163" spans="1:32" ht="18" customHeight="1">
      <c r="A163" s="188"/>
      <c r="B163" s="189"/>
      <c r="C163" s="167"/>
      <c r="D163" s="190"/>
      <c r="E163" s="191"/>
      <c r="F163" s="192"/>
      <c r="G163" s="193"/>
      <c r="H163" s="191"/>
      <c r="I163" s="194"/>
      <c r="J163" s="194"/>
      <c r="K163" s="194"/>
      <c r="L163" s="194"/>
      <c r="M163" s="195" t="s">
        <v>827</v>
      </c>
      <c r="N163" s="194"/>
      <c r="O163" s="194"/>
      <c r="P163" s="196"/>
      <c r="Q163" s="197"/>
      <c r="R163" s="194"/>
      <c r="S163" s="194"/>
      <c r="T163" s="194"/>
      <c r="U163" s="194"/>
      <c r="V163" s="198"/>
      <c r="W163" s="198"/>
      <c r="X163" s="199"/>
      <c r="Y163" s="200"/>
      <c r="AA163" s="198"/>
      <c r="AB163" s="198"/>
      <c r="AC163" s="198"/>
      <c r="AD163" s="198"/>
      <c r="AE163" s="198"/>
      <c r="AF163" s="198"/>
    </row>
    <row r="164" spans="1:32" ht="18" customHeight="1">
      <c r="A164" s="151"/>
      <c r="B164" s="201" t="s">
        <v>803</v>
      </c>
      <c r="C164" s="202" t="s">
        <v>800</v>
      </c>
      <c r="D164" s="217">
        <v>7.3</v>
      </c>
      <c r="E164" s="183" t="s">
        <v>12</v>
      </c>
      <c r="F164" s="210">
        <f>IF(G164=0,"",IF(LEN(ABS(ROUND(G164,0)))&gt;3,ROUND(G164,2-INT(LOG(ABS(ROUND(G164,0))))),IF(LEN(ABS(ROUND(G164,0)))&gt;1,ROUND(G164,1-INT(LOG(ABS(G164)))),ROUND(G164,0-INT(LOG(ABS(G164)))))))</f>
        <v>48000</v>
      </c>
      <c r="G164" s="211">
        <f>IF(P164="",H164,ROUND(H164*P164,1))</f>
        <v>48000</v>
      </c>
      <c r="H164" s="204">
        <v>1</v>
      </c>
      <c r="I164" s="213"/>
      <c r="J164" s="213" t="s">
        <v>189</v>
      </c>
      <c r="K164" s="222"/>
      <c r="L164" s="229"/>
      <c r="M164" s="212">
        <v>48000</v>
      </c>
      <c r="N164" s="222">
        <v>1</v>
      </c>
      <c r="O164" s="229">
        <f>IF(M164="",N164,ROUND(M164*N164,1))</f>
        <v>48000</v>
      </c>
      <c r="P164" s="230">
        <f>IF(E164="",0,AVERAGE(L164,O164))</f>
        <v>48000</v>
      </c>
      <c r="Q164" s="205"/>
      <c r="R164" s="213"/>
      <c r="S164" s="213"/>
      <c r="T164" s="152"/>
      <c r="U164" s="152"/>
      <c r="V164" s="206"/>
      <c r="W164" s="207"/>
      <c r="X164" s="208"/>
      <c r="Y164" s="209"/>
      <c r="AA164" s="186"/>
      <c r="AB164" s="186"/>
      <c r="AC164" s="186"/>
      <c r="AD164" s="186"/>
      <c r="AE164" s="186"/>
      <c r="AF164" s="186"/>
    </row>
    <row r="165" spans="1:32" ht="18" customHeight="1">
      <c r="A165" s="188"/>
      <c r="B165" s="189"/>
      <c r="C165" s="167"/>
      <c r="D165" s="190"/>
      <c r="E165" s="191"/>
      <c r="F165" s="192"/>
      <c r="G165" s="193"/>
      <c r="H165" s="191"/>
      <c r="I165" s="194"/>
      <c r="J165" s="194"/>
      <c r="K165" s="194"/>
      <c r="L165" s="194"/>
      <c r="M165" s="195" t="s">
        <v>827</v>
      </c>
      <c r="N165" s="194"/>
      <c r="O165" s="194"/>
      <c r="P165" s="196"/>
      <c r="Q165" s="197"/>
      <c r="R165" s="194"/>
      <c r="S165" s="194"/>
      <c r="T165" s="194"/>
      <c r="U165" s="194"/>
      <c r="V165" s="198"/>
      <c r="W165" s="198"/>
      <c r="X165" s="199"/>
      <c r="Y165" s="200"/>
      <c r="AA165" s="198"/>
      <c r="AB165" s="198"/>
      <c r="AC165" s="198"/>
      <c r="AD165" s="198"/>
      <c r="AE165" s="198"/>
      <c r="AF165" s="198"/>
    </row>
    <row r="166" spans="1:32" ht="18" customHeight="1">
      <c r="A166" s="151"/>
      <c r="B166" s="201" t="s">
        <v>803</v>
      </c>
      <c r="C166" s="202" t="s">
        <v>801</v>
      </c>
      <c r="D166" s="217">
        <v>0.12</v>
      </c>
      <c r="E166" s="183" t="s">
        <v>12</v>
      </c>
      <c r="F166" s="210">
        <f>IF(G166=0,"",IF(LEN(ABS(ROUND(G166,0)))&gt;3,ROUND(G166,2-INT(LOG(ABS(ROUND(G166,0))))),IF(LEN(ABS(ROUND(G166,0)))&gt;1,ROUND(G166,1-INT(LOG(ABS(G166)))),ROUND(G166,0-INT(LOG(ABS(G166)))))))</f>
        <v>40000</v>
      </c>
      <c r="G166" s="211">
        <f>IF(P166="",H166,ROUND(H166*P166,1))</f>
        <v>40000</v>
      </c>
      <c r="H166" s="204">
        <v>1</v>
      </c>
      <c r="I166" s="213"/>
      <c r="J166" s="213" t="s">
        <v>189</v>
      </c>
      <c r="K166" s="222"/>
      <c r="L166" s="229"/>
      <c r="M166" s="212">
        <v>40000</v>
      </c>
      <c r="N166" s="222">
        <v>1</v>
      </c>
      <c r="O166" s="229">
        <f>IF(M166="",N166,ROUND(M166*N166,1))</f>
        <v>40000</v>
      </c>
      <c r="P166" s="230">
        <f>IF(E166="",0,AVERAGE(L166,O166))</f>
        <v>40000</v>
      </c>
      <c r="Q166" s="205"/>
      <c r="R166" s="213"/>
      <c r="S166" s="213"/>
      <c r="T166" s="152"/>
      <c r="U166" s="152"/>
      <c r="V166" s="206"/>
      <c r="W166" s="207"/>
      <c r="X166" s="208"/>
      <c r="Y166" s="209"/>
      <c r="AA166" s="186"/>
      <c r="AB166" s="186"/>
      <c r="AC166" s="186"/>
      <c r="AD166" s="186"/>
      <c r="AE166" s="186"/>
      <c r="AF166" s="186"/>
    </row>
    <row r="167" spans="1:32" ht="18" customHeight="1">
      <c r="A167" s="188"/>
      <c r="B167" s="189"/>
      <c r="C167" s="167"/>
      <c r="D167" s="190"/>
      <c r="E167" s="191"/>
      <c r="F167" s="192"/>
      <c r="G167" s="193"/>
      <c r="H167" s="191"/>
      <c r="I167" s="194"/>
      <c r="J167" s="194"/>
      <c r="K167" s="194"/>
      <c r="L167" s="194"/>
      <c r="M167" s="195" t="s">
        <v>827</v>
      </c>
      <c r="N167" s="194"/>
      <c r="O167" s="194"/>
      <c r="P167" s="196"/>
      <c r="Q167" s="197"/>
      <c r="R167" s="194"/>
      <c r="S167" s="194"/>
      <c r="T167" s="194"/>
      <c r="U167" s="194"/>
      <c r="V167" s="198"/>
      <c r="W167" s="198"/>
      <c r="X167" s="199"/>
      <c r="Y167" s="200"/>
      <c r="AA167" s="198"/>
      <c r="AB167" s="198"/>
      <c r="AC167" s="198"/>
      <c r="AD167" s="198"/>
      <c r="AE167" s="198"/>
      <c r="AF167" s="198"/>
    </row>
    <row r="168" spans="1:32" ht="18" customHeight="1">
      <c r="A168" s="151"/>
      <c r="B168" s="201" t="s">
        <v>803</v>
      </c>
      <c r="C168" s="202" t="s">
        <v>802</v>
      </c>
      <c r="D168" s="217">
        <v>0.04</v>
      </c>
      <c r="E168" s="183" t="s">
        <v>12</v>
      </c>
      <c r="F168" s="210">
        <f>IF(G168=0,"",IF(LEN(ABS(ROUND(G168,0)))&gt;3,ROUND(G168,2-INT(LOG(ABS(ROUND(G168,0))))),IF(LEN(ABS(ROUND(G168,0)))&gt;1,ROUND(G168,1-INT(LOG(ABS(G168)))),ROUND(G168,0-INT(LOG(ABS(G168)))))))</f>
        <v>45000</v>
      </c>
      <c r="G168" s="211">
        <f>IF(P168="",H168,ROUND(H168*P168,1))</f>
        <v>45000</v>
      </c>
      <c r="H168" s="204">
        <v>1</v>
      </c>
      <c r="I168" s="213"/>
      <c r="J168" s="213" t="s">
        <v>189</v>
      </c>
      <c r="K168" s="222"/>
      <c r="L168" s="229"/>
      <c r="M168" s="212">
        <v>45000</v>
      </c>
      <c r="N168" s="222">
        <v>1</v>
      </c>
      <c r="O168" s="229">
        <f>IF(M168="",N168,ROUND(M168*N168,1))</f>
        <v>45000</v>
      </c>
      <c r="P168" s="230">
        <f>IF(E168="",0,AVERAGE(L168,O168))</f>
        <v>45000</v>
      </c>
      <c r="Q168" s="205"/>
      <c r="R168" s="213"/>
      <c r="S168" s="213"/>
      <c r="T168" s="152"/>
      <c r="U168" s="152"/>
      <c r="V168" s="206"/>
      <c r="W168" s="207"/>
      <c r="X168" s="208"/>
      <c r="Y168" s="209"/>
      <c r="AA168" s="186"/>
      <c r="AB168" s="186"/>
      <c r="AC168" s="186"/>
      <c r="AD168" s="186"/>
      <c r="AE168" s="186"/>
      <c r="AF168" s="186"/>
    </row>
    <row r="169" spans="1:32" ht="18" customHeight="1">
      <c r="A169" s="188"/>
      <c r="B169" s="189"/>
      <c r="C169" s="167"/>
      <c r="D169" s="190"/>
      <c r="E169" s="191"/>
      <c r="F169" s="192"/>
      <c r="G169" s="193"/>
      <c r="H169" s="191"/>
      <c r="I169" s="194"/>
      <c r="J169" s="194"/>
      <c r="K169" s="194"/>
      <c r="L169" s="194"/>
      <c r="M169" s="194"/>
      <c r="N169" s="194"/>
      <c r="O169" s="194"/>
      <c r="P169" s="196"/>
      <c r="Q169" s="197"/>
      <c r="R169" s="194"/>
      <c r="S169" s="194"/>
      <c r="T169" s="194"/>
      <c r="U169" s="194"/>
      <c r="V169" s="198"/>
      <c r="W169" s="198"/>
      <c r="X169" s="199"/>
      <c r="Y169" s="200"/>
      <c r="AA169" s="198"/>
      <c r="AB169" s="198"/>
      <c r="AC169" s="198"/>
      <c r="AD169" s="198"/>
      <c r="AE169" s="198"/>
      <c r="AF169" s="198"/>
    </row>
    <row r="170" spans="1:32" ht="18" customHeight="1">
      <c r="A170" s="151"/>
      <c r="B170" s="201"/>
      <c r="C170" s="202"/>
      <c r="D170" s="203"/>
      <c r="E170" s="183"/>
      <c r="F170" s="210"/>
      <c r="G170" s="219"/>
      <c r="H170" s="204"/>
      <c r="I170" s="226"/>
      <c r="J170" s="213"/>
      <c r="K170" s="222"/>
      <c r="L170" s="213"/>
      <c r="M170" s="212"/>
      <c r="N170" s="222"/>
      <c r="O170" s="213"/>
      <c r="P170" s="220"/>
      <c r="Q170" s="205"/>
      <c r="R170" s="213"/>
      <c r="S170" s="213"/>
      <c r="T170" s="152"/>
      <c r="U170" s="152"/>
      <c r="V170" s="206"/>
      <c r="W170" s="207"/>
      <c r="X170" s="208"/>
      <c r="Y170" s="209"/>
      <c r="AA170" s="186"/>
      <c r="AB170" s="186"/>
      <c r="AC170" s="186"/>
      <c r="AD170" s="186"/>
      <c r="AE170" s="186"/>
      <c r="AF170" s="186"/>
    </row>
    <row r="171" spans="1:32" ht="18" customHeight="1">
      <c r="A171" s="188"/>
      <c r="B171" s="189"/>
      <c r="C171" s="167"/>
      <c r="D171" s="190"/>
      <c r="E171" s="191"/>
      <c r="F171" s="192"/>
      <c r="G171" s="193"/>
      <c r="H171" s="191"/>
      <c r="I171" s="194"/>
      <c r="J171" s="194"/>
      <c r="K171" s="194"/>
      <c r="L171" s="194"/>
      <c r="M171" s="194"/>
      <c r="N171" s="194"/>
      <c r="O171" s="194"/>
      <c r="P171" s="196"/>
      <c r="Q171" s="197"/>
      <c r="R171" s="194"/>
      <c r="S171" s="194"/>
      <c r="T171" s="194"/>
      <c r="U171" s="194"/>
      <c r="V171" s="198"/>
      <c r="W171" s="198"/>
      <c r="X171" s="199"/>
      <c r="Y171" s="200"/>
      <c r="AA171" s="198"/>
      <c r="AB171" s="198"/>
      <c r="AC171" s="198"/>
      <c r="AD171" s="198"/>
      <c r="AE171" s="198"/>
      <c r="AF171" s="198"/>
    </row>
    <row r="172" spans="1:32" ht="18" customHeight="1">
      <c r="A172" s="151"/>
      <c r="B172" s="201" t="s">
        <v>776</v>
      </c>
      <c r="C172" s="202"/>
      <c r="D172" s="203"/>
      <c r="E172" s="183"/>
      <c r="F172" s="210"/>
      <c r="G172" s="219"/>
      <c r="H172" s="204"/>
      <c r="I172" s="221"/>
      <c r="J172" s="226"/>
      <c r="K172" s="222"/>
      <c r="L172" s="226"/>
      <c r="M172" s="212"/>
      <c r="N172" s="222"/>
      <c r="O172" s="213"/>
      <c r="P172" s="220"/>
      <c r="Q172" s="205"/>
      <c r="R172" s="213"/>
      <c r="S172" s="213"/>
      <c r="T172" s="152"/>
      <c r="U172" s="152"/>
      <c r="V172" s="206"/>
      <c r="W172" s="207"/>
      <c r="X172" s="208"/>
      <c r="Y172" s="209"/>
      <c r="AA172" s="186"/>
      <c r="AB172" s="186"/>
      <c r="AC172" s="186"/>
      <c r="AD172" s="186"/>
      <c r="AE172" s="186"/>
      <c r="AF172" s="186"/>
    </row>
    <row r="173" spans="1:32" ht="18" customHeight="1">
      <c r="A173" s="188"/>
      <c r="B173" s="189"/>
      <c r="C173" s="167"/>
      <c r="D173" s="190"/>
      <c r="E173" s="191"/>
      <c r="F173" s="192"/>
      <c r="G173" s="193"/>
      <c r="H173" s="191"/>
      <c r="I173" s="194"/>
      <c r="J173" s="194"/>
      <c r="K173" s="194"/>
      <c r="L173" s="194"/>
      <c r="M173" s="194"/>
      <c r="N173" s="194"/>
      <c r="O173" s="194"/>
      <c r="P173" s="196"/>
      <c r="Q173" s="197"/>
      <c r="R173" s="194"/>
      <c r="S173" s="194"/>
      <c r="T173" s="194"/>
      <c r="U173" s="194"/>
      <c r="V173" s="198"/>
      <c r="W173" s="198"/>
      <c r="X173" s="199"/>
      <c r="Y173" s="200"/>
      <c r="AA173" s="198"/>
      <c r="AB173" s="198"/>
      <c r="AC173" s="198"/>
      <c r="AD173" s="198"/>
      <c r="AE173" s="198"/>
      <c r="AF173" s="198"/>
    </row>
    <row r="174" spans="1:32" ht="18" customHeight="1">
      <c r="A174" s="151"/>
      <c r="B174" s="201" t="s">
        <v>777</v>
      </c>
      <c r="C174" s="202" t="s">
        <v>778</v>
      </c>
      <c r="D174" s="203">
        <v>1</v>
      </c>
      <c r="E174" s="183" t="s">
        <v>0</v>
      </c>
      <c r="F174" s="210"/>
      <c r="G174" s="211"/>
      <c r="H174" s="204"/>
      <c r="I174" s="213"/>
      <c r="J174" s="213" t="s">
        <v>906</v>
      </c>
      <c r="K174" s="222"/>
      <c r="L174" s="213"/>
      <c r="M174" s="212" t="s">
        <v>189</v>
      </c>
      <c r="N174" s="222"/>
      <c r="O174" s="213"/>
      <c r="P174" s="214"/>
      <c r="Q174" s="205"/>
      <c r="R174" s="213"/>
      <c r="S174" s="213"/>
      <c r="T174" s="152"/>
      <c r="U174" s="152"/>
      <c r="V174" s="206"/>
      <c r="W174" s="207"/>
      <c r="X174" s="208"/>
      <c r="Y174" s="209"/>
      <c r="AA174" s="186"/>
      <c r="AB174" s="186"/>
      <c r="AC174" s="186"/>
      <c r="AD174" s="186"/>
      <c r="AE174" s="186"/>
      <c r="AF174" s="186"/>
    </row>
    <row r="175" spans="1:32" ht="18" customHeight="1">
      <c r="A175" s="188"/>
      <c r="B175" s="189"/>
      <c r="C175" s="167"/>
      <c r="D175" s="190"/>
      <c r="E175" s="191"/>
      <c r="F175" s="192"/>
      <c r="G175" s="193"/>
      <c r="H175" s="191"/>
      <c r="I175" s="194"/>
      <c r="J175" s="194"/>
      <c r="K175" s="194"/>
      <c r="L175" s="194"/>
      <c r="M175" s="194"/>
      <c r="N175" s="194"/>
      <c r="O175" s="194"/>
      <c r="P175" s="196"/>
      <c r="Q175" s="197"/>
      <c r="R175" s="194"/>
      <c r="S175" s="194"/>
      <c r="T175" s="194"/>
      <c r="U175" s="194"/>
      <c r="V175" s="198"/>
      <c r="W175" s="198"/>
      <c r="X175" s="199"/>
      <c r="Y175" s="200"/>
      <c r="AA175" s="198"/>
      <c r="AB175" s="198"/>
      <c r="AC175" s="198"/>
      <c r="AD175" s="198"/>
      <c r="AE175" s="198"/>
      <c r="AF175" s="198"/>
    </row>
    <row r="176" spans="1:32" ht="18" customHeight="1">
      <c r="A176" s="151"/>
      <c r="B176" s="201"/>
      <c r="C176" s="202"/>
      <c r="D176" s="203"/>
      <c r="E176" s="183"/>
      <c r="F176" s="210"/>
      <c r="G176" s="211"/>
      <c r="H176" s="204"/>
      <c r="I176" s="213"/>
      <c r="J176" s="213"/>
      <c r="K176" s="222"/>
      <c r="L176" s="213"/>
      <c r="M176" s="212"/>
      <c r="N176" s="222"/>
      <c r="O176" s="213"/>
      <c r="P176" s="214"/>
      <c r="Q176" s="205"/>
      <c r="R176" s="213"/>
      <c r="S176" s="213"/>
      <c r="T176" s="152"/>
      <c r="U176" s="152"/>
      <c r="V176" s="206"/>
      <c r="W176" s="207"/>
      <c r="X176" s="208"/>
      <c r="Y176" s="209"/>
      <c r="AA176" s="186"/>
      <c r="AB176" s="186"/>
      <c r="AC176" s="186"/>
      <c r="AD176" s="186"/>
      <c r="AE176" s="186"/>
      <c r="AF176" s="186"/>
    </row>
    <row r="177" spans="1:32" ht="18" customHeight="1">
      <c r="A177" s="188"/>
      <c r="B177" s="189"/>
      <c r="C177" s="167"/>
      <c r="D177" s="190"/>
      <c r="E177" s="191"/>
      <c r="F177" s="192"/>
      <c r="G177" s="193"/>
      <c r="H177" s="191"/>
      <c r="I177" s="194"/>
      <c r="J177" s="194"/>
      <c r="K177" s="194"/>
      <c r="L177" s="194"/>
      <c r="M177" s="195"/>
      <c r="N177" s="194"/>
      <c r="O177" s="194"/>
      <c r="P177" s="196"/>
      <c r="Q177" s="197"/>
      <c r="R177" s="194"/>
      <c r="S177" s="194"/>
      <c r="T177" s="194"/>
      <c r="U177" s="194"/>
      <c r="V177" s="198"/>
      <c r="W177" s="198"/>
      <c r="X177" s="199"/>
      <c r="Y177" s="200"/>
      <c r="AA177" s="198"/>
      <c r="AB177" s="198"/>
      <c r="AC177" s="198"/>
      <c r="AD177" s="198"/>
      <c r="AE177" s="198"/>
      <c r="AF177" s="198"/>
    </row>
    <row r="178" spans="1:32" ht="18" customHeight="1">
      <c r="A178" s="151"/>
      <c r="B178" s="201" t="s">
        <v>779</v>
      </c>
      <c r="C178" s="202"/>
      <c r="D178" s="203"/>
      <c r="E178" s="183"/>
      <c r="F178" s="155"/>
      <c r="G178" s="182"/>
      <c r="H178" s="204"/>
      <c r="I178" s="152"/>
      <c r="J178" s="152"/>
      <c r="K178" s="152"/>
      <c r="L178" s="152"/>
      <c r="M178" s="181"/>
      <c r="N178" s="152"/>
      <c r="O178" s="152"/>
      <c r="P178" s="184"/>
      <c r="Q178" s="205"/>
      <c r="R178" s="213"/>
      <c r="S178" s="213"/>
      <c r="T178" s="152"/>
      <c r="U178" s="152"/>
      <c r="V178" s="206"/>
      <c r="W178" s="207"/>
      <c r="X178" s="208"/>
      <c r="Y178" s="209"/>
      <c r="AA178" s="186"/>
      <c r="AB178" s="186"/>
      <c r="AC178" s="186"/>
      <c r="AD178" s="186"/>
      <c r="AE178" s="186"/>
      <c r="AF178" s="186"/>
    </row>
    <row r="179" spans="1:32" ht="18" customHeight="1">
      <c r="A179" s="188"/>
      <c r="B179" s="189"/>
      <c r="C179" s="167"/>
      <c r="D179" s="190"/>
      <c r="E179" s="191"/>
      <c r="F179" s="192"/>
      <c r="G179" s="193"/>
      <c r="H179" s="191"/>
      <c r="I179" s="194"/>
      <c r="J179" s="194"/>
      <c r="K179" s="194"/>
      <c r="L179" s="194"/>
      <c r="M179" s="195"/>
      <c r="N179" s="194"/>
      <c r="O179" s="194"/>
      <c r="P179" s="196"/>
      <c r="Q179" s="197"/>
      <c r="R179" s="194"/>
      <c r="S179" s="194"/>
      <c r="T179" s="194"/>
      <c r="U179" s="194"/>
      <c r="V179" s="198"/>
      <c r="W179" s="198"/>
      <c r="X179" s="199"/>
      <c r="Y179" s="200"/>
      <c r="AA179" s="198"/>
      <c r="AB179" s="198"/>
      <c r="AC179" s="198"/>
      <c r="AD179" s="198"/>
      <c r="AE179" s="198"/>
      <c r="AF179" s="198"/>
    </row>
    <row r="180" spans="1:32" ht="18" customHeight="1">
      <c r="A180" s="151"/>
      <c r="B180" s="201" t="s">
        <v>780</v>
      </c>
      <c r="C180" s="202" t="s">
        <v>781</v>
      </c>
      <c r="D180" s="203">
        <v>35.4</v>
      </c>
      <c r="E180" s="183" t="s">
        <v>303</v>
      </c>
      <c r="F180" s="155"/>
      <c r="G180" s="182"/>
      <c r="H180" s="204"/>
      <c r="I180" s="152"/>
      <c r="J180" s="152" t="s">
        <v>828</v>
      </c>
      <c r="K180" s="152"/>
      <c r="L180" s="152"/>
      <c r="M180" s="181" t="s">
        <v>189</v>
      </c>
      <c r="N180" s="152"/>
      <c r="O180" s="152"/>
      <c r="P180" s="184"/>
      <c r="Q180" s="205"/>
      <c r="R180" s="213"/>
      <c r="S180" s="213"/>
      <c r="T180" s="152"/>
      <c r="U180" s="152"/>
      <c r="V180" s="206"/>
      <c r="W180" s="207"/>
      <c r="X180" s="208"/>
      <c r="Y180" s="209"/>
      <c r="AA180" s="186"/>
      <c r="AB180" s="186"/>
      <c r="AC180" s="186"/>
      <c r="AD180" s="186"/>
      <c r="AE180" s="186"/>
      <c r="AF180" s="186"/>
    </row>
    <row r="181" spans="1:32" ht="18" customHeight="1">
      <c r="A181" s="188"/>
      <c r="B181" s="189"/>
      <c r="C181" s="167"/>
      <c r="D181" s="190"/>
      <c r="E181" s="191"/>
      <c r="F181" s="192"/>
      <c r="G181" s="193"/>
      <c r="H181" s="191"/>
      <c r="I181" s="194"/>
      <c r="J181" s="194" t="s">
        <v>898</v>
      </c>
      <c r="K181" s="194"/>
      <c r="L181" s="194"/>
      <c r="M181" s="194" t="s">
        <v>899</v>
      </c>
      <c r="N181" s="194"/>
      <c r="O181" s="194"/>
      <c r="P181" s="196"/>
      <c r="Q181" s="197"/>
      <c r="R181" s="194"/>
      <c r="S181" s="194"/>
      <c r="T181" s="194"/>
      <c r="U181" s="194"/>
      <c r="V181" s="198"/>
      <c r="W181" s="198"/>
      <c r="X181" s="199"/>
      <c r="Y181" s="200"/>
      <c r="AA181" s="198"/>
      <c r="AB181" s="198"/>
      <c r="AC181" s="198"/>
      <c r="AD181" s="198"/>
      <c r="AE181" s="198"/>
      <c r="AF181" s="198"/>
    </row>
    <row r="182" spans="1:32" ht="18" customHeight="1">
      <c r="A182" s="151"/>
      <c r="B182" s="201" t="s">
        <v>782</v>
      </c>
      <c r="C182" s="202" t="s">
        <v>783</v>
      </c>
      <c r="D182" s="203">
        <v>30</v>
      </c>
      <c r="E182" s="183" t="s">
        <v>188</v>
      </c>
      <c r="F182" s="210">
        <f>IF(G182=0,"",IF(LEN(ABS(ROUND(G182,0)))&gt;3,ROUND(G182,2-INT(LOG(ABS(ROUND(G182,0))))),IF(LEN(ABS(ROUND(G182,0)))&gt;1,ROUND(G182,1-INT(LOG(ABS(G182)))),ROUND(G182,0-INT(LOG(ABS(G182)))))))</f>
        <v>140</v>
      </c>
      <c r="G182" s="211">
        <f>IF(P182="",H182,ROUND(H182*P182,1))</f>
        <v>142</v>
      </c>
      <c r="H182" s="204">
        <v>1</v>
      </c>
      <c r="I182" s="213"/>
      <c r="J182" s="213">
        <v>149</v>
      </c>
      <c r="K182" s="222">
        <v>1</v>
      </c>
      <c r="L182" s="229">
        <f>IF(J182="",K182,ROUND(J182*K182,1))</f>
        <v>149</v>
      </c>
      <c r="M182" s="212">
        <v>135</v>
      </c>
      <c r="N182" s="222">
        <v>1</v>
      </c>
      <c r="O182" s="229">
        <f>IF(M182="",N182,ROUND(M182*N182,1))</f>
        <v>135</v>
      </c>
      <c r="P182" s="230">
        <f>IF(E182="",0,AVERAGE(L182,O182))</f>
        <v>142</v>
      </c>
      <c r="Q182" s="205"/>
      <c r="R182" s="213"/>
      <c r="S182" s="213"/>
      <c r="T182" s="152"/>
      <c r="U182" s="152"/>
      <c r="V182" s="206"/>
      <c r="W182" s="207"/>
      <c r="X182" s="208"/>
      <c r="Y182" s="209"/>
      <c r="AA182" s="186"/>
      <c r="AB182" s="186"/>
      <c r="AC182" s="186"/>
      <c r="AD182" s="186"/>
      <c r="AE182" s="186"/>
      <c r="AF182" s="186"/>
    </row>
    <row r="183" spans="1:32" ht="18" customHeight="1">
      <c r="A183" s="188"/>
      <c r="B183" s="189"/>
      <c r="C183" s="167"/>
      <c r="D183" s="190"/>
      <c r="E183" s="191"/>
      <c r="F183" s="192"/>
      <c r="G183" s="193" t="s">
        <v>721</v>
      </c>
      <c r="H183" s="191"/>
      <c r="I183" s="194"/>
      <c r="J183" s="194"/>
      <c r="K183" s="194"/>
      <c r="L183" s="194"/>
      <c r="M183" s="194"/>
      <c r="N183" s="194"/>
      <c r="O183" s="194"/>
      <c r="P183" s="196"/>
      <c r="Q183" s="197"/>
      <c r="R183" s="194"/>
      <c r="S183" s="194"/>
      <c r="T183" s="194"/>
      <c r="U183" s="194"/>
      <c r="V183" s="198"/>
      <c r="W183" s="198"/>
      <c r="X183" s="199"/>
      <c r="Y183" s="200"/>
      <c r="AA183" s="198"/>
      <c r="AB183" s="198"/>
      <c r="AC183" s="198"/>
      <c r="AD183" s="198"/>
      <c r="AE183" s="198"/>
      <c r="AF183" s="198"/>
    </row>
    <row r="184" spans="1:32" ht="18" customHeight="1">
      <c r="A184" s="151"/>
      <c r="B184" s="201" t="s">
        <v>791</v>
      </c>
      <c r="C184" s="202"/>
      <c r="D184" s="203">
        <v>52.8</v>
      </c>
      <c r="E184" s="183" t="s">
        <v>785</v>
      </c>
      <c r="F184" s="210">
        <f>IF(G184=0,"",IF(LEN(ABS(ROUND(G184,0)))&gt;3,ROUND(G184,2-INT(LOG(ABS(ROUND(G184,0))))),IF(LEN(ABS(ROUND(G184,0)))&gt;1,ROUND(G184,1-INT(LOG(ABS(G184)))),ROUND(G184,0-INT(LOG(ABS(G184)))))))</f>
        <v>930</v>
      </c>
      <c r="G184" s="211">
        <f>SUM(G185:G192)</f>
        <v>931</v>
      </c>
      <c r="H184" s="204"/>
      <c r="I184" s="213"/>
      <c r="J184" s="213"/>
      <c r="K184" s="222"/>
      <c r="L184" s="229"/>
      <c r="M184" s="212"/>
      <c r="N184" s="222"/>
      <c r="O184" s="229"/>
      <c r="P184" s="230"/>
      <c r="Q184" s="205"/>
      <c r="R184" s="213"/>
      <c r="S184" s="213"/>
      <c r="T184" s="152"/>
      <c r="U184" s="152"/>
      <c r="V184" s="206"/>
      <c r="W184" s="207"/>
      <c r="X184" s="208"/>
      <c r="Y184" s="209"/>
      <c r="AA184" s="186"/>
      <c r="AB184" s="186"/>
      <c r="AC184" s="186"/>
      <c r="AD184" s="186"/>
      <c r="AE184" s="186"/>
      <c r="AF184" s="186"/>
    </row>
    <row r="185" spans="1:32" ht="18" customHeight="1">
      <c r="A185" s="188"/>
      <c r="B185" s="189"/>
      <c r="C185" s="167"/>
      <c r="D185" s="190"/>
      <c r="E185" s="191"/>
      <c r="F185" s="192"/>
      <c r="G185" s="193"/>
      <c r="H185" s="191"/>
      <c r="I185" s="194"/>
      <c r="J185" s="194"/>
      <c r="K185" s="194"/>
      <c r="L185" s="194"/>
      <c r="M185" s="194"/>
      <c r="N185" s="194"/>
      <c r="O185" s="194"/>
      <c r="P185" s="196"/>
      <c r="Q185" s="197"/>
      <c r="R185" s="194"/>
      <c r="S185" s="194"/>
      <c r="T185" s="194"/>
      <c r="U185" s="194"/>
      <c r="V185" s="198"/>
      <c r="W185" s="198"/>
      <c r="X185" s="199"/>
      <c r="Y185" s="200"/>
      <c r="AA185" s="198"/>
      <c r="AB185" s="198"/>
      <c r="AC185" s="198"/>
      <c r="AD185" s="198"/>
      <c r="AE185" s="198"/>
      <c r="AF185" s="198"/>
    </row>
    <row r="186" spans="1:32" ht="18" customHeight="1">
      <c r="A186" s="151"/>
      <c r="B186" s="201"/>
      <c r="C186" s="202" t="s">
        <v>900</v>
      </c>
      <c r="D186" s="203"/>
      <c r="E186" s="183"/>
      <c r="F186" s="210" t="str">
        <f>IF(G186=0,"",IF(LEN(ABS(ROUND(G186,0)))&gt;3,ROUND(G186,2-INT(LOG(ABS(ROUND(G186,0))))),IF(LEN(ABS(ROUND(G186,0)))&gt;1,ROUND(G186,1-INT(LOG(ABS(G186)))),ROUND(G186,0-INT(LOG(ABS(G186)))))))</f>
        <v/>
      </c>
      <c r="G186" s="211"/>
      <c r="H186" s="204"/>
      <c r="I186" s="213"/>
      <c r="J186" s="213"/>
      <c r="K186" s="222"/>
      <c r="L186" s="229"/>
      <c r="M186" s="212"/>
      <c r="N186" s="222"/>
      <c r="O186" s="229"/>
      <c r="P186" s="230"/>
      <c r="Q186" s="205"/>
      <c r="R186" s="213"/>
      <c r="S186" s="213"/>
      <c r="T186" s="152"/>
      <c r="U186" s="152"/>
      <c r="V186" s="206"/>
      <c r="W186" s="207"/>
      <c r="X186" s="208"/>
      <c r="Y186" s="209"/>
      <c r="AA186" s="186"/>
      <c r="AB186" s="186"/>
      <c r="AC186" s="186"/>
      <c r="AD186" s="186"/>
      <c r="AE186" s="186"/>
      <c r="AF186" s="186"/>
    </row>
    <row r="187" spans="1:32" ht="18" customHeight="1">
      <c r="A187" s="188"/>
      <c r="B187" s="189"/>
      <c r="C187" s="167"/>
      <c r="D187" s="190"/>
      <c r="E187" s="191"/>
      <c r="F187" s="192"/>
      <c r="G187" s="193"/>
      <c r="H187" s="191"/>
      <c r="I187" s="194"/>
      <c r="J187" s="194" t="s">
        <v>902</v>
      </c>
      <c r="K187" s="194"/>
      <c r="L187" s="194"/>
      <c r="M187" s="194"/>
      <c r="N187" s="194"/>
      <c r="O187" s="194"/>
      <c r="P187" s="196"/>
      <c r="Q187" s="197"/>
      <c r="R187" s="194"/>
      <c r="S187" s="194"/>
      <c r="T187" s="194"/>
      <c r="U187" s="194"/>
      <c r="V187" s="198"/>
      <c r="W187" s="198"/>
      <c r="X187" s="199"/>
      <c r="Y187" s="200"/>
      <c r="AA187" s="198"/>
      <c r="AB187" s="198"/>
      <c r="AC187" s="198"/>
      <c r="AD187" s="198"/>
      <c r="AE187" s="198"/>
      <c r="AF187" s="198"/>
    </row>
    <row r="188" spans="1:32" ht="18" customHeight="1">
      <c r="A188" s="151"/>
      <c r="B188" s="201"/>
      <c r="C188" s="202" t="s">
        <v>901</v>
      </c>
      <c r="D188" s="203">
        <v>1</v>
      </c>
      <c r="E188" s="183" t="s">
        <v>50</v>
      </c>
      <c r="F188" s="210"/>
      <c r="G188" s="211">
        <f>IF(P188="",H188,ROUND(H188*P188,1))</f>
        <v>301</v>
      </c>
      <c r="H188" s="204">
        <v>0.1</v>
      </c>
      <c r="I188" s="213"/>
      <c r="J188" s="213">
        <v>3010</v>
      </c>
      <c r="K188" s="222">
        <v>1</v>
      </c>
      <c r="L188" s="229">
        <f>IF(J188="",K188,ROUND(J188*K188,1))</f>
        <v>3010</v>
      </c>
      <c r="M188" s="212" t="s">
        <v>903</v>
      </c>
      <c r="N188" s="222"/>
      <c r="O188" s="229"/>
      <c r="P188" s="230">
        <f>IF(E188="",0,AVERAGE(L188,O188))</f>
        <v>3010</v>
      </c>
      <c r="Q188" s="205"/>
      <c r="R188" s="213"/>
      <c r="S188" s="213"/>
      <c r="T188" s="152"/>
      <c r="U188" s="152"/>
      <c r="V188" s="206"/>
      <c r="W188" s="207"/>
      <c r="X188" s="208"/>
      <c r="Y188" s="209"/>
      <c r="AA188" s="186"/>
      <c r="AB188" s="186"/>
      <c r="AC188" s="186"/>
      <c r="AD188" s="186"/>
      <c r="AE188" s="186"/>
      <c r="AF188" s="186"/>
    </row>
    <row r="189" spans="1:32" ht="18" customHeight="1">
      <c r="A189" s="188"/>
      <c r="B189" s="189"/>
      <c r="C189" s="167"/>
      <c r="D189" s="190"/>
      <c r="E189" s="191"/>
      <c r="F189" s="192"/>
      <c r="G189" s="193"/>
      <c r="H189" s="191"/>
      <c r="I189" s="194"/>
      <c r="J189" s="194" t="s">
        <v>759</v>
      </c>
      <c r="K189" s="194"/>
      <c r="L189" s="194"/>
      <c r="M189" s="195" t="s">
        <v>760</v>
      </c>
      <c r="N189" s="194"/>
      <c r="O189" s="194"/>
      <c r="P189" s="196"/>
      <c r="Q189" s="197"/>
      <c r="R189" s="194"/>
      <c r="S189" s="194"/>
      <c r="T189" s="194"/>
      <c r="U189" s="194"/>
      <c r="V189" s="198"/>
      <c r="W189" s="198"/>
      <c r="X189" s="199"/>
      <c r="Y189" s="200"/>
      <c r="AA189" s="198"/>
      <c r="AB189" s="198"/>
      <c r="AC189" s="198"/>
      <c r="AD189" s="198"/>
      <c r="AE189" s="198"/>
      <c r="AF189" s="198"/>
    </row>
    <row r="190" spans="1:32" ht="18" customHeight="1">
      <c r="A190" s="151"/>
      <c r="B190" s="201"/>
      <c r="C190" s="202" t="s">
        <v>904</v>
      </c>
      <c r="D190" s="203">
        <v>1</v>
      </c>
      <c r="E190" s="183" t="s">
        <v>879</v>
      </c>
      <c r="F190" s="210"/>
      <c r="G190" s="211">
        <f>IF(P190="",H190,ROUND(H190*P190,1))</f>
        <v>462</v>
      </c>
      <c r="H190" s="204">
        <v>0.02</v>
      </c>
      <c r="I190" s="213"/>
      <c r="J190" s="213">
        <v>23100</v>
      </c>
      <c r="K190" s="222">
        <v>1</v>
      </c>
      <c r="L190" s="229">
        <f>IF(J190="",K190,ROUND(J190*K190,1))</f>
        <v>23100</v>
      </c>
      <c r="M190" s="212">
        <v>23100</v>
      </c>
      <c r="N190" s="222">
        <v>1</v>
      </c>
      <c r="O190" s="229">
        <f>IF(M190="",N190,ROUND(M190*N190,1))</f>
        <v>23100</v>
      </c>
      <c r="P190" s="230">
        <f>IF(E190="",0,AVERAGE(L190,O190))</f>
        <v>23100</v>
      </c>
      <c r="Q190" s="205"/>
      <c r="R190" s="213"/>
      <c r="S190" s="213"/>
      <c r="T190" s="152"/>
      <c r="U190" s="152"/>
      <c r="V190" s="206"/>
      <c r="W190" s="207"/>
      <c r="X190" s="208"/>
      <c r="Y190" s="209"/>
      <c r="AA190" s="186"/>
      <c r="AB190" s="186"/>
      <c r="AC190" s="186"/>
      <c r="AD190" s="186"/>
      <c r="AE190" s="186"/>
      <c r="AF190" s="186"/>
    </row>
    <row r="191" spans="1:32" ht="18" customHeight="1">
      <c r="A191" s="188"/>
      <c r="B191" s="189"/>
      <c r="C191" s="167"/>
      <c r="D191" s="190"/>
      <c r="E191" s="191"/>
      <c r="F191" s="192"/>
      <c r="G191" s="193"/>
      <c r="H191" s="191"/>
      <c r="I191" s="194"/>
      <c r="J191" s="194"/>
      <c r="K191" s="194"/>
      <c r="L191" s="194"/>
      <c r="M191" s="194"/>
      <c r="N191" s="194"/>
      <c r="O191" s="194"/>
      <c r="P191" s="196"/>
      <c r="Q191" s="197"/>
      <c r="R191" s="194"/>
      <c r="S191" s="194"/>
      <c r="T191" s="194"/>
      <c r="U191" s="194"/>
      <c r="V191" s="198"/>
      <c r="W191" s="198"/>
      <c r="X191" s="199"/>
      <c r="Y191" s="200"/>
      <c r="AA191" s="198"/>
      <c r="AB191" s="198"/>
      <c r="AC191" s="198"/>
      <c r="AD191" s="198"/>
      <c r="AE191" s="198"/>
      <c r="AF191" s="198"/>
    </row>
    <row r="192" spans="1:32" ht="18" customHeight="1">
      <c r="A192" s="151"/>
      <c r="B192" s="201"/>
      <c r="C192" s="202" t="s">
        <v>905</v>
      </c>
      <c r="D192" s="203">
        <v>1</v>
      </c>
      <c r="E192" s="183" t="s">
        <v>0</v>
      </c>
      <c r="F192" s="210"/>
      <c r="G192" s="211">
        <f>ROUND((G188+G190)*H192,0)</f>
        <v>168</v>
      </c>
      <c r="H192" s="204">
        <v>0.22</v>
      </c>
      <c r="I192" s="213"/>
      <c r="J192" s="213"/>
      <c r="K192" s="222"/>
      <c r="L192" s="229"/>
      <c r="M192" s="212"/>
      <c r="N192" s="222"/>
      <c r="O192" s="229"/>
      <c r="P192" s="230"/>
      <c r="Q192" s="205"/>
      <c r="R192" s="213"/>
      <c r="S192" s="213"/>
      <c r="T192" s="152"/>
      <c r="U192" s="152"/>
      <c r="V192" s="206"/>
      <c r="W192" s="207"/>
      <c r="X192" s="208"/>
      <c r="Y192" s="209"/>
      <c r="AA192" s="186"/>
      <c r="AB192" s="186"/>
      <c r="AC192" s="186"/>
      <c r="AD192" s="186"/>
      <c r="AE192" s="186"/>
      <c r="AF192" s="186"/>
    </row>
    <row r="193" spans="1:32" ht="18" customHeight="1">
      <c r="A193" s="188"/>
      <c r="B193" s="189"/>
      <c r="C193" s="167"/>
      <c r="D193" s="190"/>
      <c r="E193" s="191"/>
      <c r="F193" s="192"/>
      <c r="G193" s="193"/>
      <c r="H193" s="191"/>
      <c r="I193" s="194"/>
      <c r="J193" s="194"/>
      <c r="K193" s="194"/>
      <c r="L193" s="194"/>
      <c r="M193" s="194"/>
      <c r="N193" s="194"/>
      <c r="O193" s="194"/>
      <c r="P193" s="196"/>
      <c r="Q193" s="197"/>
      <c r="R193" s="194"/>
      <c r="S193" s="194"/>
      <c r="T193" s="194"/>
      <c r="U193" s="194"/>
      <c r="V193" s="198"/>
      <c r="W193" s="198"/>
      <c r="X193" s="199"/>
      <c r="Y193" s="200"/>
      <c r="AA193" s="198"/>
      <c r="AB193" s="198"/>
      <c r="AC193" s="198"/>
      <c r="AD193" s="198"/>
      <c r="AE193" s="198"/>
      <c r="AF193" s="198"/>
    </row>
    <row r="194" spans="1:32" ht="18" customHeight="1">
      <c r="A194" s="151"/>
      <c r="B194" s="201"/>
      <c r="C194" s="202"/>
      <c r="D194" s="203"/>
      <c r="E194" s="183"/>
      <c r="F194" s="210"/>
      <c r="G194" s="211"/>
      <c r="H194" s="204"/>
      <c r="I194" s="213"/>
      <c r="J194" s="213"/>
      <c r="K194" s="222"/>
      <c r="L194" s="213"/>
      <c r="M194" s="212"/>
      <c r="N194" s="222"/>
      <c r="O194" s="213"/>
      <c r="P194" s="214"/>
      <c r="Q194" s="205"/>
      <c r="R194" s="213"/>
      <c r="S194" s="213"/>
      <c r="T194" s="152"/>
      <c r="U194" s="152"/>
      <c r="V194" s="206"/>
      <c r="W194" s="207"/>
      <c r="X194" s="208"/>
      <c r="Y194" s="209"/>
      <c r="AA194" s="186"/>
      <c r="AB194" s="186"/>
      <c r="AC194" s="186"/>
      <c r="AD194" s="186"/>
      <c r="AE194" s="186"/>
      <c r="AF194" s="186"/>
    </row>
    <row r="195" spans="1:32" ht="18" customHeight="1">
      <c r="A195" s="188"/>
      <c r="B195" s="189"/>
      <c r="C195" s="167"/>
      <c r="D195" s="190"/>
      <c r="E195" s="191"/>
      <c r="F195" s="192"/>
      <c r="G195" s="193"/>
      <c r="H195" s="191"/>
      <c r="I195" s="194"/>
      <c r="J195" s="194"/>
      <c r="K195" s="194"/>
      <c r="L195" s="194"/>
      <c r="M195" s="194"/>
      <c r="N195" s="194"/>
      <c r="O195" s="194"/>
      <c r="P195" s="196"/>
      <c r="Q195" s="197"/>
      <c r="R195" s="194"/>
      <c r="S195" s="194"/>
      <c r="T195" s="194"/>
      <c r="U195" s="194"/>
      <c r="V195" s="198"/>
      <c r="W195" s="198"/>
      <c r="X195" s="199"/>
      <c r="Y195" s="200"/>
      <c r="AA195" s="198"/>
      <c r="AB195" s="198"/>
      <c r="AC195" s="198"/>
      <c r="AD195" s="198"/>
      <c r="AE195" s="198"/>
      <c r="AF195" s="198"/>
    </row>
    <row r="196" spans="1:32" ht="18" customHeight="1">
      <c r="A196" s="151"/>
      <c r="B196" s="201" t="s">
        <v>784</v>
      </c>
      <c r="C196" s="202"/>
      <c r="D196" s="203"/>
      <c r="E196" s="183"/>
      <c r="F196" s="210"/>
      <c r="G196" s="211"/>
      <c r="H196" s="204"/>
      <c r="I196" s="213"/>
      <c r="J196" s="213"/>
      <c r="K196" s="222"/>
      <c r="L196" s="213"/>
      <c r="M196" s="212"/>
      <c r="N196" s="222"/>
      <c r="O196" s="213"/>
      <c r="P196" s="214"/>
      <c r="Q196" s="205"/>
      <c r="R196" s="213"/>
      <c r="S196" s="213"/>
      <c r="T196" s="152"/>
      <c r="U196" s="152"/>
      <c r="V196" s="206"/>
      <c r="W196" s="207"/>
      <c r="X196" s="208"/>
      <c r="Y196" s="209"/>
      <c r="AA196" s="186"/>
      <c r="AB196" s="186"/>
      <c r="AC196" s="186"/>
      <c r="AD196" s="186"/>
      <c r="AE196" s="186"/>
      <c r="AF196" s="186"/>
    </row>
    <row r="197" spans="1:32" ht="18" customHeight="1">
      <c r="A197" s="188"/>
      <c r="B197" s="189" t="s">
        <v>194</v>
      </c>
      <c r="C197" s="167"/>
      <c r="D197" s="190"/>
      <c r="E197" s="191"/>
      <c r="F197" s="192"/>
      <c r="G197" s="193" t="s">
        <v>721</v>
      </c>
      <c r="H197" s="191"/>
      <c r="I197" s="194"/>
      <c r="J197" s="194"/>
      <c r="K197" s="194"/>
      <c r="L197" s="194"/>
      <c r="M197" s="194"/>
      <c r="N197" s="194"/>
      <c r="O197" s="194"/>
      <c r="P197" s="196"/>
      <c r="Q197" s="197"/>
      <c r="R197" s="194"/>
      <c r="S197" s="194"/>
      <c r="T197" s="194"/>
      <c r="U197" s="194"/>
      <c r="V197" s="198"/>
      <c r="W197" s="198"/>
      <c r="X197" s="199"/>
      <c r="Y197" s="200"/>
      <c r="AA197" s="198"/>
      <c r="AB197" s="198"/>
      <c r="AC197" s="198"/>
      <c r="AD197" s="198"/>
      <c r="AE197" s="198"/>
      <c r="AF197" s="198"/>
    </row>
    <row r="198" spans="1:32" ht="18" customHeight="1">
      <c r="A198" s="151"/>
      <c r="B198" s="201" t="s">
        <v>196</v>
      </c>
      <c r="C198" s="202" t="s">
        <v>790</v>
      </c>
      <c r="D198" s="203">
        <v>2.8</v>
      </c>
      <c r="E198" s="183" t="s">
        <v>785</v>
      </c>
      <c r="F198" s="210">
        <f>IF(G198=0,"",IF(LEN(ABS(ROUND(G198,0)))&gt;3,ROUND(G198,2-INT(LOG(ABS(ROUND(G198,0))))),IF(LEN(ABS(ROUND(G198,0)))&gt;1,ROUND(G198,1-INT(LOG(ABS(G198)))),ROUND(G198,0-INT(LOG(ABS(G198)))))))</f>
        <v>2730</v>
      </c>
      <c r="G198" s="211">
        <f>SUM(G199:G202)</f>
        <v>2734</v>
      </c>
      <c r="H198" s="204"/>
      <c r="I198" s="213"/>
      <c r="J198" s="213"/>
      <c r="K198" s="222"/>
      <c r="L198" s="229"/>
      <c r="M198" s="212"/>
      <c r="N198" s="222"/>
      <c r="O198" s="229"/>
      <c r="P198" s="230"/>
      <c r="Q198" s="205"/>
      <c r="R198" s="213"/>
      <c r="S198" s="213"/>
      <c r="T198" s="152"/>
      <c r="U198" s="152"/>
      <c r="V198" s="206"/>
      <c r="W198" s="207"/>
      <c r="X198" s="208"/>
      <c r="Y198" s="209"/>
      <c r="AA198" s="186"/>
      <c r="AB198" s="186"/>
      <c r="AC198" s="186"/>
      <c r="AD198" s="186"/>
      <c r="AE198" s="186"/>
      <c r="AF198" s="186"/>
    </row>
    <row r="199" spans="1:32" ht="18" customHeight="1">
      <c r="A199" s="188"/>
      <c r="B199" s="189"/>
      <c r="C199" s="167"/>
      <c r="D199" s="190"/>
      <c r="E199" s="191"/>
      <c r="F199" s="192"/>
      <c r="G199" s="193"/>
      <c r="H199" s="191"/>
      <c r="I199" s="194"/>
      <c r="J199" s="194"/>
      <c r="K199" s="194"/>
      <c r="L199" s="194"/>
      <c r="M199" s="194" t="s">
        <v>907</v>
      </c>
      <c r="N199" s="194"/>
      <c r="O199" s="194"/>
      <c r="P199" s="196"/>
      <c r="Q199" s="197"/>
      <c r="R199" s="194"/>
      <c r="S199" s="194"/>
      <c r="T199" s="194"/>
      <c r="U199" s="194"/>
      <c r="V199" s="198"/>
      <c r="W199" s="198"/>
      <c r="X199" s="199"/>
      <c r="Y199" s="200"/>
      <c r="AA199" s="198"/>
      <c r="AB199" s="198"/>
      <c r="AC199" s="198"/>
      <c r="AD199" s="198"/>
      <c r="AE199" s="198"/>
      <c r="AF199" s="198"/>
    </row>
    <row r="200" spans="1:32" ht="18" customHeight="1">
      <c r="A200" s="151"/>
      <c r="B200" s="201"/>
      <c r="C200" s="202" t="s">
        <v>908</v>
      </c>
      <c r="D200" s="203">
        <v>1</v>
      </c>
      <c r="E200" s="183" t="s">
        <v>910</v>
      </c>
      <c r="F200" s="210"/>
      <c r="G200" s="211">
        <f>IF(P200="",H200,ROUND(H200*P200,1))</f>
        <v>1717</v>
      </c>
      <c r="H200" s="204">
        <v>1</v>
      </c>
      <c r="I200" s="213"/>
      <c r="J200" s="213" t="s">
        <v>189</v>
      </c>
      <c r="K200" s="222"/>
      <c r="L200" s="229"/>
      <c r="M200" s="212">
        <v>1700</v>
      </c>
      <c r="N200" s="222">
        <v>1.01</v>
      </c>
      <c r="O200" s="229">
        <f>IF(M200="",N200,ROUND(M200*N200,1))</f>
        <v>1717</v>
      </c>
      <c r="P200" s="230">
        <f>IF(E200="",0,AVERAGE(L200,O200))</f>
        <v>1717</v>
      </c>
      <c r="Q200" s="205"/>
      <c r="R200" s="213"/>
      <c r="S200" s="213"/>
      <c r="T200" s="152"/>
      <c r="U200" s="152"/>
      <c r="V200" s="206"/>
      <c r="W200" s="207"/>
      <c r="X200" s="208"/>
      <c r="Y200" s="209"/>
      <c r="AA200" s="186"/>
      <c r="AB200" s="186"/>
      <c r="AC200" s="186"/>
      <c r="AD200" s="186"/>
      <c r="AE200" s="186"/>
      <c r="AF200" s="186"/>
    </row>
    <row r="201" spans="1:32" ht="18" customHeight="1">
      <c r="A201" s="188"/>
      <c r="B201" s="189"/>
      <c r="C201" s="167"/>
      <c r="D201" s="190"/>
      <c r="E201" s="191"/>
      <c r="F201" s="192"/>
      <c r="G201" s="193"/>
      <c r="H201" s="191"/>
      <c r="I201" s="194"/>
      <c r="J201" s="198" t="s">
        <v>911</v>
      </c>
      <c r="K201" s="194"/>
      <c r="L201" s="194"/>
      <c r="M201" s="198" t="s">
        <v>912</v>
      </c>
      <c r="N201" s="194"/>
      <c r="O201" s="194"/>
      <c r="P201" s="196"/>
      <c r="Q201" s="197"/>
      <c r="R201" s="194"/>
      <c r="S201" s="194"/>
      <c r="T201" s="194"/>
      <c r="U201" s="194"/>
      <c r="V201" s="198"/>
      <c r="W201" s="198"/>
      <c r="X201" s="199"/>
      <c r="Y201" s="200"/>
      <c r="AA201" s="198"/>
      <c r="AB201" s="198"/>
      <c r="AC201" s="198"/>
      <c r="AD201" s="198"/>
      <c r="AE201" s="198"/>
      <c r="AF201" s="198"/>
    </row>
    <row r="202" spans="1:32" ht="18" customHeight="1">
      <c r="A202" s="151"/>
      <c r="B202" s="201"/>
      <c r="C202" s="202" t="s">
        <v>909</v>
      </c>
      <c r="D202" s="203">
        <v>1</v>
      </c>
      <c r="E202" s="183" t="s">
        <v>786</v>
      </c>
      <c r="F202" s="210"/>
      <c r="G202" s="211">
        <f>IF(P202="",H202,ROUND(H202*P202,1))</f>
        <v>1017</v>
      </c>
      <c r="H202" s="204">
        <v>1</v>
      </c>
      <c r="I202" s="213"/>
      <c r="J202" s="213">
        <f>ROUND(1710/(0.91*1.82),0)</f>
        <v>1032</v>
      </c>
      <c r="K202" s="222">
        <v>1</v>
      </c>
      <c r="L202" s="229">
        <f>IF(J202="",K202,ROUND(J202*K202,1))</f>
        <v>1032</v>
      </c>
      <c r="M202" s="213">
        <f>ROUND(1660/(0.91*1.82),0)</f>
        <v>1002</v>
      </c>
      <c r="N202" s="222">
        <v>1</v>
      </c>
      <c r="O202" s="229">
        <f>IF(M202="",N202,ROUND(M202*N202,1))</f>
        <v>1002</v>
      </c>
      <c r="P202" s="230">
        <f>IF(E202="",0,AVERAGE(L202,O202))</f>
        <v>1017</v>
      </c>
      <c r="Q202" s="205"/>
      <c r="R202" s="213"/>
      <c r="S202" s="213"/>
      <c r="T202" s="152"/>
      <c r="U202" s="152"/>
      <c r="V202" s="206"/>
      <c r="W202" s="207"/>
      <c r="X202" s="208"/>
      <c r="Y202" s="209"/>
      <c r="AA202" s="186"/>
      <c r="AB202" s="186"/>
      <c r="AC202" s="186"/>
      <c r="AD202" s="186"/>
      <c r="AE202" s="186"/>
      <c r="AF202" s="186"/>
    </row>
    <row r="203" spans="1:32" ht="18" customHeight="1">
      <c r="A203" s="188"/>
      <c r="B203" s="189" t="s">
        <v>195</v>
      </c>
      <c r="C203" s="167"/>
      <c r="D203" s="190"/>
      <c r="E203" s="191"/>
      <c r="F203" s="192"/>
      <c r="G203" s="193"/>
      <c r="H203" s="191"/>
      <c r="I203" s="194"/>
      <c r="J203" s="194"/>
      <c r="K203" s="194"/>
      <c r="L203" s="194"/>
      <c r="M203" s="194" t="s">
        <v>907</v>
      </c>
      <c r="N203" s="194"/>
      <c r="O203" s="194"/>
      <c r="P203" s="196"/>
      <c r="Q203" s="197"/>
      <c r="R203" s="194"/>
      <c r="S203" s="194"/>
      <c r="T203" s="194"/>
      <c r="U203" s="194"/>
      <c r="V203" s="198"/>
      <c r="W203" s="198"/>
      <c r="X203" s="199"/>
      <c r="Y203" s="200"/>
      <c r="AA203" s="198"/>
      <c r="AB203" s="198"/>
      <c r="AC203" s="198"/>
      <c r="AD203" s="198"/>
      <c r="AE203" s="198"/>
      <c r="AF203" s="198"/>
    </row>
    <row r="204" spans="1:32" ht="18" customHeight="1">
      <c r="A204" s="151"/>
      <c r="B204" s="201" t="s">
        <v>196</v>
      </c>
      <c r="C204" s="202" t="s">
        <v>397</v>
      </c>
      <c r="D204" s="203">
        <v>1.6</v>
      </c>
      <c r="E204" s="183" t="s">
        <v>785</v>
      </c>
      <c r="F204" s="210">
        <f>IF(G204=0,"",IF(LEN(ABS(ROUND(G204,0)))&gt;3,ROUND(G204,2-INT(LOG(ABS(ROUND(G204,0))))),IF(LEN(ABS(ROUND(G204,0)))&gt;1,ROUND(G204,1-INT(LOG(ABS(G204)))),ROUND(G204,0-INT(LOG(ABS(G204)))))))</f>
        <v>1720</v>
      </c>
      <c r="G204" s="211">
        <f>IF(P204="",H204,ROUND(H204*P204,1))</f>
        <v>1717</v>
      </c>
      <c r="H204" s="204">
        <v>1</v>
      </c>
      <c r="I204" s="213"/>
      <c r="J204" s="213" t="s">
        <v>189</v>
      </c>
      <c r="K204" s="222"/>
      <c r="L204" s="229"/>
      <c r="M204" s="212">
        <v>1700</v>
      </c>
      <c r="N204" s="222">
        <v>1.01</v>
      </c>
      <c r="O204" s="229">
        <f>IF(M204="",N204,ROUND(M204*N204,1))</f>
        <v>1717</v>
      </c>
      <c r="P204" s="230">
        <f>IF(E204="",0,AVERAGE(L204,O204))</f>
        <v>1717</v>
      </c>
      <c r="Q204" s="205"/>
      <c r="R204" s="213"/>
      <c r="S204" s="213"/>
      <c r="T204" s="152"/>
      <c r="U204" s="152"/>
      <c r="V204" s="206"/>
      <c r="W204" s="207"/>
      <c r="X204" s="208"/>
      <c r="Y204" s="209"/>
      <c r="AA204" s="186"/>
      <c r="AB204" s="186"/>
      <c r="AC204" s="186"/>
      <c r="AD204" s="186"/>
      <c r="AE204" s="186"/>
      <c r="AF204" s="186"/>
    </row>
    <row r="205" spans="1:32" ht="18" customHeight="1">
      <c r="A205" s="188"/>
      <c r="B205" s="189" t="s">
        <v>787</v>
      </c>
      <c r="C205" s="167"/>
      <c r="D205" s="190"/>
      <c r="E205" s="191"/>
      <c r="F205" s="192"/>
      <c r="G205" s="193" t="s">
        <v>721</v>
      </c>
      <c r="H205" s="191"/>
      <c r="I205" s="194"/>
      <c r="J205" s="194"/>
      <c r="K205" s="194"/>
      <c r="L205" s="194"/>
      <c r="M205" s="194"/>
      <c r="N205" s="194"/>
      <c r="O205" s="194"/>
      <c r="P205" s="196"/>
      <c r="Q205" s="197"/>
      <c r="R205" s="194"/>
      <c r="S205" s="194"/>
      <c r="T205" s="194"/>
      <c r="U205" s="194"/>
      <c r="V205" s="198"/>
      <c r="W205" s="198"/>
      <c r="X205" s="199"/>
      <c r="Y205" s="200"/>
      <c r="AA205" s="198"/>
      <c r="AB205" s="198"/>
      <c r="AC205" s="198"/>
      <c r="AD205" s="198"/>
      <c r="AE205" s="198"/>
      <c r="AF205" s="198"/>
    </row>
    <row r="206" spans="1:32" ht="18" customHeight="1">
      <c r="A206" s="151"/>
      <c r="B206" s="201" t="s">
        <v>788</v>
      </c>
      <c r="C206" s="202" t="s">
        <v>789</v>
      </c>
      <c r="D206" s="203">
        <v>7.3</v>
      </c>
      <c r="E206" s="183" t="s">
        <v>785</v>
      </c>
      <c r="F206" s="210">
        <f>IF(G206=0,"",IF(LEN(ABS(ROUND(G206,0)))&gt;3,ROUND(G206,2-INT(LOG(ABS(ROUND(G206,0))))),IF(LEN(ABS(ROUND(G206,0)))&gt;1,ROUND(G206,1-INT(LOG(ABS(G206)))),ROUND(G206,0-INT(LOG(ABS(G206)))))))</f>
        <v>1200</v>
      </c>
      <c r="G206" s="211">
        <f>SUM(G207:G210)</f>
        <v>1199.0999999999999</v>
      </c>
      <c r="H206" s="204"/>
      <c r="I206" s="213"/>
      <c r="J206" s="213"/>
      <c r="K206" s="222"/>
      <c r="L206" s="229"/>
      <c r="M206" s="212"/>
      <c r="N206" s="222"/>
      <c r="O206" s="229"/>
      <c r="P206" s="230"/>
      <c r="Q206" s="205"/>
      <c r="R206" s="213"/>
      <c r="S206" s="213"/>
      <c r="T206" s="152"/>
      <c r="U206" s="152"/>
      <c r="V206" s="206"/>
      <c r="W206" s="207"/>
      <c r="X206" s="208"/>
      <c r="Y206" s="209"/>
      <c r="AA206" s="186"/>
      <c r="AB206" s="186"/>
      <c r="AC206" s="186"/>
      <c r="AD206" s="186"/>
      <c r="AE206" s="186"/>
      <c r="AF206" s="186"/>
    </row>
    <row r="207" spans="1:32" ht="18" customHeight="1">
      <c r="A207" s="188"/>
      <c r="B207" s="189"/>
      <c r="C207" s="167"/>
      <c r="D207" s="190"/>
      <c r="E207" s="191"/>
      <c r="F207" s="192"/>
      <c r="G207" s="193"/>
      <c r="H207" s="191"/>
      <c r="I207" s="194"/>
      <c r="J207" s="198" t="s">
        <v>914</v>
      </c>
      <c r="K207" s="194"/>
      <c r="L207" s="194"/>
      <c r="M207" s="198" t="s">
        <v>915</v>
      </c>
      <c r="N207" s="194"/>
      <c r="O207" s="194"/>
      <c r="P207" s="196"/>
      <c r="Q207" s="197"/>
      <c r="R207" s="194"/>
      <c r="S207" s="194"/>
      <c r="T207" s="194"/>
      <c r="U207" s="194"/>
      <c r="V207" s="198"/>
      <c r="W207" s="198"/>
      <c r="X207" s="199"/>
      <c r="Y207" s="200"/>
      <c r="AA207" s="198"/>
      <c r="AB207" s="198"/>
      <c r="AC207" s="198"/>
      <c r="AD207" s="198"/>
      <c r="AE207" s="198"/>
      <c r="AF207" s="198"/>
    </row>
    <row r="208" spans="1:32" ht="18" customHeight="1">
      <c r="A208" s="151"/>
      <c r="B208" s="201"/>
      <c r="C208" s="202" t="s">
        <v>913</v>
      </c>
      <c r="D208" s="203">
        <v>1</v>
      </c>
      <c r="E208" s="183" t="s">
        <v>786</v>
      </c>
      <c r="F208" s="210"/>
      <c r="G208" s="211">
        <f>IF(P208="",H208,ROUND(H208*P208,1))</f>
        <v>583</v>
      </c>
      <c r="H208" s="204">
        <v>1</v>
      </c>
      <c r="I208" s="213"/>
      <c r="J208" s="213">
        <f>ROUND(950/(0.91*1.82),0)</f>
        <v>574</v>
      </c>
      <c r="K208" s="222">
        <v>1</v>
      </c>
      <c r="L208" s="229">
        <f>IF(J208="",K208,ROUND(J208*K208,1))</f>
        <v>574</v>
      </c>
      <c r="M208" s="213">
        <f>ROUND(980/(0.91*1.82),0)</f>
        <v>592</v>
      </c>
      <c r="N208" s="222">
        <v>1</v>
      </c>
      <c r="O208" s="229">
        <f>IF(M208="",N208,ROUND(M208*N208,1))</f>
        <v>592</v>
      </c>
      <c r="P208" s="230">
        <f>IF(E208="",0,AVERAGE(L208,O208))</f>
        <v>583</v>
      </c>
      <c r="Q208" s="205"/>
      <c r="R208" s="213"/>
      <c r="S208" s="213"/>
      <c r="T208" s="152"/>
      <c r="U208" s="152"/>
      <c r="V208" s="206"/>
      <c r="W208" s="207"/>
      <c r="X208" s="208"/>
      <c r="Y208" s="209"/>
      <c r="AA208" s="186"/>
      <c r="AB208" s="186"/>
      <c r="AC208" s="186"/>
      <c r="AD208" s="186"/>
      <c r="AE208" s="186"/>
      <c r="AF208" s="186"/>
    </row>
    <row r="209" spans="1:32" ht="18" customHeight="1">
      <c r="A209" s="188"/>
      <c r="B209" s="189"/>
      <c r="C209" s="167"/>
      <c r="D209" s="190"/>
      <c r="E209" s="191"/>
      <c r="F209" s="192"/>
      <c r="G209" s="193"/>
      <c r="H209" s="191"/>
      <c r="I209" s="194"/>
      <c r="J209" s="194"/>
      <c r="K209" s="194"/>
      <c r="L209" s="194"/>
      <c r="M209" s="194" t="s">
        <v>918</v>
      </c>
      <c r="N209" s="194"/>
      <c r="O209" s="194"/>
      <c r="P209" s="196"/>
      <c r="Q209" s="197"/>
      <c r="R209" s="194"/>
      <c r="S209" s="194"/>
      <c r="T209" s="194"/>
      <c r="U209" s="194"/>
      <c r="V209" s="198"/>
      <c r="W209" s="198"/>
      <c r="X209" s="199"/>
      <c r="Y209" s="200"/>
      <c r="AA209" s="198"/>
      <c r="AB209" s="198"/>
      <c r="AC209" s="198"/>
      <c r="AD209" s="198"/>
      <c r="AE209" s="198"/>
      <c r="AF209" s="198"/>
    </row>
    <row r="210" spans="1:32" ht="18" customHeight="1">
      <c r="A210" s="151"/>
      <c r="B210" s="201"/>
      <c r="C210" s="202" t="s">
        <v>916</v>
      </c>
      <c r="D210" s="203">
        <v>1</v>
      </c>
      <c r="E210" s="183" t="s">
        <v>786</v>
      </c>
      <c r="F210" s="210"/>
      <c r="G210" s="211">
        <f>IF(P210="",H210,ROUND(H210*P210,1))</f>
        <v>616.1</v>
      </c>
      <c r="H210" s="204">
        <v>1</v>
      </c>
      <c r="I210" s="213"/>
      <c r="J210" s="213" t="s">
        <v>917</v>
      </c>
      <c r="K210" s="222"/>
      <c r="L210" s="229"/>
      <c r="M210" s="212">
        <v>610</v>
      </c>
      <c r="N210" s="222">
        <v>1.01</v>
      </c>
      <c r="O210" s="229">
        <f>IF(M210="",N210,ROUND(M210*N210,1))</f>
        <v>616.1</v>
      </c>
      <c r="P210" s="230">
        <f>IF(E210="",0,AVERAGE(L210,O210))</f>
        <v>616.1</v>
      </c>
      <c r="Q210" s="205"/>
      <c r="R210" s="213"/>
      <c r="S210" s="213"/>
      <c r="T210" s="152"/>
      <c r="U210" s="152"/>
      <c r="V210" s="206"/>
      <c r="W210" s="207"/>
      <c r="X210" s="208"/>
      <c r="Y210" s="209"/>
      <c r="AA210" s="186"/>
      <c r="AB210" s="186"/>
      <c r="AC210" s="186"/>
      <c r="AD210" s="186"/>
      <c r="AE210" s="186"/>
      <c r="AF210" s="186"/>
    </row>
    <row r="211" spans="1:32" ht="18" customHeight="1">
      <c r="A211" s="188"/>
      <c r="B211" s="189" t="s">
        <v>176</v>
      </c>
      <c r="C211" s="167"/>
      <c r="D211" s="190"/>
      <c r="E211" s="191"/>
      <c r="F211" s="192"/>
      <c r="G211" s="193"/>
      <c r="H211" s="191"/>
      <c r="I211" s="194"/>
      <c r="J211" s="194"/>
      <c r="K211" s="194"/>
      <c r="L211" s="194"/>
      <c r="M211" s="194" t="s">
        <v>907</v>
      </c>
      <c r="N211" s="194"/>
      <c r="O211" s="194"/>
      <c r="P211" s="196"/>
      <c r="Q211" s="197"/>
      <c r="R211" s="194"/>
      <c r="S211" s="194"/>
      <c r="T211" s="194"/>
      <c r="U211" s="194"/>
      <c r="V211" s="198"/>
      <c r="W211" s="198"/>
      <c r="X211" s="199"/>
      <c r="Y211" s="200"/>
      <c r="AA211" s="198"/>
      <c r="AB211" s="198"/>
      <c r="AC211" s="198"/>
      <c r="AD211" s="198"/>
      <c r="AE211" s="198"/>
      <c r="AF211" s="198"/>
    </row>
    <row r="212" spans="1:32" ht="18" customHeight="1">
      <c r="A212" s="151"/>
      <c r="B212" s="201" t="s">
        <v>792</v>
      </c>
      <c r="C212" s="202" t="s">
        <v>793</v>
      </c>
      <c r="D212" s="203">
        <v>36.6</v>
      </c>
      <c r="E212" s="183" t="s">
        <v>785</v>
      </c>
      <c r="F212" s="210">
        <f>IF(G212=0,"",IF(LEN(ABS(ROUND(G212,0)))&gt;3,ROUND(G212,2-INT(LOG(ABS(ROUND(G212,0))))),IF(LEN(ABS(ROUND(G212,0)))&gt;1,ROUND(G212,1-INT(LOG(ABS(G212)))),ROUND(G212,0-INT(LOG(ABS(G212)))))))</f>
        <v>1930</v>
      </c>
      <c r="G212" s="211">
        <f>IF(P212="",H212,ROUND(H212*P212,1))</f>
        <v>1929.1</v>
      </c>
      <c r="H212" s="204">
        <v>1</v>
      </c>
      <c r="I212" s="213"/>
      <c r="J212" s="213" t="s">
        <v>919</v>
      </c>
      <c r="K212" s="222"/>
      <c r="L212" s="229"/>
      <c r="M212" s="212">
        <v>1910</v>
      </c>
      <c r="N212" s="222">
        <v>1.01</v>
      </c>
      <c r="O212" s="229">
        <f>IF(M212="",N212,ROUND(M212*N212,1))</f>
        <v>1929.1</v>
      </c>
      <c r="P212" s="230">
        <f>IF(E212="",0,AVERAGE(L212,O212))</f>
        <v>1929.1</v>
      </c>
      <c r="Q212" s="205"/>
      <c r="R212" s="213"/>
      <c r="S212" s="213"/>
      <c r="T212" s="152"/>
      <c r="U212" s="152"/>
      <c r="V212" s="206"/>
      <c r="W212" s="207"/>
      <c r="X212" s="208"/>
      <c r="Y212" s="209"/>
      <c r="AA212" s="186"/>
      <c r="AB212" s="186"/>
      <c r="AC212" s="186"/>
      <c r="AD212" s="186"/>
      <c r="AE212" s="186"/>
      <c r="AF212" s="186"/>
    </row>
    <row r="213" spans="1:32" ht="18" customHeight="1">
      <c r="A213" s="188"/>
      <c r="B213" s="189" t="s">
        <v>176</v>
      </c>
      <c r="C213" s="167"/>
      <c r="D213" s="190"/>
      <c r="E213" s="191"/>
      <c r="F213" s="192"/>
      <c r="G213" s="193"/>
      <c r="H213" s="191"/>
      <c r="I213" s="194"/>
      <c r="J213" s="194"/>
      <c r="K213" s="194"/>
      <c r="L213" s="194"/>
      <c r="M213" s="194" t="s">
        <v>825</v>
      </c>
      <c r="N213" s="194"/>
      <c r="O213" s="194"/>
      <c r="P213" s="196"/>
      <c r="Q213" s="197"/>
      <c r="R213" s="194"/>
      <c r="S213" s="194"/>
      <c r="T213" s="194"/>
      <c r="U213" s="194"/>
      <c r="V213" s="198"/>
      <c r="W213" s="198"/>
      <c r="X213" s="199"/>
      <c r="Y213" s="200"/>
      <c r="AA213" s="198"/>
      <c r="AB213" s="198"/>
      <c r="AC213" s="198"/>
      <c r="AD213" s="198"/>
      <c r="AE213" s="198"/>
      <c r="AF213" s="198"/>
    </row>
    <row r="214" spans="1:32" ht="18" customHeight="1">
      <c r="A214" s="151"/>
      <c r="B214" s="201" t="s">
        <v>794</v>
      </c>
      <c r="C214" s="202" t="s">
        <v>397</v>
      </c>
      <c r="D214" s="203">
        <v>7.3</v>
      </c>
      <c r="E214" s="183" t="s">
        <v>785</v>
      </c>
      <c r="F214" s="210">
        <f>IF(G214=0,"",IF(LEN(ABS(ROUND(G214,0)))&gt;3,ROUND(G214,2-INT(LOG(ABS(ROUND(G214,0))))),IF(LEN(ABS(ROUND(G214,0)))&gt;1,ROUND(G214,1-INT(LOG(ABS(G214)))),ROUND(G214,0-INT(LOG(ABS(G214)))))))</f>
        <v>1620</v>
      </c>
      <c r="G214" s="211">
        <f>IF(P214="",H214,ROUND(H214*P214,1))</f>
        <v>1616</v>
      </c>
      <c r="H214" s="204">
        <v>1</v>
      </c>
      <c r="I214" s="213"/>
      <c r="J214" s="213" t="s">
        <v>189</v>
      </c>
      <c r="K214" s="222"/>
      <c r="L214" s="229"/>
      <c r="M214" s="212">
        <v>1600</v>
      </c>
      <c r="N214" s="222">
        <v>1.01</v>
      </c>
      <c r="O214" s="229">
        <f>IF(M214="",N214,ROUND(M214*N214,1))</f>
        <v>1616</v>
      </c>
      <c r="P214" s="230">
        <f>IF(E214="",0,AVERAGE(L214,O214))</f>
        <v>1616</v>
      </c>
      <c r="Q214" s="205"/>
      <c r="R214" s="213"/>
      <c r="S214" s="213"/>
      <c r="T214" s="152"/>
      <c r="U214" s="152"/>
      <c r="V214" s="206"/>
      <c r="W214" s="207"/>
      <c r="X214" s="208"/>
      <c r="Y214" s="209"/>
      <c r="AA214" s="186"/>
      <c r="AB214" s="186"/>
      <c r="AC214" s="186"/>
      <c r="AD214" s="186"/>
      <c r="AE214" s="186"/>
      <c r="AF214" s="186"/>
    </row>
    <row r="215" spans="1:32" ht="18" customHeight="1">
      <c r="A215" s="188"/>
      <c r="B215" s="189"/>
      <c r="C215" s="167"/>
      <c r="D215" s="190"/>
      <c r="E215" s="191"/>
      <c r="F215" s="192"/>
      <c r="G215" s="193"/>
      <c r="H215" s="191"/>
      <c r="I215" s="194"/>
      <c r="J215" s="194"/>
      <c r="K215" s="194"/>
      <c r="L215" s="194"/>
      <c r="M215" s="194" t="s">
        <v>824</v>
      </c>
      <c r="N215" s="194"/>
      <c r="O215" s="194"/>
      <c r="P215" s="196"/>
      <c r="Q215" s="197"/>
      <c r="R215" s="194"/>
      <c r="S215" s="194"/>
      <c r="T215" s="194"/>
      <c r="U215" s="194"/>
      <c r="V215" s="198"/>
      <c r="W215" s="198"/>
      <c r="X215" s="199"/>
      <c r="Y215" s="200"/>
      <c r="AA215" s="198"/>
      <c r="AB215" s="198"/>
      <c r="AC215" s="198"/>
      <c r="AD215" s="198"/>
      <c r="AE215" s="198"/>
      <c r="AF215" s="198"/>
    </row>
    <row r="216" spans="1:32" ht="18" customHeight="1">
      <c r="A216" s="151"/>
      <c r="B216" s="201" t="s">
        <v>201</v>
      </c>
      <c r="C216" s="202" t="s">
        <v>795</v>
      </c>
      <c r="D216" s="203">
        <v>46.5</v>
      </c>
      <c r="E216" s="183" t="s">
        <v>303</v>
      </c>
      <c r="F216" s="210">
        <f>IF(G216=0,"",IF(LEN(ABS(ROUND(G216,0)))&gt;3,ROUND(G216,2-INT(LOG(ABS(ROUND(G216,0))))),IF(LEN(ABS(ROUND(G216,0)))&gt;1,ROUND(G216,1-INT(LOG(ABS(G216)))),ROUND(G216,0-INT(LOG(ABS(G216)))))))</f>
        <v>850</v>
      </c>
      <c r="G216" s="211">
        <f>IF(P216="",H216,ROUND(H216*P216,1))</f>
        <v>848.4</v>
      </c>
      <c r="H216" s="204">
        <v>1</v>
      </c>
      <c r="I216" s="213"/>
      <c r="J216" s="213" t="s">
        <v>189</v>
      </c>
      <c r="K216" s="222"/>
      <c r="L216" s="229"/>
      <c r="M216" s="212">
        <v>840</v>
      </c>
      <c r="N216" s="222">
        <v>1.01</v>
      </c>
      <c r="O216" s="229">
        <f>IF(M216="",N216,ROUND(M216*N216,1))</f>
        <v>848.4</v>
      </c>
      <c r="P216" s="230">
        <f>IF(E216="",0,AVERAGE(L216,O216))</f>
        <v>848.4</v>
      </c>
      <c r="Q216" s="205"/>
      <c r="R216" s="213"/>
      <c r="S216" s="213"/>
      <c r="T216" s="152"/>
      <c r="U216" s="152"/>
      <c r="V216" s="206"/>
      <c r="W216" s="207"/>
      <c r="X216" s="208"/>
      <c r="Y216" s="209"/>
      <c r="AA216" s="186"/>
      <c r="AB216" s="186"/>
      <c r="AC216" s="186"/>
      <c r="AD216" s="186"/>
      <c r="AE216" s="186"/>
      <c r="AF216" s="186"/>
    </row>
    <row r="217" spans="1:32" ht="18" customHeight="1">
      <c r="A217" s="188"/>
      <c r="B217" s="189" t="s">
        <v>796</v>
      </c>
      <c r="C217" s="167"/>
      <c r="D217" s="190"/>
      <c r="E217" s="191"/>
      <c r="F217" s="192"/>
      <c r="G217" s="193" t="s">
        <v>721</v>
      </c>
      <c r="H217" s="191"/>
      <c r="I217" s="194"/>
      <c r="J217" s="194"/>
      <c r="K217" s="194"/>
      <c r="L217" s="194"/>
      <c r="M217" s="194"/>
      <c r="N217" s="194"/>
      <c r="O217" s="194"/>
      <c r="P217" s="196"/>
      <c r="Q217" s="197"/>
      <c r="R217" s="194"/>
      <c r="S217" s="194"/>
      <c r="T217" s="194"/>
      <c r="U217" s="194"/>
      <c r="V217" s="198"/>
      <c r="W217" s="198"/>
      <c r="X217" s="199"/>
      <c r="Y217" s="200"/>
      <c r="AA217" s="198"/>
      <c r="AB217" s="198"/>
      <c r="AC217" s="198"/>
      <c r="AD217" s="198"/>
      <c r="AE217" s="198"/>
      <c r="AF217" s="198"/>
    </row>
    <row r="218" spans="1:32" ht="18" customHeight="1">
      <c r="A218" s="151"/>
      <c r="B218" s="201" t="s">
        <v>788</v>
      </c>
      <c r="C218" s="202" t="s">
        <v>789</v>
      </c>
      <c r="D218" s="203">
        <v>6.4</v>
      </c>
      <c r="E218" s="183" t="s">
        <v>785</v>
      </c>
      <c r="F218" s="210">
        <f>IF(G218=0,"",IF(LEN(ABS(ROUND(G218,0)))&gt;3,ROUND(G218,2-INT(LOG(ABS(ROUND(G218,0))))),IF(LEN(ABS(ROUND(G218,0)))&gt;1,ROUND(G218,1-INT(LOG(ABS(G218)))),ROUND(G218,0-INT(LOG(ABS(G218)))))))</f>
        <v>1200</v>
      </c>
      <c r="G218" s="211">
        <f>SUM(G219:G222)</f>
        <v>1199.0999999999999</v>
      </c>
      <c r="H218" s="204"/>
      <c r="I218" s="213"/>
      <c r="J218" s="213"/>
      <c r="K218" s="222"/>
      <c r="L218" s="213"/>
      <c r="M218" s="212"/>
      <c r="N218" s="222"/>
      <c r="O218" s="213"/>
      <c r="P218" s="214"/>
      <c r="Q218" s="205"/>
      <c r="R218" s="213"/>
      <c r="S218" s="213"/>
      <c r="T218" s="152"/>
      <c r="U218" s="152"/>
      <c r="V218" s="206"/>
      <c r="W218" s="207"/>
      <c r="X218" s="208"/>
      <c r="Y218" s="209"/>
      <c r="AA218" s="186"/>
      <c r="AB218" s="186"/>
      <c r="AC218" s="186"/>
      <c r="AD218" s="186"/>
      <c r="AE218" s="186"/>
      <c r="AF218" s="186"/>
    </row>
    <row r="219" spans="1:32" ht="18" customHeight="1">
      <c r="A219" s="188"/>
      <c r="B219" s="189"/>
      <c r="C219" s="167"/>
      <c r="D219" s="190"/>
      <c r="E219" s="191"/>
      <c r="F219" s="192"/>
      <c r="G219" s="193"/>
      <c r="H219" s="191"/>
      <c r="I219" s="194"/>
      <c r="J219" s="198" t="s">
        <v>914</v>
      </c>
      <c r="K219" s="194"/>
      <c r="L219" s="194"/>
      <c r="M219" s="198" t="s">
        <v>915</v>
      </c>
      <c r="N219" s="194"/>
      <c r="O219" s="194"/>
      <c r="P219" s="196"/>
      <c r="Q219" s="197"/>
      <c r="R219" s="194"/>
      <c r="S219" s="194"/>
      <c r="T219" s="194"/>
      <c r="U219" s="194"/>
      <c r="V219" s="198"/>
      <c r="W219" s="198"/>
      <c r="X219" s="199"/>
      <c r="Y219" s="200"/>
      <c r="AA219" s="198"/>
      <c r="AB219" s="198"/>
      <c r="AC219" s="198"/>
      <c r="AD219" s="198"/>
      <c r="AE219" s="198"/>
      <c r="AF219" s="198"/>
    </row>
    <row r="220" spans="1:32" ht="18" customHeight="1">
      <c r="A220" s="151"/>
      <c r="B220" s="201"/>
      <c r="C220" s="202" t="s">
        <v>913</v>
      </c>
      <c r="D220" s="203">
        <v>1</v>
      </c>
      <c r="E220" s="183" t="s">
        <v>786</v>
      </c>
      <c r="F220" s="210"/>
      <c r="G220" s="211">
        <f>IF(P220="",H220,ROUND(H220*P220,1))</f>
        <v>583</v>
      </c>
      <c r="H220" s="204">
        <v>1</v>
      </c>
      <c r="I220" s="213"/>
      <c r="J220" s="213">
        <f>ROUND(950/(0.91*1.82),0)</f>
        <v>574</v>
      </c>
      <c r="K220" s="222">
        <v>1</v>
      </c>
      <c r="L220" s="229">
        <f>IF(J220="",K220,ROUND(J220*K220,1))</f>
        <v>574</v>
      </c>
      <c r="M220" s="213">
        <f>ROUND(980/(0.91*1.82),0)</f>
        <v>592</v>
      </c>
      <c r="N220" s="222">
        <v>1</v>
      </c>
      <c r="O220" s="229">
        <f>IF(M220="",N220,ROUND(M220*N220,1))</f>
        <v>592</v>
      </c>
      <c r="P220" s="230">
        <f>IF(E220="",0,AVERAGE(L220,O220))</f>
        <v>583</v>
      </c>
      <c r="Q220" s="205"/>
      <c r="R220" s="213"/>
      <c r="S220" s="213"/>
      <c r="T220" s="152"/>
      <c r="U220" s="152"/>
      <c r="V220" s="206"/>
      <c r="W220" s="207"/>
      <c r="X220" s="208"/>
      <c r="Y220" s="209"/>
      <c r="AA220" s="186"/>
      <c r="AB220" s="186"/>
      <c r="AC220" s="186"/>
      <c r="AD220" s="186"/>
      <c r="AE220" s="186"/>
      <c r="AF220" s="186"/>
    </row>
    <row r="221" spans="1:32" ht="18" customHeight="1">
      <c r="A221" s="188"/>
      <c r="B221" s="189"/>
      <c r="C221" s="167"/>
      <c r="D221" s="190"/>
      <c r="E221" s="191"/>
      <c r="F221" s="192"/>
      <c r="G221" s="193"/>
      <c r="H221" s="191"/>
      <c r="I221" s="194"/>
      <c r="J221" s="194"/>
      <c r="K221" s="194"/>
      <c r="L221" s="194"/>
      <c r="M221" s="194" t="s">
        <v>918</v>
      </c>
      <c r="N221" s="194"/>
      <c r="O221" s="194"/>
      <c r="P221" s="196"/>
      <c r="Q221" s="197"/>
      <c r="R221" s="194"/>
      <c r="S221" s="194"/>
      <c r="T221" s="194"/>
      <c r="U221" s="194"/>
      <c r="V221" s="198"/>
      <c r="W221" s="198"/>
      <c r="X221" s="199"/>
      <c r="Y221" s="200"/>
      <c r="AA221" s="198"/>
      <c r="AB221" s="198"/>
      <c r="AC221" s="198"/>
      <c r="AD221" s="198"/>
      <c r="AE221" s="198"/>
      <c r="AF221" s="198"/>
    </row>
    <row r="222" spans="1:32" ht="18" customHeight="1">
      <c r="A222" s="151"/>
      <c r="B222" s="201"/>
      <c r="C222" s="202" t="s">
        <v>916</v>
      </c>
      <c r="D222" s="203">
        <v>1</v>
      </c>
      <c r="E222" s="183" t="s">
        <v>786</v>
      </c>
      <c r="F222" s="210"/>
      <c r="G222" s="211">
        <f>IF(P222="",H222,ROUND(H222*P222,1))</f>
        <v>616.1</v>
      </c>
      <c r="H222" s="204">
        <v>1</v>
      </c>
      <c r="I222" s="213"/>
      <c r="J222" s="213" t="s">
        <v>917</v>
      </c>
      <c r="K222" s="222"/>
      <c r="L222" s="229"/>
      <c r="M222" s="212">
        <v>610</v>
      </c>
      <c r="N222" s="222">
        <v>1.01</v>
      </c>
      <c r="O222" s="229">
        <f>IF(M222="",N222,ROUND(M222*N222,1))</f>
        <v>616.1</v>
      </c>
      <c r="P222" s="230">
        <f>IF(E222="",0,AVERAGE(L222,O222))</f>
        <v>616.1</v>
      </c>
      <c r="Q222" s="205"/>
      <c r="R222" s="213"/>
      <c r="S222" s="213"/>
      <c r="T222" s="152"/>
      <c r="U222" s="152"/>
      <c r="V222" s="206"/>
      <c r="W222" s="207"/>
      <c r="X222" s="208"/>
      <c r="Y222" s="209"/>
      <c r="AA222" s="186"/>
      <c r="AB222" s="186"/>
      <c r="AC222" s="186"/>
      <c r="AD222" s="186"/>
      <c r="AE222" s="186"/>
      <c r="AF222" s="186"/>
    </row>
    <row r="223" spans="1:32" ht="18" customHeight="1">
      <c r="A223" s="188"/>
      <c r="B223" s="189"/>
      <c r="C223" s="167"/>
      <c r="D223" s="190"/>
      <c r="E223" s="191"/>
      <c r="F223" s="192"/>
      <c r="G223" s="193"/>
      <c r="H223" s="191"/>
      <c r="I223" s="194"/>
      <c r="J223" s="194"/>
      <c r="K223" s="194"/>
      <c r="L223" s="194"/>
      <c r="M223" s="194"/>
      <c r="N223" s="194"/>
      <c r="O223" s="194"/>
      <c r="P223" s="196"/>
      <c r="Q223" s="197"/>
      <c r="R223" s="194"/>
      <c r="S223" s="194"/>
      <c r="T223" s="194"/>
      <c r="U223" s="194"/>
      <c r="V223" s="198"/>
      <c r="W223" s="198"/>
      <c r="X223" s="199"/>
      <c r="Y223" s="200"/>
      <c r="AA223" s="198"/>
      <c r="AB223" s="198"/>
      <c r="AC223" s="198"/>
      <c r="AD223" s="198"/>
      <c r="AE223" s="198"/>
      <c r="AF223" s="198"/>
    </row>
    <row r="224" spans="1:32" ht="18" customHeight="1">
      <c r="A224" s="151"/>
      <c r="B224" s="201"/>
      <c r="C224" s="202"/>
      <c r="D224" s="203"/>
      <c r="E224" s="183"/>
      <c r="F224" s="210"/>
      <c r="G224" s="211"/>
      <c r="H224" s="204"/>
      <c r="I224" s="213"/>
      <c r="J224" s="213"/>
      <c r="K224" s="222"/>
      <c r="L224" s="213"/>
      <c r="M224" s="212"/>
      <c r="N224" s="222"/>
      <c r="O224" s="213"/>
      <c r="P224" s="214"/>
      <c r="Q224" s="205"/>
      <c r="R224" s="213"/>
      <c r="S224" s="213"/>
      <c r="T224" s="152"/>
      <c r="U224" s="152"/>
      <c r="V224" s="206"/>
      <c r="W224" s="207"/>
      <c r="X224" s="208"/>
      <c r="Y224" s="209"/>
      <c r="AA224" s="186"/>
      <c r="AB224" s="186"/>
      <c r="AC224" s="186"/>
      <c r="AD224" s="186"/>
      <c r="AE224" s="186"/>
      <c r="AF224" s="186"/>
    </row>
    <row r="225" spans="1:32" ht="18" customHeight="1">
      <c r="A225" s="188"/>
      <c r="B225" s="189"/>
      <c r="C225" s="167"/>
      <c r="D225" s="190"/>
      <c r="E225" s="191"/>
      <c r="F225" s="192"/>
      <c r="G225" s="193"/>
      <c r="H225" s="191"/>
      <c r="I225" s="194"/>
      <c r="J225" s="194"/>
      <c r="K225" s="194"/>
      <c r="L225" s="194"/>
      <c r="M225" s="194"/>
      <c r="N225" s="194"/>
      <c r="O225" s="194"/>
      <c r="P225" s="196"/>
      <c r="Q225" s="197"/>
      <c r="R225" s="194"/>
      <c r="S225" s="194"/>
      <c r="T225" s="194"/>
      <c r="U225" s="194"/>
      <c r="V225" s="198"/>
      <c r="W225" s="198"/>
      <c r="X225" s="199"/>
      <c r="Y225" s="200"/>
      <c r="AA225" s="198"/>
      <c r="AB225" s="198"/>
      <c r="AC225" s="198"/>
      <c r="AD225" s="198"/>
      <c r="AE225" s="198"/>
      <c r="AF225" s="198"/>
    </row>
    <row r="226" spans="1:32" ht="18" customHeight="1">
      <c r="A226" s="151"/>
      <c r="B226" s="201" t="s">
        <v>332</v>
      </c>
      <c r="C226" s="202"/>
      <c r="D226" s="203"/>
      <c r="E226" s="183"/>
      <c r="F226" s="210"/>
      <c r="G226" s="219"/>
      <c r="H226" s="204"/>
      <c r="I226" s="226"/>
      <c r="J226" s="213"/>
      <c r="K226" s="222"/>
      <c r="L226" s="213"/>
      <c r="M226" s="212"/>
      <c r="N226" s="222"/>
      <c r="O226" s="213"/>
      <c r="P226" s="220"/>
      <c r="Q226" s="205"/>
      <c r="R226" s="213"/>
      <c r="S226" s="213"/>
      <c r="T226" s="152"/>
      <c r="U226" s="152"/>
      <c r="V226" s="206"/>
      <c r="W226" s="207"/>
      <c r="X226" s="208"/>
      <c r="Y226" s="209"/>
      <c r="AA226" s="186"/>
      <c r="AB226" s="186"/>
      <c r="AC226" s="186"/>
      <c r="AD226" s="186"/>
      <c r="AE226" s="186"/>
      <c r="AF226" s="186"/>
    </row>
    <row r="227" spans="1:32" ht="18" customHeight="1">
      <c r="A227" s="188"/>
      <c r="B227" s="189" t="s">
        <v>333</v>
      </c>
      <c r="C227" s="167"/>
      <c r="D227" s="190"/>
      <c r="E227" s="191"/>
      <c r="F227" s="192"/>
      <c r="G227" s="193"/>
      <c r="H227" s="191"/>
      <c r="I227" s="194"/>
      <c r="J227" s="194"/>
      <c r="K227" s="194"/>
      <c r="L227" s="194"/>
      <c r="M227" s="194"/>
      <c r="N227" s="194"/>
      <c r="O227" s="194"/>
      <c r="P227" s="196"/>
      <c r="Q227" s="292" t="s">
        <v>1225</v>
      </c>
      <c r="R227" s="293" t="s">
        <v>1226</v>
      </c>
      <c r="S227" s="293" t="s">
        <v>1227</v>
      </c>
      <c r="T227" s="194"/>
      <c r="U227" s="194"/>
      <c r="V227" s="281"/>
      <c r="W227" s="281"/>
      <c r="X227" s="282"/>
      <c r="Y227" s="283"/>
      <c r="AA227" s="198"/>
      <c r="AB227" s="198"/>
      <c r="AC227" s="198"/>
      <c r="AD227" s="198"/>
      <c r="AE227" s="198"/>
      <c r="AF227" s="198"/>
    </row>
    <row r="228" spans="1:32" ht="18" customHeight="1">
      <c r="A228" s="151"/>
      <c r="B228" s="201" t="s">
        <v>334</v>
      </c>
      <c r="C228" s="202" t="s">
        <v>335</v>
      </c>
      <c r="D228" s="203">
        <v>1</v>
      </c>
      <c r="E228" s="183" t="s">
        <v>336</v>
      </c>
      <c r="F228" s="210">
        <f>Y228</f>
        <v>24000</v>
      </c>
      <c r="G228" s="219"/>
      <c r="H228" s="204"/>
      <c r="I228" s="221"/>
      <c r="J228" s="226" t="s">
        <v>189</v>
      </c>
      <c r="K228" s="222"/>
      <c r="L228" s="226"/>
      <c r="M228" s="212" t="s">
        <v>189</v>
      </c>
      <c r="N228" s="222"/>
      <c r="O228" s="213"/>
      <c r="P228" s="220"/>
      <c r="Q228" s="205">
        <v>40000</v>
      </c>
      <c r="R228" s="213">
        <v>43000</v>
      </c>
      <c r="S228" s="213">
        <v>44000</v>
      </c>
      <c r="T228" s="152"/>
      <c r="U228" s="152"/>
      <c r="V228" s="284">
        <f>MIN(Q228,R228,S228)</f>
        <v>40000</v>
      </c>
      <c r="W228" s="285">
        <v>0.6</v>
      </c>
      <c r="X228" s="286">
        <f>ROUNDDOWN(V228*W228,0)</f>
        <v>24000</v>
      </c>
      <c r="Y228" s="287">
        <f>IF(X228=0,"",IF(LEN(ABS(ROUND(X228,0)))&gt;3,ROUNDDOWN(X228,2-INT(LOG(ABS(ROUND(X228,0))))),IF(LEN(ABS(ROUND(X228,0)))&gt;1,ROUNDDOWN(X228,1-INT(LOG(ABS(X228)))),ROUNDDOWN(X228,0-INT(LOG(ABS(X228)))))))</f>
        <v>24000</v>
      </c>
      <c r="AA228" s="186"/>
      <c r="AB228" s="186"/>
      <c r="AC228" s="186"/>
      <c r="AD228" s="186"/>
      <c r="AE228" s="186"/>
      <c r="AF228" s="186"/>
    </row>
    <row r="229" spans="1:32" ht="18" customHeight="1">
      <c r="A229" s="188"/>
      <c r="B229" s="189" t="s">
        <v>337</v>
      </c>
      <c r="C229" s="167"/>
      <c r="D229" s="190"/>
      <c r="E229" s="191"/>
      <c r="F229" s="192"/>
      <c r="G229" s="193"/>
      <c r="H229" s="191"/>
      <c r="I229" s="194"/>
      <c r="J229" s="194"/>
      <c r="K229" s="194"/>
      <c r="L229" s="194"/>
      <c r="M229" s="194"/>
      <c r="N229" s="194"/>
      <c r="O229" s="194"/>
      <c r="P229" s="196"/>
      <c r="Q229" s="292" t="s">
        <v>1225</v>
      </c>
      <c r="R229" s="293" t="s">
        <v>1226</v>
      </c>
      <c r="S229" s="293" t="s">
        <v>1227</v>
      </c>
      <c r="T229" s="194"/>
      <c r="U229" s="194"/>
      <c r="V229" s="281"/>
      <c r="W229" s="281"/>
      <c r="X229" s="282"/>
      <c r="Y229" s="283"/>
      <c r="AA229" s="198"/>
      <c r="AB229" s="198"/>
      <c r="AC229" s="198"/>
      <c r="AD229" s="198"/>
      <c r="AE229" s="198"/>
      <c r="AF229" s="198"/>
    </row>
    <row r="230" spans="1:32" ht="18" customHeight="1">
      <c r="A230" s="151"/>
      <c r="B230" s="201" t="s">
        <v>334</v>
      </c>
      <c r="C230" s="202" t="s">
        <v>338</v>
      </c>
      <c r="D230" s="203">
        <v>1</v>
      </c>
      <c r="E230" s="183" t="s">
        <v>336</v>
      </c>
      <c r="F230" s="210">
        <f>Y230</f>
        <v>25200</v>
      </c>
      <c r="G230" s="219"/>
      <c r="H230" s="204"/>
      <c r="I230" s="221"/>
      <c r="J230" s="226" t="s">
        <v>189</v>
      </c>
      <c r="K230" s="222"/>
      <c r="L230" s="226"/>
      <c r="M230" s="212" t="s">
        <v>189</v>
      </c>
      <c r="N230" s="222"/>
      <c r="O230" s="213"/>
      <c r="P230" s="220"/>
      <c r="Q230" s="205">
        <v>42000</v>
      </c>
      <c r="R230" s="213">
        <v>44500</v>
      </c>
      <c r="S230" s="213">
        <v>46000</v>
      </c>
      <c r="T230" s="152"/>
      <c r="U230" s="152"/>
      <c r="V230" s="284">
        <f>MIN(Q230,R230,S230)</f>
        <v>42000</v>
      </c>
      <c r="W230" s="285">
        <v>0.6</v>
      </c>
      <c r="X230" s="286">
        <f>ROUNDDOWN(V230*W230,0)</f>
        <v>25200</v>
      </c>
      <c r="Y230" s="287">
        <f>IF(X230=0,"",IF(LEN(ABS(ROUND(X230,0)))&gt;3,ROUNDDOWN(X230,2-INT(LOG(ABS(ROUND(X230,0))))),IF(LEN(ABS(ROUND(X230,0)))&gt;1,ROUNDDOWN(X230,1-INT(LOG(ABS(X230)))),ROUNDDOWN(X230,0-INT(LOG(ABS(X230)))))))</f>
        <v>25200</v>
      </c>
      <c r="AA230" s="186"/>
      <c r="AB230" s="186"/>
      <c r="AC230" s="186"/>
      <c r="AD230" s="186"/>
      <c r="AE230" s="186"/>
      <c r="AF230" s="186"/>
    </row>
    <row r="231" spans="1:32" ht="18" customHeight="1">
      <c r="A231" s="188"/>
      <c r="B231" s="189" t="s">
        <v>339</v>
      </c>
      <c r="C231" s="167"/>
      <c r="D231" s="190"/>
      <c r="E231" s="191"/>
      <c r="F231" s="192"/>
      <c r="G231" s="193"/>
      <c r="H231" s="191"/>
      <c r="I231" s="194"/>
      <c r="J231" s="194"/>
      <c r="K231" s="194"/>
      <c r="L231" s="194"/>
      <c r="M231" s="194"/>
      <c r="N231" s="194"/>
      <c r="O231" s="194"/>
      <c r="P231" s="196"/>
      <c r="Q231" s="292" t="s">
        <v>1225</v>
      </c>
      <c r="R231" s="293" t="s">
        <v>1226</v>
      </c>
      <c r="S231" s="293" t="s">
        <v>1227</v>
      </c>
      <c r="T231" s="194"/>
      <c r="U231" s="194"/>
      <c r="V231" s="281"/>
      <c r="W231" s="281"/>
      <c r="X231" s="282"/>
      <c r="Y231" s="283"/>
      <c r="AA231" s="198"/>
      <c r="AB231" s="198"/>
      <c r="AC231" s="198"/>
      <c r="AD231" s="198"/>
      <c r="AE231" s="198"/>
      <c r="AF231" s="198"/>
    </row>
    <row r="232" spans="1:32" ht="18" customHeight="1">
      <c r="A232" s="151"/>
      <c r="B232" s="201" t="s">
        <v>334</v>
      </c>
      <c r="C232" s="202" t="s">
        <v>340</v>
      </c>
      <c r="D232" s="203">
        <v>16</v>
      </c>
      <c r="E232" s="183" t="s">
        <v>336</v>
      </c>
      <c r="F232" s="210">
        <f>Y232</f>
        <v>8400</v>
      </c>
      <c r="G232" s="219"/>
      <c r="H232" s="204"/>
      <c r="I232" s="221"/>
      <c r="J232" s="226" t="s">
        <v>189</v>
      </c>
      <c r="K232" s="222"/>
      <c r="L232" s="226"/>
      <c r="M232" s="212" t="s">
        <v>189</v>
      </c>
      <c r="N232" s="222"/>
      <c r="O232" s="213"/>
      <c r="P232" s="220"/>
      <c r="Q232" s="205">
        <v>14000</v>
      </c>
      <c r="R232" s="213">
        <v>14900</v>
      </c>
      <c r="S232" s="213">
        <v>15500</v>
      </c>
      <c r="T232" s="152"/>
      <c r="U232" s="152"/>
      <c r="V232" s="284">
        <f>MIN(Q232,R232,S232)</f>
        <v>14000</v>
      </c>
      <c r="W232" s="285">
        <v>0.6</v>
      </c>
      <c r="X232" s="286">
        <f>ROUNDDOWN(V232*W232,0)</f>
        <v>8400</v>
      </c>
      <c r="Y232" s="287">
        <f>IF(X232=0,"",IF(LEN(ABS(ROUND(X232,0)))&gt;3,ROUNDDOWN(X232,2-INT(LOG(ABS(ROUND(X232,0))))),IF(LEN(ABS(ROUND(X232,0)))&gt;1,ROUNDDOWN(X232,1-INT(LOG(ABS(X232)))),ROUNDDOWN(X232,0-INT(LOG(ABS(X232)))))))</f>
        <v>8400</v>
      </c>
      <c r="AA232" s="186"/>
      <c r="AB232" s="186"/>
      <c r="AC232" s="186"/>
      <c r="AD232" s="186"/>
      <c r="AE232" s="186"/>
      <c r="AF232" s="186"/>
    </row>
    <row r="233" spans="1:32" ht="18" customHeight="1">
      <c r="A233" s="188"/>
      <c r="B233" s="189"/>
      <c r="C233" s="167"/>
      <c r="D233" s="190"/>
      <c r="E233" s="191"/>
      <c r="F233" s="192"/>
      <c r="G233" s="193"/>
      <c r="H233" s="191"/>
      <c r="I233" s="194"/>
      <c r="J233" s="194"/>
      <c r="K233" s="194"/>
      <c r="L233" s="194"/>
      <c r="M233" s="194"/>
      <c r="N233" s="194"/>
      <c r="O233" s="194"/>
      <c r="P233" s="196"/>
      <c r="Q233" s="292" t="s">
        <v>1225</v>
      </c>
      <c r="R233" s="293" t="s">
        <v>1226</v>
      </c>
      <c r="S233" s="293" t="s">
        <v>1227</v>
      </c>
      <c r="T233" s="194"/>
      <c r="U233" s="194"/>
      <c r="V233" s="281"/>
      <c r="W233" s="281"/>
      <c r="X233" s="282"/>
      <c r="Y233" s="283"/>
      <c r="AA233" s="198"/>
      <c r="AB233" s="198"/>
      <c r="AC233" s="198"/>
      <c r="AD233" s="198"/>
      <c r="AE233" s="198"/>
      <c r="AF233" s="198"/>
    </row>
    <row r="234" spans="1:32" ht="18" customHeight="1">
      <c r="A234" s="151"/>
      <c r="B234" s="201" t="s">
        <v>341</v>
      </c>
      <c r="C234" s="202" t="s">
        <v>342</v>
      </c>
      <c r="D234" s="203">
        <v>19</v>
      </c>
      <c r="E234" s="183" t="s">
        <v>336</v>
      </c>
      <c r="F234" s="210">
        <f>Y234</f>
        <v>3600</v>
      </c>
      <c r="G234" s="219"/>
      <c r="H234" s="204"/>
      <c r="I234" s="221"/>
      <c r="J234" s="226" t="s">
        <v>189</v>
      </c>
      <c r="K234" s="222"/>
      <c r="L234" s="226"/>
      <c r="M234" s="212" t="s">
        <v>189</v>
      </c>
      <c r="N234" s="222"/>
      <c r="O234" s="213"/>
      <c r="P234" s="220"/>
      <c r="Q234" s="205">
        <v>6000</v>
      </c>
      <c r="R234" s="213">
        <v>6700</v>
      </c>
      <c r="S234" s="213">
        <v>6900</v>
      </c>
      <c r="T234" s="152"/>
      <c r="U234" s="152"/>
      <c r="V234" s="284">
        <f>MIN(Q234,R234,S234)</f>
        <v>6000</v>
      </c>
      <c r="W234" s="285">
        <v>0.6</v>
      </c>
      <c r="X234" s="286">
        <f>ROUNDDOWN(V234*W234,0)</f>
        <v>3600</v>
      </c>
      <c r="Y234" s="287">
        <f>IF(X234=0,"",IF(LEN(ABS(ROUND(X234,0)))&gt;3,ROUNDDOWN(X234,2-INT(LOG(ABS(ROUND(X234,0))))),IF(LEN(ABS(ROUND(X234,0)))&gt;1,ROUNDDOWN(X234,1-INT(LOG(ABS(X234)))),ROUNDDOWN(X234,0-INT(LOG(ABS(X234)))))))</f>
        <v>3600</v>
      </c>
      <c r="AA234" s="186"/>
      <c r="AB234" s="186"/>
      <c r="AC234" s="186"/>
      <c r="AD234" s="186"/>
      <c r="AE234" s="186"/>
      <c r="AF234" s="186"/>
    </row>
    <row r="235" spans="1:32" ht="18" customHeight="1">
      <c r="A235" s="188"/>
      <c r="B235" s="189"/>
      <c r="C235" s="167"/>
      <c r="D235" s="190"/>
      <c r="E235" s="191"/>
      <c r="F235" s="192"/>
      <c r="G235" s="193"/>
      <c r="H235" s="191"/>
      <c r="I235" s="194"/>
      <c r="J235" s="194"/>
      <c r="K235" s="194"/>
      <c r="L235" s="194"/>
      <c r="M235" s="194"/>
      <c r="N235" s="194"/>
      <c r="O235" s="194"/>
      <c r="P235" s="196"/>
      <c r="Q235" s="292" t="s">
        <v>1225</v>
      </c>
      <c r="R235" s="293" t="s">
        <v>1226</v>
      </c>
      <c r="S235" s="293" t="s">
        <v>1227</v>
      </c>
      <c r="T235" s="194"/>
      <c r="U235" s="194"/>
      <c r="V235" s="281"/>
      <c r="W235" s="281"/>
      <c r="X235" s="282"/>
      <c r="Y235" s="283"/>
      <c r="AA235" s="198"/>
      <c r="AB235" s="198"/>
      <c r="AC235" s="198"/>
      <c r="AD235" s="198"/>
      <c r="AE235" s="198"/>
      <c r="AF235" s="198"/>
    </row>
    <row r="236" spans="1:32" ht="18" customHeight="1">
      <c r="A236" s="151"/>
      <c r="B236" s="201" t="s">
        <v>343</v>
      </c>
      <c r="C236" s="202" t="s">
        <v>344</v>
      </c>
      <c r="D236" s="203">
        <v>2</v>
      </c>
      <c r="E236" s="183" t="s">
        <v>336</v>
      </c>
      <c r="F236" s="210">
        <f>Y236</f>
        <v>7800</v>
      </c>
      <c r="G236" s="219"/>
      <c r="H236" s="204"/>
      <c r="I236" s="221"/>
      <c r="J236" s="226" t="s">
        <v>189</v>
      </c>
      <c r="K236" s="222"/>
      <c r="L236" s="226"/>
      <c r="M236" s="212" t="s">
        <v>189</v>
      </c>
      <c r="N236" s="222"/>
      <c r="O236" s="213"/>
      <c r="P236" s="220"/>
      <c r="Q236" s="205">
        <v>13000</v>
      </c>
      <c r="R236" s="213">
        <v>13500</v>
      </c>
      <c r="S236" s="213">
        <v>14000</v>
      </c>
      <c r="T236" s="152"/>
      <c r="U236" s="152"/>
      <c r="V236" s="284">
        <f>MIN(Q236,R236,S236)</f>
        <v>13000</v>
      </c>
      <c r="W236" s="285">
        <v>0.6</v>
      </c>
      <c r="X236" s="286">
        <f>ROUNDDOWN(V236*W236,0)</f>
        <v>7800</v>
      </c>
      <c r="Y236" s="287">
        <f>IF(X236=0,"",IF(LEN(ABS(ROUND(X236,0)))&gt;3,ROUNDDOWN(X236,2-INT(LOG(ABS(ROUND(X236,0))))),IF(LEN(ABS(ROUND(X236,0)))&gt;1,ROUNDDOWN(X236,1-INT(LOG(ABS(X236)))),ROUNDDOWN(X236,0-INT(LOG(ABS(X236)))))))</f>
        <v>7800</v>
      </c>
      <c r="AA236" s="186"/>
      <c r="AB236" s="186"/>
      <c r="AC236" s="186"/>
      <c r="AD236" s="186"/>
      <c r="AE236" s="186"/>
      <c r="AF236" s="186"/>
    </row>
    <row r="237" spans="1:32" ht="18" customHeight="1">
      <c r="A237" s="188"/>
      <c r="B237" s="189"/>
      <c r="C237" s="167"/>
      <c r="D237" s="190"/>
      <c r="E237" s="191"/>
      <c r="F237" s="192"/>
      <c r="G237" s="193"/>
      <c r="H237" s="191"/>
      <c r="I237" s="194"/>
      <c r="J237" s="194"/>
      <c r="K237" s="194"/>
      <c r="L237" s="194"/>
      <c r="M237" s="194"/>
      <c r="N237" s="194"/>
      <c r="O237" s="194"/>
      <c r="P237" s="196"/>
      <c r="Q237" s="292" t="s">
        <v>1225</v>
      </c>
      <c r="R237" s="293" t="s">
        <v>1226</v>
      </c>
      <c r="S237" s="293" t="s">
        <v>1227</v>
      </c>
      <c r="T237" s="194"/>
      <c r="U237" s="194"/>
      <c r="V237" s="281"/>
      <c r="W237" s="281"/>
      <c r="X237" s="282"/>
      <c r="Y237" s="283"/>
      <c r="AA237" s="198"/>
      <c r="AB237" s="198"/>
      <c r="AC237" s="198"/>
      <c r="AD237" s="198"/>
      <c r="AE237" s="198"/>
      <c r="AF237" s="198"/>
    </row>
    <row r="238" spans="1:32" ht="18" customHeight="1">
      <c r="A238" s="151"/>
      <c r="B238" s="201" t="s">
        <v>345</v>
      </c>
      <c r="C238" s="202" t="s">
        <v>346</v>
      </c>
      <c r="D238" s="203">
        <v>4</v>
      </c>
      <c r="E238" s="183" t="s">
        <v>336</v>
      </c>
      <c r="F238" s="210">
        <f>Y238</f>
        <v>21600</v>
      </c>
      <c r="G238" s="219"/>
      <c r="H238" s="204"/>
      <c r="I238" s="221"/>
      <c r="J238" s="226" t="s">
        <v>189</v>
      </c>
      <c r="K238" s="222"/>
      <c r="L238" s="226"/>
      <c r="M238" s="212" t="s">
        <v>189</v>
      </c>
      <c r="N238" s="222"/>
      <c r="O238" s="213"/>
      <c r="P238" s="220"/>
      <c r="Q238" s="205">
        <v>36000</v>
      </c>
      <c r="R238" s="213">
        <v>38000</v>
      </c>
      <c r="S238" s="213">
        <v>38500</v>
      </c>
      <c r="T238" s="152"/>
      <c r="U238" s="152"/>
      <c r="V238" s="284">
        <f>MIN(Q238,R238,S238)</f>
        <v>36000</v>
      </c>
      <c r="W238" s="285">
        <v>0.6</v>
      </c>
      <c r="X238" s="286">
        <f>ROUNDDOWN(V238*W238,0)</f>
        <v>21600</v>
      </c>
      <c r="Y238" s="287">
        <f>IF(X238=0,"",IF(LEN(ABS(ROUND(X238,0)))&gt;3,ROUNDDOWN(X238,2-INT(LOG(ABS(ROUND(X238,0))))),IF(LEN(ABS(ROUND(X238,0)))&gt;1,ROUNDDOWN(X238,1-INT(LOG(ABS(X238)))),ROUNDDOWN(X238,0-INT(LOG(ABS(X238)))))))</f>
        <v>21600</v>
      </c>
      <c r="AA238" s="186"/>
      <c r="AB238" s="186"/>
      <c r="AC238" s="186"/>
      <c r="AD238" s="186"/>
      <c r="AE238" s="186"/>
      <c r="AF238" s="186"/>
    </row>
    <row r="239" spans="1:32" ht="18" customHeight="1">
      <c r="A239" s="188"/>
      <c r="B239" s="189"/>
      <c r="C239" s="167"/>
      <c r="D239" s="190"/>
      <c r="E239" s="191"/>
      <c r="F239" s="192"/>
      <c r="G239" s="193"/>
      <c r="H239" s="191"/>
      <c r="I239" s="194"/>
      <c r="J239" s="194"/>
      <c r="K239" s="194"/>
      <c r="L239" s="194"/>
      <c r="M239" s="194"/>
      <c r="N239" s="194"/>
      <c r="O239" s="194"/>
      <c r="P239" s="196"/>
      <c r="Q239" s="292" t="s">
        <v>1225</v>
      </c>
      <c r="R239" s="293" t="s">
        <v>1226</v>
      </c>
      <c r="S239" s="293" t="s">
        <v>1227</v>
      </c>
      <c r="T239" s="194"/>
      <c r="U239" s="194"/>
      <c r="V239" s="281"/>
      <c r="W239" s="281"/>
      <c r="X239" s="282"/>
      <c r="Y239" s="283"/>
      <c r="AA239" s="198"/>
      <c r="AB239" s="198"/>
      <c r="AC239" s="198"/>
      <c r="AD239" s="198"/>
      <c r="AE239" s="198"/>
      <c r="AF239" s="198"/>
    </row>
    <row r="240" spans="1:32" ht="18" customHeight="1">
      <c r="A240" s="151"/>
      <c r="B240" s="201" t="s">
        <v>329</v>
      </c>
      <c r="C240" s="202" t="s">
        <v>347</v>
      </c>
      <c r="D240" s="203">
        <v>1</v>
      </c>
      <c r="E240" s="183" t="s">
        <v>348</v>
      </c>
      <c r="F240" s="210">
        <f>Y240</f>
        <v>4800</v>
      </c>
      <c r="G240" s="219"/>
      <c r="H240" s="204"/>
      <c r="I240" s="221"/>
      <c r="J240" s="226" t="s">
        <v>189</v>
      </c>
      <c r="K240" s="222"/>
      <c r="L240" s="226"/>
      <c r="M240" s="212" t="s">
        <v>189</v>
      </c>
      <c r="N240" s="222"/>
      <c r="O240" s="213"/>
      <c r="P240" s="220"/>
      <c r="Q240" s="205">
        <v>8000</v>
      </c>
      <c r="R240" s="213">
        <v>8400</v>
      </c>
      <c r="S240" s="213">
        <v>8600</v>
      </c>
      <c r="T240" s="152"/>
      <c r="U240" s="152"/>
      <c r="V240" s="284">
        <f>MIN(Q240,R240,S240)</f>
        <v>8000</v>
      </c>
      <c r="W240" s="285">
        <v>0.6</v>
      </c>
      <c r="X240" s="286">
        <f>ROUNDDOWN(V240*W240,0)</f>
        <v>4800</v>
      </c>
      <c r="Y240" s="287">
        <f>IF(X240=0,"",IF(LEN(ABS(ROUND(X240,0)))&gt;3,ROUNDDOWN(X240,2-INT(LOG(ABS(ROUND(X240,0))))),IF(LEN(ABS(ROUND(X240,0)))&gt;1,ROUNDDOWN(X240,1-INT(LOG(ABS(X240)))),ROUNDDOWN(X240,0-INT(LOG(ABS(X240)))))))</f>
        <v>4800</v>
      </c>
      <c r="AA240" s="186"/>
      <c r="AB240" s="186"/>
      <c r="AC240" s="186"/>
      <c r="AD240" s="186"/>
      <c r="AE240" s="186"/>
      <c r="AF240" s="186"/>
    </row>
    <row r="241" spans="1:32" ht="18" customHeight="1">
      <c r="A241" s="188"/>
      <c r="B241" s="189"/>
      <c r="C241" s="167"/>
      <c r="D241" s="190"/>
      <c r="E241" s="191"/>
      <c r="F241" s="192"/>
      <c r="G241" s="193"/>
      <c r="H241" s="191"/>
      <c r="I241" s="194"/>
      <c r="J241" s="194"/>
      <c r="K241" s="194"/>
      <c r="L241" s="194"/>
      <c r="M241" s="194"/>
      <c r="N241" s="194"/>
      <c r="O241" s="194"/>
      <c r="P241" s="196"/>
      <c r="Q241" s="197"/>
      <c r="R241" s="194"/>
      <c r="S241" s="194"/>
      <c r="T241" s="194"/>
      <c r="U241" s="194"/>
      <c r="V241" s="281"/>
      <c r="W241" s="281"/>
      <c r="X241" s="282"/>
      <c r="Y241" s="283"/>
      <c r="AA241" s="198"/>
      <c r="AB241" s="198"/>
      <c r="AC241" s="198"/>
      <c r="AD241" s="198"/>
      <c r="AE241" s="198"/>
      <c r="AF241" s="198"/>
    </row>
    <row r="242" spans="1:32" ht="18" customHeight="1">
      <c r="A242" s="151"/>
      <c r="B242" s="201"/>
      <c r="C242" s="202"/>
      <c r="D242" s="203"/>
      <c r="E242" s="183"/>
      <c r="F242" s="210"/>
      <c r="G242" s="211"/>
      <c r="H242" s="204"/>
      <c r="I242" s="213"/>
      <c r="J242" s="213"/>
      <c r="K242" s="222"/>
      <c r="L242" s="213"/>
      <c r="M242" s="212"/>
      <c r="N242" s="222"/>
      <c r="O242" s="213"/>
      <c r="P242" s="214"/>
      <c r="Q242" s="205"/>
      <c r="R242" s="213"/>
      <c r="S242" s="213"/>
      <c r="T242" s="152"/>
      <c r="U242" s="152"/>
      <c r="V242" s="284"/>
      <c r="W242" s="285"/>
      <c r="X242" s="286"/>
      <c r="Y242" s="287"/>
      <c r="AA242" s="186"/>
      <c r="AB242" s="186"/>
      <c r="AC242" s="186"/>
      <c r="AD242" s="186"/>
      <c r="AE242" s="186"/>
      <c r="AF242" s="186"/>
    </row>
    <row r="243" spans="1:32" ht="18" customHeight="1">
      <c r="A243" s="188"/>
      <c r="B243" s="189"/>
      <c r="C243" s="167"/>
      <c r="D243" s="190"/>
      <c r="E243" s="191"/>
      <c r="F243" s="192"/>
      <c r="G243" s="193"/>
      <c r="H243" s="191"/>
      <c r="I243" s="194"/>
      <c r="J243" s="194"/>
      <c r="K243" s="194"/>
      <c r="L243" s="194"/>
      <c r="M243" s="194"/>
      <c r="N243" s="194"/>
      <c r="O243" s="194"/>
      <c r="P243" s="196"/>
      <c r="Q243" s="292" t="s">
        <v>1225</v>
      </c>
      <c r="R243" s="293" t="s">
        <v>1226</v>
      </c>
      <c r="S243" s="293" t="s">
        <v>1227</v>
      </c>
      <c r="T243" s="194"/>
      <c r="U243" s="194"/>
      <c r="V243" s="281"/>
      <c r="W243" s="281"/>
      <c r="X243" s="282"/>
      <c r="Y243" s="283"/>
      <c r="AA243" s="198"/>
      <c r="AB243" s="198"/>
      <c r="AC243" s="198"/>
      <c r="AD243" s="198"/>
      <c r="AE243" s="198"/>
      <c r="AF243" s="198"/>
    </row>
    <row r="244" spans="1:32" ht="18" customHeight="1">
      <c r="A244" s="151"/>
      <c r="B244" s="201" t="s">
        <v>349</v>
      </c>
      <c r="C244" s="202" t="s">
        <v>350</v>
      </c>
      <c r="D244" s="203">
        <v>11.8</v>
      </c>
      <c r="E244" s="183" t="s">
        <v>303</v>
      </c>
      <c r="F244" s="210">
        <f>Y244</f>
        <v>4200</v>
      </c>
      <c r="G244" s="219"/>
      <c r="H244" s="204"/>
      <c r="I244" s="221"/>
      <c r="J244" s="226" t="s">
        <v>189</v>
      </c>
      <c r="K244" s="222"/>
      <c r="L244" s="226"/>
      <c r="M244" s="212" t="s">
        <v>189</v>
      </c>
      <c r="N244" s="222"/>
      <c r="O244" s="213"/>
      <c r="P244" s="220"/>
      <c r="Q244" s="205">
        <v>7000</v>
      </c>
      <c r="R244" s="213">
        <v>7300</v>
      </c>
      <c r="S244" s="213">
        <v>7600</v>
      </c>
      <c r="T244" s="152"/>
      <c r="U244" s="152"/>
      <c r="V244" s="284">
        <f>MIN(Q244,R244,S244)</f>
        <v>7000</v>
      </c>
      <c r="W244" s="285">
        <v>0.6</v>
      </c>
      <c r="X244" s="286">
        <f>ROUNDDOWN(V244*W244,0)</f>
        <v>4200</v>
      </c>
      <c r="Y244" s="287">
        <f>IF(X244=0,"",IF(LEN(ABS(ROUND(X244,0)))&gt;3,ROUNDDOWN(X244,2-INT(LOG(ABS(ROUND(X244,0))))),IF(LEN(ABS(ROUND(X244,0)))&gt;1,ROUNDDOWN(X244,1-INT(LOG(ABS(X244)))),ROUNDDOWN(X244,0-INT(LOG(ABS(X244)))))))</f>
        <v>4200</v>
      </c>
      <c r="AA244" s="186"/>
      <c r="AB244" s="186"/>
      <c r="AC244" s="186"/>
      <c r="AD244" s="186"/>
      <c r="AE244" s="186"/>
      <c r="AF244" s="186"/>
    </row>
    <row r="245" spans="1:32" ht="18" customHeight="1">
      <c r="A245" s="188"/>
      <c r="B245" s="189"/>
      <c r="C245" s="167"/>
      <c r="D245" s="190"/>
      <c r="E245" s="191"/>
      <c r="F245" s="192"/>
      <c r="G245" s="193"/>
      <c r="H245" s="191"/>
      <c r="I245" s="194"/>
      <c r="J245" s="194"/>
      <c r="K245" s="194"/>
      <c r="L245" s="194"/>
      <c r="M245" s="194"/>
      <c r="N245" s="194"/>
      <c r="O245" s="194"/>
      <c r="P245" s="196"/>
      <c r="Q245" s="292" t="s">
        <v>1225</v>
      </c>
      <c r="R245" s="293" t="s">
        <v>1226</v>
      </c>
      <c r="S245" s="293" t="s">
        <v>1227</v>
      </c>
      <c r="T245" s="194"/>
      <c r="U245" s="194"/>
      <c r="V245" s="281"/>
      <c r="W245" s="281"/>
      <c r="X245" s="282"/>
      <c r="Y245" s="283"/>
      <c r="AA245" s="198"/>
      <c r="AB245" s="198"/>
      <c r="AC245" s="198"/>
      <c r="AD245" s="198"/>
      <c r="AE245" s="198"/>
      <c r="AF245" s="198"/>
    </row>
    <row r="246" spans="1:32" ht="18" customHeight="1">
      <c r="A246" s="151"/>
      <c r="B246" s="201" t="s">
        <v>349</v>
      </c>
      <c r="C246" s="202" t="s">
        <v>351</v>
      </c>
      <c r="D246" s="203">
        <v>26.3</v>
      </c>
      <c r="E246" s="183" t="s">
        <v>303</v>
      </c>
      <c r="F246" s="210">
        <f>Y246</f>
        <v>4200</v>
      </c>
      <c r="G246" s="219"/>
      <c r="H246" s="204"/>
      <c r="I246" s="221"/>
      <c r="J246" s="226" t="s">
        <v>189</v>
      </c>
      <c r="K246" s="222"/>
      <c r="L246" s="226"/>
      <c r="M246" s="212" t="s">
        <v>189</v>
      </c>
      <c r="N246" s="222"/>
      <c r="O246" s="213"/>
      <c r="P246" s="220"/>
      <c r="Q246" s="205">
        <v>7000</v>
      </c>
      <c r="R246" s="213">
        <v>7300</v>
      </c>
      <c r="S246" s="213">
        <v>7600</v>
      </c>
      <c r="T246" s="152"/>
      <c r="U246" s="152"/>
      <c r="V246" s="284">
        <f>MIN(Q246,R246,S246)</f>
        <v>7000</v>
      </c>
      <c r="W246" s="285">
        <v>0.6</v>
      </c>
      <c r="X246" s="286">
        <f>ROUNDDOWN(V246*W246,0)</f>
        <v>4200</v>
      </c>
      <c r="Y246" s="287">
        <f>IF(X246=0,"",IF(LEN(ABS(ROUND(X246,0)))&gt;3,ROUNDDOWN(X246,2-INT(LOG(ABS(ROUND(X246,0))))),IF(LEN(ABS(ROUND(X246,0)))&gt;1,ROUNDDOWN(X246,1-INT(LOG(ABS(X246)))),ROUNDDOWN(X246,0-INT(LOG(ABS(X246)))))))</f>
        <v>4200</v>
      </c>
      <c r="AA246" s="186"/>
      <c r="AB246" s="186"/>
      <c r="AC246" s="186"/>
      <c r="AD246" s="186"/>
      <c r="AE246" s="186"/>
      <c r="AF246" s="186"/>
    </row>
    <row r="247" spans="1:32" ht="18" customHeight="1">
      <c r="A247" s="188"/>
      <c r="B247" s="189"/>
      <c r="C247" s="167"/>
      <c r="D247" s="190"/>
      <c r="E247" s="191"/>
      <c r="F247" s="192"/>
      <c r="G247" s="193"/>
      <c r="H247" s="191"/>
      <c r="I247" s="194"/>
      <c r="J247" s="198"/>
      <c r="K247" s="194"/>
      <c r="L247" s="194"/>
      <c r="M247" s="198"/>
      <c r="N247" s="194"/>
      <c r="O247" s="194"/>
      <c r="P247" s="196"/>
      <c r="Q247" s="197"/>
      <c r="R247" s="194"/>
      <c r="S247" s="194"/>
      <c r="T247" s="194"/>
      <c r="U247" s="194"/>
      <c r="V247" s="281"/>
      <c r="W247" s="281"/>
      <c r="X247" s="282"/>
      <c r="Y247" s="283"/>
      <c r="AA247" s="198"/>
      <c r="AB247" s="198"/>
      <c r="AC247" s="198"/>
      <c r="AD247" s="198"/>
      <c r="AE247" s="198"/>
      <c r="AF247" s="198"/>
    </row>
    <row r="248" spans="1:32" ht="18" customHeight="1">
      <c r="A248" s="151"/>
      <c r="B248" s="201"/>
      <c r="C248" s="202"/>
      <c r="D248" s="203"/>
      <c r="E248" s="183"/>
      <c r="F248" s="210"/>
      <c r="G248" s="211"/>
      <c r="H248" s="204"/>
      <c r="I248" s="213"/>
      <c r="J248" s="213"/>
      <c r="K248" s="222"/>
      <c r="L248" s="213"/>
      <c r="M248" s="212"/>
      <c r="N248" s="222"/>
      <c r="O248" s="213"/>
      <c r="P248" s="214"/>
      <c r="Q248" s="205"/>
      <c r="R248" s="213"/>
      <c r="S248" s="213"/>
      <c r="T248" s="152"/>
      <c r="U248" s="152"/>
      <c r="V248" s="284"/>
      <c r="W248" s="285"/>
      <c r="X248" s="286"/>
      <c r="Y248" s="287"/>
      <c r="AA248" s="186"/>
      <c r="AB248" s="186"/>
      <c r="AC248" s="186"/>
      <c r="AD248" s="186"/>
      <c r="AE248" s="186"/>
      <c r="AF248" s="186"/>
    </row>
    <row r="249" spans="1:32" ht="18" customHeight="1">
      <c r="A249" s="188"/>
      <c r="B249" s="189" t="s">
        <v>352</v>
      </c>
      <c r="C249" s="167" t="s">
        <v>353</v>
      </c>
      <c r="D249" s="190"/>
      <c r="E249" s="191"/>
      <c r="F249" s="192"/>
      <c r="G249" s="193"/>
      <c r="H249" s="191"/>
      <c r="I249" s="194"/>
      <c r="J249" s="194"/>
      <c r="K249" s="194"/>
      <c r="L249" s="194"/>
      <c r="M249" s="194"/>
      <c r="N249" s="194"/>
      <c r="O249" s="194"/>
      <c r="P249" s="196"/>
      <c r="Q249" s="292" t="s">
        <v>1225</v>
      </c>
      <c r="R249" s="293" t="s">
        <v>1226</v>
      </c>
      <c r="S249" s="293" t="s">
        <v>1227</v>
      </c>
      <c r="T249" s="194"/>
      <c r="U249" s="194"/>
      <c r="V249" s="281"/>
      <c r="W249" s="281"/>
      <c r="X249" s="282"/>
      <c r="Y249" s="283"/>
      <c r="AA249" s="198"/>
      <c r="AB249" s="198"/>
      <c r="AC249" s="198"/>
      <c r="AD249" s="198"/>
      <c r="AE249" s="198"/>
      <c r="AF249" s="198"/>
    </row>
    <row r="250" spans="1:32" ht="18" customHeight="1">
      <c r="A250" s="151"/>
      <c r="B250" s="201" t="s">
        <v>354</v>
      </c>
      <c r="C250" s="202" t="s">
        <v>355</v>
      </c>
      <c r="D250" s="203">
        <v>2</v>
      </c>
      <c r="E250" s="183" t="s">
        <v>11</v>
      </c>
      <c r="F250" s="210">
        <f>Y250</f>
        <v>34200</v>
      </c>
      <c r="G250" s="219"/>
      <c r="H250" s="204"/>
      <c r="I250" s="221"/>
      <c r="J250" s="226" t="s">
        <v>189</v>
      </c>
      <c r="K250" s="222"/>
      <c r="L250" s="226"/>
      <c r="M250" s="212" t="s">
        <v>189</v>
      </c>
      <c r="N250" s="222"/>
      <c r="O250" s="213"/>
      <c r="P250" s="220"/>
      <c r="Q250" s="205">
        <v>57000</v>
      </c>
      <c r="R250" s="213">
        <v>62000</v>
      </c>
      <c r="S250" s="213">
        <v>63500</v>
      </c>
      <c r="T250" s="152"/>
      <c r="U250" s="152"/>
      <c r="V250" s="284">
        <f>MIN(Q250,R250,S250)</f>
        <v>57000</v>
      </c>
      <c r="W250" s="285">
        <v>0.6</v>
      </c>
      <c r="X250" s="286">
        <f>ROUNDDOWN(V250*W250,0)</f>
        <v>34200</v>
      </c>
      <c r="Y250" s="287">
        <f>IF(X250=0,"",IF(LEN(ABS(ROUND(X250,0)))&gt;3,ROUNDDOWN(X250,2-INT(LOG(ABS(ROUND(X250,0))))),IF(LEN(ABS(ROUND(X250,0)))&gt;1,ROUNDDOWN(X250,1-INT(LOG(ABS(X250)))),ROUNDDOWN(X250,0-INT(LOG(ABS(X250)))))))</f>
        <v>34200</v>
      </c>
      <c r="AA250" s="186"/>
      <c r="AB250" s="186"/>
      <c r="AC250" s="186"/>
      <c r="AD250" s="186"/>
      <c r="AE250" s="186"/>
      <c r="AF250" s="186"/>
    </row>
    <row r="251" spans="1:32" ht="18" customHeight="1">
      <c r="A251" s="188"/>
      <c r="B251" s="189" t="s">
        <v>356</v>
      </c>
      <c r="C251" s="167" t="s">
        <v>357</v>
      </c>
      <c r="D251" s="190"/>
      <c r="E251" s="191"/>
      <c r="F251" s="192"/>
      <c r="G251" s="193"/>
      <c r="H251" s="191"/>
      <c r="I251" s="194"/>
      <c r="J251" s="194"/>
      <c r="K251" s="194"/>
      <c r="L251" s="194"/>
      <c r="M251" s="194"/>
      <c r="N251" s="194"/>
      <c r="O251" s="194"/>
      <c r="P251" s="196"/>
      <c r="Q251" s="292" t="s">
        <v>1225</v>
      </c>
      <c r="R251" s="293" t="s">
        <v>1226</v>
      </c>
      <c r="S251" s="293" t="s">
        <v>1227</v>
      </c>
      <c r="T251" s="194"/>
      <c r="U251" s="194"/>
      <c r="V251" s="281"/>
      <c r="W251" s="281"/>
      <c r="X251" s="282"/>
      <c r="Y251" s="283"/>
      <c r="AA251" s="198"/>
      <c r="AB251" s="198"/>
      <c r="AC251" s="198"/>
      <c r="AD251" s="198"/>
      <c r="AE251" s="198"/>
      <c r="AF251" s="198"/>
    </row>
    <row r="252" spans="1:32" ht="18" customHeight="1">
      <c r="A252" s="151"/>
      <c r="B252" s="201" t="s">
        <v>354</v>
      </c>
      <c r="C252" s="202" t="s">
        <v>355</v>
      </c>
      <c r="D252" s="203">
        <v>1</v>
      </c>
      <c r="E252" s="183" t="s">
        <v>11</v>
      </c>
      <c r="F252" s="210">
        <f>Y252</f>
        <v>34200</v>
      </c>
      <c r="G252" s="219"/>
      <c r="H252" s="204"/>
      <c r="I252" s="221"/>
      <c r="J252" s="226" t="s">
        <v>189</v>
      </c>
      <c r="K252" s="222"/>
      <c r="L252" s="226"/>
      <c r="M252" s="212" t="s">
        <v>189</v>
      </c>
      <c r="N252" s="222"/>
      <c r="O252" s="213"/>
      <c r="P252" s="220"/>
      <c r="Q252" s="205">
        <v>57000</v>
      </c>
      <c r="R252" s="213">
        <v>62000</v>
      </c>
      <c r="S252" s="213">
        <v>63500</v>
      </c>
      <c r="T252" s="152"/>
      <c r="U252" s="152"/>
      <c r="V252" s="284">
        <f>MIN(Q252,R252,S252)</f>
        <v>57000</v>
      </c>
      <c r="W252" s="285">
        <v>0.6</v>
      </c>
      <c r="X252" s="286">
        <f>ROUNDDOWN(V252*W252,0)</f>
        <v>34200</v>
      </c>
      <c r="Y252" s="287">
        <f>IF(X252=0,"",IF(LEN(ABS(ROUND(X252,0)))&gt;3,ROUNDDOWN(X252,2-INT(LOG(ABS(ROUND(X252,0))))),IF(LEN(ABS(ROUND(X252,0)))&gt;1,ROUNDDOWN(X252,1-INT(LOG(ABS(X252)))),ROUNDDOWN(X252,0-INT(LOG(ABS(X252)))))))</f>
        <v>34200</v>
      </c>
      <c r="AA252" s="186"/>
      <c r="AB252" s="186"/>
      <c r="AC252" s="186"/>
      <c r="AD252" s="186"/>
      <c r="AE252" s="186"/>
      <c r="AF252" s="186"/>
    </row>
    <row r="253" spans="1:32" ht="18" customHeight="1">
      <c r="A253" s="188"/>
      <c r="B253" s="189" t="s">
        <v>358</v>
      </c>
      <c r="C253" s="167" t="s">
        <v>353</v>
      </c>
      <c r="D253" s="190"/>
      <c r="E253" s="191"/>
      <c r="F253" s="192"/>
      <c r="G253" s="193"/>
      <c r="H253" s="191"/>
      <c r="I253" s="194"/>
      <c r="J253" s="194"/>
      <c r="K253" s="194"/>
      <c r="L253" s="194"/>
      <c r="M253" s="194"/>
      <c r="N253" s="194"/>
      <c r="O253" s="194"/>
      <c r="P253" s="196"/>
      <c r="Q253" s="292" t="s">
        <v>1225</v>
      </c>
      <c r="R253" s="293" t="s">
        <v>1226</v>
      </c>
      <c r="S253" s="293" t="s">
        <v>1227</v>
      </c>
      <c r="T253" s="194"/>
      <c r="U253" s="194"/>
      <c r="V253" s="281"/>
      <c r="W253" s="281"/>
      <c r="X253" s="282"/>
      <c r="Y253" s="283"/>
      <c r="AA253" s="198"/>
      <c r="AB253" s="198"/>
      <c r="AC253" s="198"/>
      <c r="AD253" s="198"/>
      <c r="AE253" s="198"/>
      <c r="AF253" s="198"/>
    </row>
    <row r="254" spans="1:32" ht="18" customHeight="1">
      <c r="A254" s="151"/>
      <c r="B254" s="201" t="s">
        <v>354</v>
      </c>
      <c r="C254" s="202" t="s">
        <v>359</v>
      </c>
      <c r="D254" s="203">
        <v>1</v>
      </c>
      <c r="E254" s="183" t="s">
        <v>11</v>
      </c>
      <c r="F254" s="210">
        <f>Y254</f>
        <v>27000</v>
      </c>
      <c r="G254" s="219"/>
      <c r="H254" s="204"/>
      <c r="I254" s="221"/>
      <c r="J254" s="226" t="s">
        <v>189</v>
      </c>
      <c r="K254" s="222"/>
      <c r="L254" s="226"/>
      <c r="M254" s="212" t="s">
        <v>189</v>
      </c>
      <c r="N254" s="222"/>
      <c r="O254" s="213"/>
      <c r="P254" s="220"/>
      <c r="Q254" s="205">
        <v>45000</v>
      </c>
      <c r="R254" s="213">
        <v>48000</v>
      </c>
      <c r="S254" s="213">
        <v>49500</v>
      </c>
      <c r="T254" s="152"/>
      <c r="U254" s="152"/>
      <c r="V254" s="284">
        <f>MIN(Q254,R254,S254)</f>
        <v>45000</v>
      </c>
      <c r="W254" s="285">
        <v>0.6</v>
      </c>
      <c r="X254" s="286">
        <f>ROUNDDOWN(V254*W254,0)</f>
        <v>27000</v>
      </c>
      <c r="Y254" s="287">
        <f>IF(X254=0,"",IF(LEN(ABS(ROUND(X254,0)))&gt;3,ROUNDDOWN(X254,2-INT(LOG(ABS(ROUND(X254,0))))),IF(LEN(ABS(ROUND(X254,0)))&gt;1,ROUNDDOWN(X254,1-INT(LOG(ABS(X254)))),ROUNDDOWN(X254,0-INT(LOG(ABS(X254)))))))</f>
        <v>27000</v>
      </c>
      <c r="AA254" s="186"/>
      <c r="AB254" s="186"/>
      <c r="AC254" s="186"/>
      <c r="AD254" s="186"/>
      <c r="AE254" s="186"/>
      <c r="AF254" s="186"/>
    </row>
    <row r="255" spans="1:32" ht="18" customHeight="1">
      <c r="A255" s="188"/>
      <c r="B255" s="189" t="s">
        <v>360</v>
      </c>
      <c r="C255" s="167" t="s">
        <v>353</v>
      </c>
      <c r="D255" s="190"/>
      <c r="E255" s="191"/>
      <c r="F255" s="192"/>
      <c r="G255" s="193"/>
      <c r="H255" s="191"/>
      <c r="I255" s="194"/>
      <c r="J255" s="194"/>
      <c r="K255" s="194"/>
      <c r="L255" s="194"/>
      <c r="M255" s="194"/>
      <c r="N255" s="194"/>
      <c r="O255" s="194"/>
      <c r="P255" s="196"/>
      <c r="Q255" s="292" t="s">
        <v>1225</v>
      </c>
      <c r="R255" s="293" t="s">
        <v>1226</v>
      </c>
      <c r="S255" s="293" t="s">
        <v>1227</v>
      </c>
      <c r="T255" s="194"/>
      <c r="U255" s="194"/>
      <c r="V255" s="281"/>
      <c r="W255" s="281"/>
      <c r="X255" s="282"/>
      <c r="Y255" s="283"/>
      <c r="AA255" s="198"/>
      <c r="AB255" s="198"/>
      <c r="AC255" s="198"/>
      <c r="AD255" s="198"/>
      <c r="AE255" s="198"/>
      <c r="AF255" s="198"/>
    </row>
    <row r="256" spans="1:32" ht="18" customHeight="1">
      <c r="A256" s="151"/>
      <c r="B256" s="201" t="s">
        <v>354</v>
      </c>
      <c r="C256" s="202" t="s">
        <v>355</v>
      </c>
      <c r="D256" s="203">
        <v>2</v>
      </c>
      <c r="E256" s="183" t="s">
        <v>11</v>
      </c>
      <c r="F256" s="210">
        <f>Y256</f>
        <v>27000</v>
      </c>
      <c r="G256" s="219"/>
      <c r="H256" s="204"/>
      <c r="I256" s="221"/>
      <c r="J256" s="226" t="s">
        <v>189</v>
      </c>
      <c r="K256" s="222"/>
      <c r="L256" s="226"/>
      <c r="M256" s="212" t="s">
        <v>189</v>
      </c>
      <c r="N256" s="222"/>
      <c r="O256" s="213"/>
      <c r="P256" s="220"/>
      <c r="Q256" s="205">
        <v>45000</v>
      </c>
      <c r="R256" s="213">
        <v>48000</v>
      </c>
      <c r="S256" s="213">
        <v>49500</v>
      </c>
      <c r="T256" s="152"/>
      <c r="U256" s="152"/>
      <c r="V256" s="284">
        <f>MIN(Q256,R256,S256)</f>
        <v>45000</v>
      </c>
      <c r="W256" s="285">
        <v>0.6</v>
      </c>
      <c r="X256" s="286">
        <f>ROUNDDOWN(V256*W256,0)</f>
        <v>27000</v>
      </c>
      <c r="Y256" s="287">
        <f>IF(X256=0,"",IF(LEN(ABS(ROUND(X256,0)))&gt;3,ROUNDDOWN(X256,2-INT(LOG(ABS(ROUND(X256,0))))),IF(LEN(ABS(ROUND(X256,0)))&gt;1,ROUNDDOWN(X256,1-INT(LOG(ABS(X256)))),ROUNDDOWN(X256,0-INT(LOG(ABS(X256)))))))</f>
        <v>27000</v>
      </c>
      <c r="AA256" s="186"/>
      <c r="AB256" s="186"/>
      <c r="AC256" s="186"/>
      <c r="AD256" s="186"/>
      <c r="AE256" s="186"/>
      <c r="AF256" s="186"/>
    </row>
    <row r="257" spans="1:32" ht="18" customHeight="1">
      <c r="A257" s="188"/>
      <c r="B257" s="189"/>
      <c r="C257" s="167"/>
      <c r="D257" s="190"/>
      <c r="E257" s="191"/>
      <c r="F257" s="192"/>
      <c r="G257" s="193"/>
      <c r="H257" s="191"/>
      <c r="I257" s="194"/>
      <c r="J257" s="194"/>
      <c r="K257" s="194"/>
      <c r="L257" s="194"/>
      <c r="M257" s="194"/>
      <c r="N257" s="194"/>
      <c r="O257" s="194"/>
      <c r="P257" s="196"/>
      <c r="Q257" s="197"/>
      <c r="R257" s="194"/>
      <c r="S257" s="194"/>
      <c r="T257" s="194"/>
      <c r="U257" s="194"/>
      <c r="V257" s="198"/>
      <c r="W257" s="198"/>
      <c r="X257" s="199"/>
      <c r="Y257" s="200"/>
      <c r="AA257" s="198"/>
      <c r="AB257" s="198"/>
      <c r="AC257" s="198"/>
      <c r="AD257" s="198"/>
      <c r="AE257" s="198"/>
      <c r="AF257" s="198"/>
    </row>
    <row r="258" spans="1:32" ht="18" customHeight="1">
      <c r="A258" s="151"/>
      <c r="B258" s="201"/>
      <c r="C258" s="202"/>
      <c r="D258" s="203"/>
      <c r="E258" s="183"/>
      <c r="F258" s="210"/>
      <c r="G258" s="211"/>
      <c r="H258" s="204"/>
      <c r="I258" s="213"/>
      <c r="J258" s="213"/>
      <c r="K258" s="222"/>
      <c r="L258" s="213"/>
      <c r="M258" s="212"/>
      <c r="N258" s="222"/>
      <c r="O258" s="213"/>
      <c r="P258" s="214"/>
      <c r="Q258" s="205"/>
      <c r="R258" s="213"/>
      <c r="S258" s="213"/>
      <c r="T258" s="152"/>
      <c r="U258" s="152"/>
      <c r="V258" s="206"/>
      <c r="W258" s="207"/>
      <c r="X258" s="208"/>
      <c r="Y258" s="209"/>
      <c r="AA258" s="186"/>
      <c r="AB258" s="186"/>
      <c r="AC258" s="186"/>
      <c r="AD258" s="186"/>
      <c r="AE258" s="186"/>
      <c r="AF258" s="186"/>
    </row>
    <row r="259" spans="1:32" ht="18" customHeight="1">
      <c r="A259" s="188"/>
      <c r="B259" s="189"/>
      <c r="C259" s="167"/>
      <c r="D259" s="190"/>
      <c r="E259" s="191"/>
      <c r="F259" s="192"/>
      <c r="G259" s="193"/>
      <c r="H259" s="191"/>
      <c r="I259" s="194"/>
      <c r="J259" s="194"/>
      <c r="K259" s="194"/>
      <c r="L259" s="194"/>
      <c r="M259" s="194"/>
      <c r="N259" s="194"/>
      <c r="O259" s="194"/>
      <c r="P259" s="196"/>
      <c r="Q259" s="197"/>
      <c r="R259" s="194"/>
      <c r="S259" s="194"/>
      <c r="T259" s="194"/>
      <c r="U259" s="194"/>
      <c r="V259" s="198"/>
      <c r="W259" s="198"/>
      <c r="X259" s="199"/>
      <c r="Y259" s="200"/>
      <c r="AA259" s="198"/>
      <c r="AB259" s="198"/>
      <c r="AC259" s="198"/>
      <c r="AD259" s="198"/>
      <c r="AE259" s="198"/>
      <c r="AF259" s="198"/>
    </row>
    <row r="260" spans="1:32" ht="18" customHeight="1">
      <c r="A260" s="151">
        <v>10</v>
      </c>
      <c r="B260" s="201" t="s">
        <v>361</v>
      </c>
      <c r="C260" s="202"/>
      <c r="D260" s="203"/>
      <c r="E260" s="183"/>
      <c r="F260" s="215"/>
      <c r="G260" s="211"/>
      <c r="H260" s="204"/>
      <c r="I260" s="213"/>
      <c r="J260" s="213"/>
      <c r="K260" s="222"/>
      <c r="L260" s="213"/>
      <c r="M260" s="212"/>
      <c r="N260" s="222"/>
      <c r="O260" s="213"/>
      <c r="P260" s="214"/>
      <c r="Q260" s="205"/>
      <c r="R260" s="213"/>
      <c r="S260" s="213"/>
      <c r="T260" s="152"/>
      <c r="U260" s="152"/>
      <c r="V260" s="206"/>
      <c r="W260" s="207"/>
      <c r="X260" s="208"/>
      <c r="Y260" s="209"/>
      <c r="AA260" s="186"/>
      <c r="AB260" s="186"/>
      <c r="AC260" s="186"/>
      <c r="AD260" s="186"/>
      <c r="AE260" s="186"/>
      <c r="AF260" s="186"/>
    </row>
    <row r="261" spans="1:32" ht="18" customHeight="1">
      <c r="A261" s="188"/>
      <c r="B261" s="189"/>
      <c r="C261" s="167"/>
      <c r="D261" s="190"/>
      <c r="E261" s="191"/>
      <c r="F261" s="192"/>
      <c r="G261" s="193"/>
      <c r="H261" s="191"/>
      <c r="I261" s="194"/>
      <c r="J261" s="194"/>
      <c r="K261" s="194"/>
      <c r="L261" s="194"/>
      <c r="M261" s="195"/>
      <c r="N261" s="194"/>
      <c r="O261" s="194"/>
      <c r="P261" s="196"/>
      <c r="Q261" s="197"/>
      <c r="R261" s="194"/>
      <c r="S261" s="194"/>
      <c r="T261" s="194"/>
      <c r="U261" s="194"/>
      <c r="V261" s="198"/>
      <c r="W261" s="198"/>
      <c r="X261" s="199"/>
      <c r="Y261" s="200"/>
      <c r="AA261" s="198"/>
      <c r="AB261" s="198"/>
      <c r="AC261" s="198"/>
      <c r="AD261" s="198"/>
      <c r="AE261" s="198"/>
      <c r="AF261" s="198"/>
    </row>
    <row r="262" spans="1:32" ht="18" customHeight="1">
      <c r="A262" s="151"/>
      <c r="B262" s="201" t="s">
        <v>318</v>
      </c>
      <c r="C262" s="202"/>
      <c r="D262" s="203"/>
      <c r="E262" s="183"/>
      <c r="F262" s="210"/>
      <c r="G262" s="211"/>
      <c r="H262" s="204"/>
      <c r="I262" s="213"/>
      <c r="J262" s="213"/>
      <c r="K262" s="222"/>
      <c r="L262" s="213"/>
      <c r="M262" s="212"/>
      <c r="N262" s="222"/>
      <c r="O262" s="213"/>
      <c r="P262" s="214"/>
      <c r="Q262" s="205"/>
      <c r="R262" s="213"/>
      <c r="S262" s="213"/>
      <c r="T262" s="152"/>
      <c r="U262" s="152"/>
      <c r="V262" s="206"/>
      <c r="W262" s="207"/>
      <c r="X262" s="208"/>
      <c r="Y262" s="209"/>
      <c r="AA262" s="186"/>
      <c r="AB262" s="186"/>
      <c r="AC262" s="186"/>
      <c r="AD262" s="186"/>
      <c r="AE262" s="186"/>
      <c r="AF262" s="186"/>
    </row>
    <row r="263" spans="1:32" ht="18" customHeight="1">
      <c r="A263" s="188"/>
      <c r="B263" s="189"/>
      <c r="C263" s="167"/>
      <c r="D263" s="190"/>
      <c r="E263" s="191"/>
      <c r="F263" s="192"/>
      <c r="G263" s="193"/>
      <c r="H263" s="191"/>
      <c r="I263" s="194"/>
      <c r="J263" s="194"/>
      <c r="K263" s="194"/>
      <c r="L263" s="194"/>
      <c r="M263" s="194"/>
      <c r="N263" s="194"/>
      <c r="O263" s="194"/>
      <c r="P263" s="196"/>
      <c r="Q263" s="292" t="s">
        <v>1225</v>
      </c>
      <c r="R263" s="293" t="s">
        <v>1226</v>
      </c>
      <c r="S263" s="293" t="s">
        <v>1227</v>
      </c>
      <c r="T263" s="194"/>
      <c r="U263" s="194"/>
      <c r="V263" s="281"/>
      <c r="W263" s="281"/>
      <c r="X263" s="282"/>
      <c r="Y263" s="283"/>
      <c r="AA263" s="198"/>
      <c r="AB263" s="198"/>
      <c r="AC263" s="198"/>
      <c r="AD263" s="198"/>
      <c r="AE263" s="198"/>
      <c r="AF263" s="198"/>
    </row>
    <row r="264" spans="1:32" ht="18" customHeight="1">
      <c r="A264" s="151"/>
      <c r="B264" s="201" t="s">
        <v>362</v>
      </c>
      <c r="C264" s="202" t="s">
        <v>363</v>
      </c>
      <c r="D264" s="203">
        <v>5.6</v>
      </c>
      <c r="E264" s="183" t="s">
        <v>303</v>
      </c>
      <c r="F264" s="210">
        <f>Y264</f>
        <v>8580</v>
      </c>
      <c r="G264" s="219"/>
      <c r="H264" s="204"/>
      <c r="I264" s="221"/>
      <c r="J264" s="226" t="s">
        <v>189</v>
      </c>
      <c r="K264" s="222"/>
      <c r="L264" s="226"/>
      <c r="M264" s="212" t="s">
        <v>189</v>
      </c>
      <c r="N264" s="222"/>
      <c r="O264" s="213"/>
      <c r="P264" s="220"/>
      <c r="Q264" s="205">
        <v>15600</v>
      </c>
      <c r="R264" s="213">
        <v>17100</v>
      </c>
      <c r="S264" s="213">
        <v>18200</v>
      </c>
      <c r="T264" s="152"/>
      <c r="U264" s="152"/>
      <c r="V264" s="284">
        <f>MIN(Q264,R264,S264)</f>
        <v>15600</v>
      </c>
      <c r="W264" s="285">
        <v>0.55000000000000004</v>
      </c>
      <c r="X264" s="286">
        <f>ROUNDDOWN(V264*W264,0)</f>
        <v>8580</v>
      </c>
      <c r="Y264" s="287">
        <f t="shared" ref="Y264:Y278" si="0">IF(X264=0,"",IF(LEN(ABS(ROUND(X264,0)))&gt;3,ROUNDDOWN(X264,2-INT(LOG(ABS(ROUND(X264,0))))),IF(LEN(ABS(ROUND(X264,0)))&gt;1,ROUNDDOWN(X264,1-INT(LOG(ABS(X264)))),ROUNDDOWN(X264,0-INT(LOG(ABS(X264)))))))</f>
        <v>8580</v>
      </c>
      <c r="AA264" s="186"/>
      <c r="AB264" s="186"/>
      <c r="AC264" s="186"/>
      <c r="AD264" s="186"/>
      <c r="AE264" s="186"/>
      <c r="AF264" s="186"/>
    </row>
    <row r="265" spans="1:32" ht="18" customHeight="1">
      <c r="A265" s="188"/>
      <c r="B265" s="189" t="s">
        <v>362</v>
      </c>
      <c r="C265" s="167"/>
      <c r="D265" s="190"/>
      <c r="E265" s="191"/>
      <c r="F265" s="192"/>
      <c r="G265" s="193"/>
      <c r="H265" s="191"/>
      <c r="I265" s="194"/>
      <c r="J265" s="194"/>
      <c r="K265" s="194"/>
      <c r="L265" s="194"/>
      <c r="M265" s="194"/>
      <c r="N265" s="194"/>
      <c r="O265" s="194"/>
      <c r="P265" s="196"/>
      <c r="Q265" s="292" t="s">
        <v>1225</v>
      </c>
      <c r="R265" s="293" t="s">
        <v>1226</v>
      </c>
      <c r="S265" s="293" t="s">
        <v>1227</v>
      </c>
      <c r="T265" s="194"/>
      <c r="U265" s="194"/>
      <c r="V265" s="281"/>
      <c r="W265" s="281"/>
      <c r="X265" s="282"/>
      <c r="Y265" s="283"/>
      <c r="AA265" s="198"/>
      <c r="AB265" s="198"/>
      <c r="AC265" s="198"/>
      <c r="AD265" s="198"/>
      <c r="AE265" s="198"/>
      <c r="AF265" s="198"/>
    </row>
    <row r="266" spans="1:32" ht="18" customHeight="1">
      <c r="A266" s="151"/>
      <c r="B266" s="201" t="s">
        <v>364</v>
      </c>
      <c r="C266" s="202" t="s">
        <v>363</v>
      </c>
      <c r="D266" s="203">
        <v>2</v>
      </c>
      <c r="E266" s="183" t="s">
        <v>11</v>
      </c>
      <c r="F266" s="210">
        <f>Y266</f>
        <v>14500</v>
      </c>
      <c r="G266" s="219"/>
      <c r="H266" s="204"/>
      <c r="I266" s="221"/>
      <c r="J266" s="226" t="s">
        <v>189</v>
      </c>
      <c r="K266" s="222"/>
      <c r="L266" s="226"/>
      <c r="M266" s="212" t="s">
        <v>189</v>
      </c>
      <c r="N266" s="222"/>
      <c r="O266" s="213"/>
      <c r="P266" s="220"/>
      <c r="Q266" s="205">
        <v>26400</v>
      </c>
      <c r="R266" s="213">
        <v>27100</v>
      </c>
      <c r="S266" s="213">
        <v>28500</v>
      </c>
      <c r="T266" s="152"/>
      <c r="U266" s="152"/>
      <c r="V266" s="284">
        <f>MIN(Q266,R266,S266)</f>
        <v>26400</v>
      </c>
      <c r="W266" s="285">
        <v>0.55000000000000004</v>
      </c>
      <c r="X266" s="286">
        <f>ROUNDDOWN(V266*W266,0)</f>
        <v>14520</v>
      </c>
      <c r="Y266" s="287">
        <f t="shared" si="0"/>
        <v>14500</v>
      </c>
      <c r="AA266" s="186"/>
      <c r="AB266" s="186"/>
      <c r="AC266" s="186"/>
      <c r="AD266" s="186"/>
      <c r="AE266" s="186"/>
      <c r="AF266" s="186"/>
    </row>
    <row r="267" spans="1:32" ht="18" customHeight="1">
      <c r="A267" s="188"/>
      <c r="B267" s="189"/>
      <c r="C267" s="167" t="s">
        <v>365</v>
      </c>
      <c r="D267" s="190"/>
      <c r="E267" s="191"/>
      <c r="F267" s="192"/>
      <c r="G267" s="193"/>
      <c r="H267" s="191"/>
      <c r="I267" s="194"/>
      <c r="J267" s="194"/>
      <c r="K267" s="194"/>
      <c r="L267" s="194"/>
      <c r="M267" s="194"/>
      <c r="N267" s="194"/>
      <c r="O267" s="194"/>
      <c r="P267" s="196"/>
      <c r="Q267" s="292" t="s">
        <v>1225</v>
      </c>
      <c r="R267" s="293" t="s">
        <v>1226</v>
      </c>
      <c r="S267" s="293" t="s">
        <v>1227</v>
      </c>
      <c r="T267" s="194"/>
      <c r="U267" s="194"/>
      <c r="V267" s="281"/>
      <c r="W267" s="281"/>
      <c r="X267" s="282"/>
      <c r="Y267" s="283"/>
      <c r="AA267" s="198"/>
      <c r="AB267" s="198"/>
      <c r="AC267" s="198"/>
      <c r="AD267" s="198"/>
      <c r="AE267" s="198"/>
      <c r="AF267" s="198"/>
    </row>
    <row r="268" spans="1:32" ht="18" customHeight="1">
      <c r="A268" s="151"/>
      <c r="B268" s="201" t="s">
        <v>366</v>
      </c>
      <c r="C268" s="202" t="s">
        <v>367</v>
      </c>
      <c r="D268" s="203">
        <v>3</v>
      </c>
      <c r="E268" s="183" t="s">
        <v>11</v>
      </c>
      <c r="F268" s="210">
        <f>Y268</f>
        <v>24400</v>
      </c>
      <c r="G268" s="219"/>
      <c r="H268" s="204"/>
      <c r="I268" s="221"/>
      <c r="J268" s="226" t="s">
        <v>189</v>
      </c>
      <c r="K268" s="222"/>
      <c r="L268" s="226"/>
      <c r="M268" s="212" t="s">
        <v>189</v>
      </c>
      <c r="N268" s="222"/>
      <c r="O268" s="213"/>
      <c r="P268" s="220"/>
      <c r="Q268" s="205">
        <v>44400</v>
      </c>
      <c r="R268" s="213">
        <v>49000</v>
      </c>
      <c r="S268" s="213">
        <v>51000</v>
      </c>
      <c r="T268" s="152"/>
      <c r="U268" s="152"/>
      <c r="V268" s="284">
        <f>MIN(Q268,R268,S268)</f>
        <v>44400</v>
      </c>
      <c r="W268" s="285">
        <v>0.55000000000000004</v>
      </c>
      <c r="X268" s="286">
        <f>ROUNDDOWN(V268*W268,0)</f>
        <v>24420</v>
      </c>
      <c r="Y268" s="287">
        <f t="shared" si="0"/>
        <v>24400</v>
      </c>
      <c r="AA268" s="186"/>
      <c r="AB268" s="186"/>
      <c r="AC268" s="186"/>
      <c r="AD268" s="186"/>
      <c r="AE268" s="186"/>
      <c r="AF268" s="186"/>
    </row>
    <row r="269" spans="1:32" ht="18" customHeight="1">
      <c r="A269" s="188"/>
      <c r="B269" s="189"/>
      <c r="C269" s="167" t="s">
        <v>368</v>
      </c>
      <c r="D269" s="190"/>
      <c r="E269" s="191"/>
      <c r="F269" s="192"/>
      <c r="G269" s="193"/>
      <c r="H269" s="191"/>
      <c r="I269" s="194"/>
      <c r="J269" s="194"/>
      <c r="K269" s="194"/>
      <c r="L269" s="194"/>
      <c r="M269" s="194"/>
      <c r="N269" s="194"/>
      <c r="O269" s="194"/>
      <c r="P269" s="196"/>
      <c r="Q269" s="292" t="s">
        <v>1225</v>
      </c>
      <c r="R269" s="293" t="s">
        <v>1226</v>
      </c>
      <c r="S269" s="293" t="s">
        <v>1227</v>
      </c>
      <c r="T269" s="194"/>
      <c r="U269" s="194"/>
      <c r="V269" s="281"/>
      <c r="W269" s="281"/>
      <c r="X269" s="282"/>
      <c r="Y269" s="283"/>
      <c r="AA269" s="198"/>
      <c r="AB269" s="198"/>
      <c r="AC269" s="198"/>
      <c r="AD269" s="198"/>
      <c r="AE269" s="198"/>
      <c r="AF269" s="198"/>
    </row>
    <row r="270" spans="1:32" ht="18" customHeight="1">
      <c r="A270" s="151"/>
      <c r="B270" s="201" t="s">
        <v>366</v>
      </c>
      <c r="C270" s="202" t="s">
        <v>367</v>
      </c>
      <c r="D270" s="203">
        <v>2</v>
      </c>
      <c r="E270" s="183" t="s">
        <v>11</v>
      </c>
      <c r="F270" s="210">
        <f>Y270</f>
        <v>38200</v>
      </c>
      <c r="G270" s="219"/>
      <c r="H270" s="204"/>
      <c r="I270" s="221"/>
      <c r="J270" s="226" t="s">
        <v>189</v>
      </c>
      <c r="K270" s="222"/>
      <c r="L270" s="226"/>
      <c r="M270" s="212" t="s">
        <v>189</v>
      </c>
      <c r="N270" s="222"/>
      <c r="O270" s="213"/>
      <c r="P270" s="220"/>
      <c r="Q270" s="205">
        <v>69600</v>
      </c>
      <c r="R270" s="213">
        <v>73000</v>
      </c>
      <c r="S270" s="213">
        <v>76000</v>
      </c>
      <c r="T270" s="152"/>
      <c r="U270" s="152"/>
      <c r="V270" s="284">
        <f>MIN(Q270,R270,S270)</f>
        <v>69600</v>
      </c>
      <c r="W270" s="285">
        <v>0.55000000000000004</v>
      </c>
      <c r="X270" s="286">
        <f>ROUNDDOWN(V270*W270,0)</f>
        <v>38280</v>
      </c>
      <c r="Y270" s="287">
        <f t="shared" si="0"/>
        <v>38200</v>
      </c>
      <c r="AA270" s="186"/>
      <c r="AB270" s="186"/>
      <c r="AC270" s="186"/>
      <c r="AD270" s="186"/>
      <c r="AE270" s="186"/>
      <c r="AF270" s="186"/>
    </row>
    <row r="271" spans="1:32" ht="18" customHeight="1">
      <c r="A271" s="188"/>
      <c r="B271" s="189"/>
      <c r="C271" s="167" t="s">
        <v>369</v>
      </c>
      <c r="D271" s="190"/>
      <c r="E271" s="191"/>
      <c r="F271" s="192"/>
      <c r="G271" s="193"/>
      <c r="H271" s="191"/>
      <c r="I271" s="194"/>
      <c r="J271" s="194"/>
      <c r="K271" s="194"/>
      <c r="L271" s="194"/>
      <c r="M271" s="194"/>
      <c r="N271" s="194"/>
      <c r="O271" s="194"/>
      <c r="P271" s="196"/>
      <c r="Q271" s="292" t="s">
        <v>1225</v>
      </c>
      <c r="R271" s="293" t="s">
        <v>1226</v>
      </c>
      <c r="S271" s="293" t="s">
        <v>1227</v>
      </c>
      <c r="T271" s="194"/>
      <c r="U271" s="194"/>
      <c r="V271" s="281"/>
      <c r="W271" s="281"/>
      <c r="X271" s="282"/>
      <c r="Y271" s="283"/>
      <c r="AA271" s="198"/>
      <c r="AB271" s="198"/>
      <c r="AC271" s="198"/>
      <c r="AD271" s="198"/>
      <c r="AE271" s="198"/>
      <c r="AF271" s="198"/>
    </row>
    <row r="272" spans="1:32" ht="18" customHeight="1">
      <c r="A272" s="151"/>
      <c r="B272" s="201" t="s">
        <v>366</v>
      </c>
      <c r="C272" s="202" t="s">
        <v>370</v>
      </c>
      <c r="D272" s="203">
        <v>1</v>
      </c>
      <c r="E272" s="183" t="s">
        <v>11</v>
      </c>
      <c r="F272" s="210">
        <f>Y272</f>
        <v>44200</v>
      </c>
      <c r="G272" s="219"/>
      <c r="H272" s="204"/>
      <c r="I272" s="221"/>
      <c r="J272" s="226" t="s">
        <v>189</v>
      </c>
      <c r="K272" s="222"/>
      <c r="L272" s="226"/>
      <c r="M272" s="212" t="s">
        <v>189</v>
      </c>
      <c r="N272" s="222"/>
      <c r="O272" s="213"/>
      <c r="P272" s="220"/>
      <c r="Q272" s="205">
        <v>80400</v>
      </c>
      <c r="R272" s="213">
        <v>82000</v>
      </c>
      <c r="S272" s="213">
        <v>85000</v>
      </c>
      <c r="T272" s="152"/>
      <c r="U272" s="152"/>
      <c r="V272" s="284">
        <f>MIN(Q272,R272,S272)</f>
        <v>80400</v>
      </c>
      <c r="W272" s="285">
        <v>0.55000000000000004</v>
      </c>
      <c r="X272" s="286">
        <f>ROUNDDOWN(V272*W272,0)</f>
        <v>44220</v>
      </c>
      <c r="Y272" s="287">
        <f t="shared" si="0"/>
        <v>44200</v>
      </c>
      <c r="AA272" s="186"/>
      <c r="AB272" s="186"/>
      <c r="AC272" s="186"/>
      <c r="AD272" s="186"/>
      <c r="AE272" s="186"/>
      <c r="AF272" s="186"/>
    </row>
    <row r="273" spans="1:32" ht="18" customHeight="1">
      <c r="A273" s="188"/>
      <c r="B273" s="189"/>
      <c r="C273" s="167"/>
      <c r="D273" s="190"/>
      <c r="E273" s="191"/>
      <c r="F273" s="192"/>
      <c r="G273" s="193"/>
      <c r="H273" s="191"/>
      <c r="I273" s="194"/>
      <c r="J273" s="194"/>
      <c r="K273" s="194"/>
      <c r="L273" s="194"/>
      <c r="M273" s="194"/>
      <c r="N273" s="194"/>
      <c r="O273" s="194"/>
      <c r="P273" s="196"/>
      <c r="Q273" s="292" t="s">
        <v>1225</v>
      </c>
      <c r="R273" s="293" t="s">
        <v>1226</v>
      </c>
      <c r="S273" s="293" t="s">
        <v>1227</v>
      </c>
      <c r="T273" s="194"/>
      <c r="U273" s="194"/>
      <c r="V273" s="281"/>
      <c r="W273" s="281"/>
      <c r="X273" s="282"/>
      <c r="Y273" s="283"/>
      <c r="AA273" s="198"/>
      <c r="AB273" s="198"/>
      <c r="AC273" s="198"/>
      <c r="AD273" s="198"/>
      <c r="AE273" s="198"/>
      <c r="AF273" s="198"/>
    </row>
    <row r="274" spans="1:32" ht="18" customHeight="1">
      <c r="A274" s="151"/>
      <c r="B274" s="201" t="s">
        <v>371</v>
      </c>
      <c r="C274" s="202" t="s">
        <v>372</v>
      </c>
      <c r="D274" s="203">
        <v>1</v>
      </c>
      <c r="E274" s="183" t="s">
        <v>183</v>
      </c>
      <c r="F274" s="210">
        <f>Y274</f>
        <v>8250</v>
      </c>
      <c r="G274" s="219"/>
      <c r="H274" s="204"/>
      <c r="I274" s="221"/>
      <c r="J274" s="226" t="s">
        <v>189</v>
      </c>
      <c r="K274" s="222"/>
      <c r="L274" s="226"/>
      <c r="M274" s="212" t="s">
        <v>189</v>
      </c>
      <c r="N274" s="222"/>
      <c r="O274" s="213"/>
      <c r="P274" s="220"/>
      <c r="Q274" s="205">
        <v>15000</v>
      </c>
      <c r="R274" s="213">
        <v>16500</v>
      </c>
      <c r="S274" s="213">
        <v>18000</v>
      </c>
      <c r="T274" s="152"/>
      <c r="U274" s="152"/>
      <c r="V274" s="284">
        <f>MIN(Q274,R274,S274)</f>
        <v>15000</v>
      </c>
      <c r="W274" s="285">
        <v>0.55000000000000004</v>
      </c>
      <c r="X274" s="286">
        <f>ROUNDDOWN(V274*W274,0)</f>
        <v>8250</v>
      </c>
      <c r="Y274" s="287">
        <f t="shared" si="0"/>
        <v>8250</v>
      </c>
      <c r="AA274" s="186"/>
      <c r="AB274" s="186"/>
      <c r="AC274" s="186"/>
      <c r="AD274" s="186"/>
      <c r="AE274" s="186"/>
      <c r="AF274" s="186"/>
    </row>
    <row r="275" spans="1:32" ht="18" customHeight="1">
      <c r="A275" s="188"/>
      <c r="B275" s="189"/>
      <c r="C275" s="167"/>
      <c r="D275" s="190"/>
      <c r="E275" s="191"/>
      <c r="F275" s="192"/>
      <c r="G275" s="193"/>
      <c r="H275" s="191"/>
      <c r="I275" s="194"/>
      <c r="J275" s="194"/>
      <c r="K275" s="194"/>
      <c r="L275" s="194"/>
      <c r="M275" s="194"/>
      <c r="N275" s="194"/>
      <c r="O275" s="194"/>
      <c r="P275" s="196"/>
      <c r="Q275" s="292" t="s">
        <v>1225</v>
      </c>
      <c r="R275" s="293" t="s">
        <v>1226</v>
      </c>
      <c r="S275" s="293" t="s">
        <v>1227</v>
      </c>
      <c r="T275" s="194"/>
      <c r="U275" s="194"/>
      <c r="V275" s="281"/>
      <c r="W275" s="281"/>
      <c r="X275" s="282"/>
      <c r="Y275" s="283"/>
      <c r="AA275" s="198"/>
      <c r="AB275" s="198"/>
      <c r="AC275" s="198"/>
      <c r="AD275" s="198"/>
      <c r="AE275" s="198"/>
      <c r="AF275" s="198"/>
    </row>
    <row r="276" spans="1:32" ht="18" customHeight="1">
      <c r="A276" s="151"/>
      <c r="B276" s="201" t="s">
        <v>373</v>
      </c>
      <c r="C276" s="202" t="s">
        <v>374</v>
      </c>
      <c r="D276" s="203">
        <v>4</v>
      </c>
      <c r="E276" s="183" t="s">
        <v>11</v>
      </c>
      <c r="F276" s="210">
        <f>Y276</f>
        <v>3630</v>
      </c>
      <c r="G276" s="219"/>
      <c r="H276" s="204"/>
      <c r="I276" s="221"/>
      <c r="J276" s="226" t="s">
        <v>189</v>
      </c>
      <c r="K276" s="222"/>
      <c r="L276" s="226"/>
      <c r="M276" s="212" t="s">
        <v>189</v>
      </c>
      <c r="N276" s="222"/>
      <c r="O276" s="213"/>
      <c r="P276" s="220"/>
      <c r="Q276" s="205">
        <v>6600</v>
      </c>
      <c r="R276" s="213">
        <v>7000</v>
      </c>
      <c r="S276" s="213">
        <v>7600</v>
      </c>
      <c r="T276" s="152"/>
      <c r="U276" s="152"/>
      <c r="V276" s="284">
        <f>MIN(Q276,R276,S276)</f>
        <v>6600</v>
      </c>
      <c r="W276" s="285">
        <v>0.55000000000000004</v>
      </c>
      <c r="X276" s="286">
        <f>ROUNDDOWN(V276*W276,0)</f>
        <v>3630</v>
      </c>
      <c r="Y276" s="287">
        <f t="shared" si="0"/>
        <v>3630</v>
      </c>
      <c r="AA276" s="186"/>
      <c r="AB276" s="186"/>
      <c r="AC276" s="186"/>
      <c r="AD276" s="186"/>
      <c r="AE276" s="186"/>
      <c r="AF276" s="186"/>
    </row>
    <row r="277" spans="1:32" ht="18" customHeight="1">
      <c r="A277" s="188"/>
      <c r="B277" s="189" t="s">
        <v>375</v>
      </c>
      <c r="C277" s="167"/>
      <c r="D277" s="190"/>
      <c r="E277" s="191"/>
      <c r="F277" s="192"/>
      <c r="G277" s="193"/>
      <c r="H277" s="191"/>
      <c r="I277" s="194"/>
      <c r="J277" s="194"/>
      <c r="K277" s="194"/>
      <c r="L277" s="194"/>
      <c r="M277" s="194"/>
      <c r="N277" s="194"/>
      <c r="O277" s="194"/>
      <c r="P277" s="196"/>
      <c r="Q277" s="292" t="s">
        <v>1225</v>
      </c>
      <c r="R277" s="293" t="s">
        <v>1226</v>
      </c>
      <c r="S277" s="293" t="s">
        <v>1227</v>
      </c>
      <c r="T277" s="194"/>
      <c r="U277" s="194"/>
      <c r="V277" s="281"/>
      <c r="W277" s="281"/>
      <c r="X277" s="282"/>
      <c r="Y277" s="283"/>
      <c r="AA277" s="198"/>
      <c r="AB277" s="198"/>
      <c r="AC277" s="198"/>
      <c r="AD277" s="198"/>
      <c r="AE277" s="198"/>
      <c r="AF277" s="198"/>
    </row>
    <row r="278" spans="1:32" ht="18" customHeight="1">
      <c r="A278" s="151"/>
      <c r="B278" s="201" t="s">
        <v>376</v>
      </c>
      <c r="C278" s="202" t="s">
        <v>377</v>
      </c>
      <c r="D278" s="203">
        <v>3.6</v>
      </c>
      <c r="E278" s="183" t="s">
        <v>303</v>
      </c>
      <c r="F278" s="210">
        <f>Y278</f>
        <v>63300</v>
      </c>
      <c r="G278" s="219"/>
      <c r="H278" s="204"/>
      <c r="I278" s="221"/>
      <c r="J278" s="226" t="s">
        <v>189</v>
      </c>
      <c r="K278" s="222"/>
      <c r="L278" s="226"/>
      <c r="M278" s="212" t="s">
        <v>189</v>
      </c>
      <c r="N278" s="222"/>
      <c r="O278" s="213"/>
      <c r="P278" s="220"/>
      <c r="Q278" s="205">
        <v>115200</v>
      </c>
      <c r="R278" s="213">
        <v>132000</v>
      </c>
      <c r="S278" s="213">
        <v>138000</v>
      </c>
      <c r="T278" s="152"/>
      <c r="U278" s="152"/>
      <c r="V278" s="284">
        <f>MIN(Q278,R278,S278)</f>
        <v>115200</v>
      </c>
      <c r="W278" s="285">
        <v>0.55000000000000004</v>
      </c>
      <c r="X278" s="286">
        <f>ROUNDDOWN(V278*W278,0)</f>
        <v>63360</v>
      </c>
      <c r="Y278" s="287">
        <f t="shared" si="0"/>
        <v>63300</v>
      </c>
      <c r="AA278" s="186"/>
      <c r="AB278" s="186"/>
      <c r="AC278" s="186"/>
      <c r="AD278" s="186"/>
      <c r="AE278" s="186"/>
      <c r="AF278" s="186"/>
    </row>
    <row r="279" spans="1:32" ht="18" customHeight="1">
      <c r="A279" s="188"/>
      <c r="B279" s="189"/>
      <c r="C279" s="167"/>
      <c r="D279" s="190"/>
      <c r="E279" s="191"/>
      <c r="F279" s="192"/>
      <c r="G279" s="193"/>
      <c r="H279" s="191"/>
      <c r="I279" s="194"/>
      <c r="J279" s="194"/>
      <c r="K279" s="194"/>
      <c r="L279" s="194"/>
      <c r="M279" s="195"/>
      <c r="N279" s="194"/>
      <c r="O279" s="194"/>
      <c r="P279" s="196"/>
      <c r="Q279" s="197"/>
      <c r="R279" s="194"/>
      <c r="S279" s="194"/>
      <c r="T279" s="194"/>
      <c r="U279" s="194"/>
      <c r="V279" s="198"/>
      <c r="W279" s="198"/>
      <c r="X279" s="199"/>
      <c r="Y279" s="200"/>
      <c r="AA279" s="198"/>
      <c r="AB279" s="198"/>
      <c r="AC279" s="198"/>
      <c r="AD279" s="198"/>
      <c r="AE279" s="198"/>
      <c r="AF279" s="198"/>
    </row>
    <row r="280" spans="1:32" ht="18" customHeight="1">
      <c r="A280" s="151"/>
      <c r="B280" s="201"/>
      <c r="C280" s="202"/>
      <c r="D280" s="203"/>
      <c r="E280" s="183"/>
      <c r="F280" s="155"/>
      <c r="G280" s="182"/>
      <c r="H280" s="204"/>
      <c r="I280" s="152"/>
      <c r="J280" s="152"/>
      <c r="K280" s="152"/>
      <c r="L280" s="152"/>
      <c r="M280" s="181"/>
      <c r="N280" s="152"/>
      <c r="O280" s="152"/>
      <c r="P280" s="184"/>
      <c r="Q280" s="205"/>
      <c r="R280" s="213"/>
      <c r="S280" s="213"/>
      <c r="T280" s="152"/>
      <c r="U280" s="152"/>
      <c r="V280" s="206"/>
      <c r="W280" s="207"/>
      <c r="X280" s="208"/>
      <c r="Y280" s="209"/>
      <c r="AA280" s="186"/>
      <c r="AB280" s="186"/>
      <c r="AC280" s="186"/>
      <c r="AD280" s="186"/>
      <c r="AE280" s="186"/>
      <c r="AF280" s="186"/>
    </row>
    <row r="281" spans="1:32" ht="18" customHeight="1">
      <c r="A281" s="188"/>
      <c r="B281" s="189"/>
      <c r="C281" s="167"/>
      <c r="D281" s="190"/>
      <c r="E281" s="191"/>
      <c r="F281" s="192"/>
      <c r="G281" s="193"/>
      <c r="H281" s="191"/>
      <c r="I281" s="194"/>
      <c r="J281" s="194"/>
      <c r="K281" s="194"/>
      <c r="L281" s="194"/>
      <c r="M281" s="195"/>
      <c r="N281" s="194"/>
      <c r="O281" s="194"/>
      <c r="P281" s="196"/>
      <c r="Q281" s="197"/>
      <c r="R281" s="194"/>
      <c r="S281" s="194"/>
      <c r="T281" s="194"/>
      <c r="U281" s="194"/>
      <c r="V281" s="198"/>
      <c r="W281" s="198"/>
      <c r="X281" s="199"/>
      <c r="Y281" s="200"/>
      <c r="AA281" s="198"/>
      <c r="AB281" s="198"/>
      <c r="AC281" s="198"/>
      <c r="AD281" s="198"/>
      <c r="AE281" s="198"/>
      <c r="AF281" s="198"/>
    </row>
    <row r="282" spans="1:32" ht="18" customHeight="1">
      <c r="A282" s="151"/>
      <c r="B282" s="201" t="s">
        <v>326</v>
      </c>
      <c r="C282" s="202"/>
      <c r="D282" s="203"/>
      <c r="E282" s="183"/>
      <c r="F282" s="155"/>
      <c r="G282" s="182"/>
      <c r="H282" s="204"/>
      <c r="I282" s="152"/>
      <c r="J282" s="152"/>
      <c r="K282" s="152"/>
      <c r="L282" s="152"/>
      <c r="M282" s="181"/>
      <c r="N282" s="152"/>
      <c r="O282" s="152"/>
      <c r="P282" s="184"/>
      <c r="Q282" s="205"/>
      <c r="R282" s="213"/>
      <c r="S282" s="213"/>
      <c r="T282" s="152"/>
      <c r="U282" s="152"/>
      <c r="V282" s="206"/>
      <c r="W282" s="207"/>
      <c r="X282" s="208"/>
      <c r="Y282" s="209"/>
      <c r="AA282" s="186"/>
      <c r="AB282" s="186"/>
      <c r="AC282" s="186"/>
      <c r="AD282" s="186"/>
      <c r="AE282" s="186"/>
      <c r="AF282" s="186"/>
    </row>
    <row r="283" spans="1:32" ht="18" customHeight="1">
      <c r="A283" s="188"/>
      <c r="B283" s="189"/>
      <c r="C283" s="167"/>
      <c r="D283" s="190"/>
      <c r="E283" s="191"/>
      <c r="F283" s="192"/>
      <c r="G283" s="193"/>
      <c r="H283" s="191"/>
      <c r="I283" s="194"/>
      <c r="J283" s="194"/>
      <c r="K283" s="194"/>
      <c r="L283" s="194"/>
      <c r="M283" s="194" t="s">
        <v>775</v>
      </c>
      <c r="N283" s="194"/>
      <c r="O283" s="194"/>
      <c r="P283" s="196"/>
      <c r="Q283" s="197"/>
      <c r="R283" s="194"/>
      <c r="S283" s="194"/>
      <c r="T283" s="194"/>
      <c r="U283" s="194"/>
      <c r="V283" s="198"/>
      <c r="W283" s="198"/>
      <c r="X283" s="199"/>
      <c r="Y283" s="200"/>
      <c r="AA283" s="198"/>
      <c r="AB283" s="198"/>
      <c r="AC283" s="198"/>
      <c r="AD283" s="198"/>
      <c r="AE283" s="198"/>
      <c r="AF283" s="198"/>
    </row>
    <row r="284" spans="1:32" ht="18" customHeight="1">
      <c r="A284" s="151"/>
      <c r="B284" s="201" t="s">
        <v>378</v>
      </c>
      <c r="C284" s="202" t="s">
        <v>379</v>
      </c>
      <c r="D284" s="203">
        <v>1</v>
      </c>
      <c r="E284" s="183" t="s">
        <v>11</v>
      </c>
      <c r="F284" s="210">
        <f>IF(G284=0,"",IF(LEN(ABS(ROUND(G284,0)))&gt;3,ROUND(G284,2-INT(LOG(ABS(ROUND(G284,0))))),IF(LEN(ABS(ROUND(G284,0)))&gt;1,ROUND(G284,1-INT(LOG(ABS(G284)))),ROUND(G284,0-INT(LOG(ABS(G284)))))))</f>
        <v>4010</v>
      </c>
      <c r="G284" s="211">
        <f>IF(P284="",H284,ROUND(H284*P284,1))</f>
        <v>4009.7</v>
      </c>
      <c r="H284" s="204">
        <v>1</v>
      </c>
      <c r="I284" s="213"/>
      <c r="J284" s="213" t="s">
        <v>189</v>
      </c>
      <c r="K284" s="222"/>
      <c r="L284" s="229"/>
      <c r="M284" s="212">
        <v>3970</v>
      </c>
      <c r="N284" s="222">
        <v>1.01</v>
      </c>
      <c r="O284" s="229">
        <f>IF(M284="",N284,ROUND(M284*N284,1))</f>
        <v>4009.7</v>
      </c>
      <c r="P284" s="230">
        <f>IF(E284="",0,AVERAGE(L284,O284))</f>
        <v>4009.7</v>
      </c>
      <c r="Q284" s="205"/>
      <c r="R284" s="213"/>
      <c r="S284" s="213"/>
      <c r="T284" s="152"/>
      <c r="U284" s="152"/>
      <c r="V284" s="206"/>
      <c r="W284" s="207"/>
      <c r="X284" s="208"/>
      <c r="Y284" s="209"/>
      <c r="AA284" s="186"/>
      <c r="AB284" s="186"/>
      <c r="AC284" s="186"/>
      <c r="AD284" s="186"/>
      <c r="AE284" s="186"/>
      <c r="AF284" s="186"/>
    </row>
    <row r="285" spans="1:32" ht="18" customHeight="1">
      <c r="A285" s="188"/>
      <c r="B285" s="189"/>
      <c r="C285" s="167"/>
      <c r="D285" s="190"/>
      <c r="E285" s="191"/>
      <c r="F285" s="192"/>
      <c r="G285" s="193"/>
      <c r="H285" s="191"/>
      <c r="I285" s="194"/>
      <c r="J285" s="194" t="s">
        <v>707</v>
      </c>
      <c r="K285" s="194"/>
      <c r="L285" s="194"/>
      <c r="M285" s="194" t="s">
        <v>708</v>
      </c>
      <c r="N285" s="194"/>
      <c r="O285" s="194"/>
      <c r="P285" s="196"/>
      <c r="Q285" s="197"/>
      <c r="R285" s="194"/>
      <c r="S285" s="194"/>
      <c r="T285" s="194"/>
      <c r="U285" s="194"/>
      <c r="V285" s="198"/>
      <c r="W285" s="198"/>
      <c r="X285" s="199"/>
      <c r="Y285" s="200"/>
      <c r="AA285" s="198"/>
      <c r="AB285" s="198"/>
      <c r="AC285" s="198"/>
      <c r="AD285" s="198"/>
      <c r="AE285" s="198"/>
      <c r="AF285" s="198"/>
    </row>
    <row r="286" spans="1:32" ht="18" customHeight="1">
      <c r="A286" s="151"/>
      <c r="B286" s="201" t="s">
        <v>380</v>
      </c>
      <c r="C286" s="202" t="s">
        <v>381</v>
      </c>
      <c r="D286" s="203">
        <v>5</v>
      </c>
      <c r="E286" s="183" t="s">
        <v>11</v>
      </c>
      <c r="F286" s="210">
        <f>IF(G286=0,"",IF(LEN(ABS(ROUND(G286,0)))&gt;3,ROUND(G286,2-INT(LOG(ABS(ROUND(G286,0))))),IF(LEN(ABS(ROUND(G286,0)))&gt;1,ROUND(G286,1-INT(LOG(ABS(G286)))),ROUND(G286,0-INT(LOG(ABS(G286)))))))</f>
        <v>4540</v>
      </c>
      <c r="G286" s="211">
        <f>IF(P286="",H286,ROUND(H286*P286,1))</f>
        <v>4540</v>
      </c>
      <c r="H286" s="204">
        <v>1</v>
      </c>
      <c r="I286" s="213"/>
      <c r="J286" s="213">
        <v>4920</v>
      </c>
      <c r="K286" s="222">
        <v>1.01</v>
      </c>
      <c r="L286" s="229">
        <f>IF(J286="",K286,ROUND(J286*K286,1))</f>
        <v>4969.2</v>
      </c>
      <c r="M286" s="212">
        <v>4070</v>
      </c>
      <c r="N286" s="222">
        <v>1.01</v>
      </c>
      <c r="O286" s="229">
        <f>IF(M286="",N286,ROUND(M286*N286,1))</f>
        <v>4110.7</v>
      </c>
      <c r="P286" s="230">
        <f>IF(E286="",0,AVERAGE(L286,O286))</f>
        <v>4539.95</v>
      </c>
      <c r="Q286" s="205"/>
      <c r="R286" s="213"/>
      <c r="S286" s="213"/>
      <c r="T286" s="152"/>
      <c r="U286" s="152"/>
      <c r="V286" s="206"/>
      <c r="W286" s="207"/>
      <c r="X286" s="208"/>
      <c r="Y286" s="209"/>
      <c r="AA286" s="186"/>
      <c r="AB286" s="186"/>
      <c r="AC286" s="186"/>
      <c r="AD286" s="186"/>
      <c r="AE286" s="186"/>
      <c r="AF286" s="186"/>
    </row>
    <row r="287" spans="1:32" ht="18" customHeight="1">
      <c r="A287" s="188"/>
      <c r="B287" s="189"/>
      <c r="C287" s="167"/>
      <c r="D287" s="190"/>
      <c r="E287" s="191"/>
      <c r="F287" s="192"/>
      <c r="G287" s="193"/>
      <c r="H287" s="191"/>
      <c r="I287" s="194"/>
      <c r="J287" s="194"/>
      <c r="K287" s="194"/>
      <c r="L287" s="194"/>
      <c r="M287" s="194"/>
      <c r="N287" s="194"/>
      <c r="O287" s="194"/>
      <c r="P287" s="196"/>
      <c r="Q287" s="292" t="s">
        <v>1225</v>
      </c>
      <c r="R287" s="293" t="s">
        <v>1226</v>
      </c>
      <c r="S287" s="293" t="s">
        <v>1227</v>
      </c>
      <c r="T287" s="194"/>
      <c r="U287" s="194"/>
      <c r="V287" s="281"/>
      <c r="W287" s="281"/>
      <c r="X287" s="282"/>
      <c r="Y287" s="283"/>
      <c r="AA287" s="198"/>
      <c r="AB287" s="198"/>
      <c r="AC287" s="198"/>
      <c r="AD287" s="198"/>
      <c r="AE287" s="198"/>
      <c r="AF287" s="198"/>
    </row>
    <row r="288" spans="1:32" ht="18" customHeight="1">
      <c r="A288" s="151"/>
      <c r="B288" s="201" t="s">
        <v>382</v>
      </c>
      <c r="C288" s="202" t="s">
        <v>383</v>
      </c>
      <c r="D288" s="203">
        <v>4.8</v>
      </c>
      <c r="E288" s="183" t="s">
        <v>303</v>
      </c>
      <c r="F288" s="210">
        <f>Y288</f>
        <v>3300</v>
      </c>
      <c r="G288" s="219"/>
      <c r="H288" s="204"/>
      <c r="I288" s="221"/>
      <c r="J288" s="226" t="s">
        <v>189</v>
      </c>
      <c r="K288" s="222"/>
      <c r="L288" s="226"/>
      <c r="M288" s="212" t="s">
        <v>189</v>
      </c>
      <c r="N288" s="222"/>
      <c r="O288" s="213"/>
      <c r="P288" s="220"/>
      <c r="Q288" s="205">
        <v>6000</v>
      </c>
      <c r="R288" s="213">
        <v>6400</v>
      </c>
      <c r="S288" s="213">
        <v>7000</v>
      </c>
      <c r="T288" s="152"/>
      <c r="U288" s="152"/>
      <c r="V288" s="284">
        <f>MIN(Q288,R288,S288)</f>
        <v>6000</v>
      </c>
      <c r="W288" s="285">
        <v>0.55000000000000004</v>
      </c>
      <c r="X288" s="286">
        <f>ROUNDDOWN(V288*W288,0)</f>
        <v>3300</v>
      </c>
      <c r="Y288" s="287">
        <f>IF(X288=0,"",IF(LEN(ABS(ROUND(X288,0)))&gt;3,ROUNDDOWN(X288,2-INT(LOG(ABS(ROUND(X288,0))))),IF(LEN(ABS(ROUND(X288,0)))&gt;1,ROUNDDOWN(X288,1-INT(LOG(ABS(X288)))),ROUNDDOWN(X288,0-INT(LOG(ABS(X288)))))))</f>
        <v>3300</v>
      </c>
      <c r="AA288" s="186"/>
      <c r="AB288" s="186"/>
      <c r="AC288" s="186"/>
      <c r="AD288" s="186"/>
      <c r="AE288" s="186"/>
      <c r="AF288" s="186"/>
    </row>
    <row r="289" spans="1:32" ht="18" customHeight="1">
      <c r="A289" s="188"/>
      <c r="B289" s="189" t="s">
        <v>384</v>
      </c>
      <c r="C289" s="167"/>
      <c r="D289" s="190"/>
      <c r="E289" s="191"/>
      <c r="F289" s="192"/>
      <c r="G289" s="193"/>
      <c r="H289" s="191"/>
      <c r="I289" s="194"/>
      <c r="J289" s="194" t="s">
        <v>709</v>
      </c>
      <c r="K289" s="194"/>
      <c r="L289" s="194"/>
      <c r="M289" s="194"/>
      <c r="N289" s="194"/>
      <c r="O289" s="194"/>
      <c r="P289" s="196"/>
      <c r="Q289" s="197"/>
      <c r="R289" s="194"/>
      <c r="S289" s="194"/>
      <c r="T289" s="194"/>
      <c r="U289" s="194"/>
      <c r="V289" s="198"/>
      <c r="W289" s="198"/>
      <c r="X289" s="199"/>
      <c r="Y289" s="200"/>
      <c r="AA289" s="198"/>
      <c r="AB289" s="198"/>
      <c r="AC289" s="198"/>
      <c r="AD289" s="198"/>
      <c r="AE289" s="198"/>
      <c r="AF289" s="198"/>
    </row>
    <row r="290" spans="1:32" ht="18" customHeight="1">
      <c r="A290" s="151"/>
      <c r="B290" s="201" t="s">
        <v>385</v>
      </c>
      <c r="C290" s="202" t="s">
        <v>386</v>
      </c>
      <c r="D290" s="203">
        <v>3.5</v>
      </c>
      <c r="E290" s="183" t="s">
        <v>303</v>
      </c>
      <c r="F290" s="210">
        <f>IF(G290=0,"",IF(LEN(ABS(ROUND(G290,0)))&gt;3,ROUND(G290,2-INT(LOG(ABS(ROUND(G290,0))))),IF(LEN(ABS(ROUND(G290,0)))&gt;1,ROUND(G290,1-INT(LOG(ABS(G290)))),ROUND(G290,0-INT(LOG(ABS(G290)))))))</f>
        <v>940</v>
      </c>
      <c r="G290" s="211">
        <f>IF(P290="",H290,ROUND(H290*P290,1))</f>
        <v>939.3</v>
      </c>
      <c r="H290" s="204">
        <v>1</v>
      </c>
      <c r="I290" s="213"/>
      <c r="J290" s="213">
        <v>930</v>
      </c>
      <c r="K290" s="222">
        <v>1.01</v>
      </c>
      <c r="L290" s="229">
        <f>IF(J290="",K290,ROUND(J290*K290,1))</f>
        <v>939.3</v>
      </c>
      <c r="M290" s="212" t="s">
        <v>189</v>
      </c>
      <c r="N290" s="222"/>
      <c r="O290" s="229"/>
      <c r="P290" s="230">
        <f>IF(E290="",0,AVERAGE(L290,O290))</f>
        <v>939.3</v>
      </c>
      <c r="Q290" s="205"/>
      <c r="R290" s="213"/>
      <c r="S290" s="213"/>
      <c r="T290" s="152"/>
      <c r="U290" s="152"/>
      <c r="V290" s="206"/>
      <c r="W290" s="207"/>
      <c r="X290" s="208"/>
      <c r="Y290" s="209"/>
      <c r="AA290" s="186"/>
      <c r="AB290" s="186"/>
      <c r="AC290" s="186"/>
      <c r="AD290" s="186"/>
      <c r="AE290" s="186"/>
      <c r="AF290" s="186"/>
    </row>
    <row r="291" spans="1:32" ht="18" customHeight="1">
      <c r="A291" s="188"/>
      <c r="B291" s="189" t="s">
        <v>387</v>
      </c>
      <c r="C291" s="167"/>
      <c r="D291" s="190"/>
      <c r="E291" s="191"/>
      <c r="F291" s="192"/>
      <c r="G291" s="193"/>
      <c r="H291" s="191"/>
      <c r="I291" s="194"/>
      <c r="J291" s="194"/>
      <c r="K291" s="194"/>
      <c r="L291" s="194"/>
      <c r="M291" s="194"/>
      <c r="N291" s="194"/>
      <c r="O291" s="194"/>
      <c r="P291" s="196"/>
      <c r="Q291" s="292" t="s">
        <v>1225</v>
      </c>
      <c r="R291" s="293" t="s">
        <v>1226</v>
      </c>
      <c r="S291" s="293" t="s">
        <v>1227</v>
      </c>
      <c r="T291" s="194"/>
      <c r="U291" s="194"/>
      <c r="V291" s="281"/>
      <c r="W291" s="281"/>
      <c r="X291" s="282"/>
      <c r="Y291" s="283"/>
      <c r="AA291" s="198"/>
      <c r="AB291" s="198"/>
      <c r="AC291" s="198"/>
      <c r="AD291" s="198"/>
      <c r="AE291" s="198"/>
      <c r="AF291" s="198"/>
    </row>
    <row r="292" spans="1:32" ht="18" customHeight="1">
      <c r="A292" s="151"/>
      <c r="B292" s="201" t="s">
        <v>388</v>
      </c>
      <c r="C292" s="202" t="s">
        <v>1181</v>
      </c>
      <c r="D292" s="203">
        <v>0.8</v>
      </c>
      <c r="E292" s="183" t="s">
        <v>184</v>
      </c>
      <c r="F292" s="210">
        <f>Y292</f>
        <v>2640</v>
      </c>
      <c r="G292" s="219"/>
      <c r="H292" s="204"/>
      <c r="I292" s="221"/>
      <c r="J292" s="226" t="s">
        <v>189</v>
      </c>
      <c r="K292" s="222"/>
      <c r="L292" s="226"/>
      <c r="M292" s="212" t="s">
        <v>189</v>
      </c>
      <c r="N292" s="222"/>
      <c r="O292" s="213"/>
      <c r="P292" s="220"/>
      <c r="Q292" s="205">
        <v>4800</v>
      </c>
      <c r="R292" s="213">
        <v>5200</v>
      </c>
      <c r="S292" s="213">
        <v>5900</v>
      </c>
      <c r="T292" s="152"/>
      <c r="U292" s="152"/>
      <c r="V292" s="284">
        <f>MIN(Q292,R292,S292)</f>
        <v>4800</v>
      </c>
      <c r="W292" s="285">
        <v>0.55000000000000004</v>
      </c>
      <c r="X292" s="286">
        <f>ROUNDDOWN(V292*W292,0)</f>
        <v>2640</v>
      </c>
      <c r="Y292" s="287">
        <f>IF(X292=0,"",IF(LEN(ABS(ROUND(X292,0)))&gt;3,ROUNDDOWN(X292,2-INT(LOG(ABS(ROUND(X292,0))))),IF(LEN(ABS(ROUND(X292,0)))&gt;1,ROUNDDOWN(X292,1-INT(LOG(ABS(X292)))),ROUNDDOWN(X292,0-INT(LOG(ABS(X292)))))))</f>
        <v>2640</v>
      </c>
      <c r="AA292" s="186"/>
      <c r="AB292" s="186"/>
      <c r="AC292" s="186"/>
      <c r="AD292" s="186"/>
      <c r="AE292" s="186"/>
      <c r="AF292" s="186"/>
    </row>
    <row r="293" spans="1:32" ht="18" customHeight="1">
      <c r="A293" s="188"/>
      <c r="B293" s="189"/>
      <c r="C293" s="167"/>
      <c r="D293" s="190"/>
      <c r="E293" s="191"/>
      <c r="F293" s="192"/>
      <c r="G293" s="193"/>
      <c r="H293" s="191"/>
      <c r="I293" s="194"/>
      <c r="J293" s="194"/>
      <c r="K293" s="194"/>
      <c r="L293" s="194"/>
      <c r="M293" s="195"/>
      <c r="N293" s="194"/>
      <c r="O293" s="194"/>
      <c r="P293" s="196"/>
      <c r="Q293" s="197"/>
      <c r="R293" s="194"/>
      <c r="S293" s="194"/>
      <c r="T293" s="194"/>
      <c r="U293" s="194"/>
      <c r="V293" s="198"/>
      <c r="W293" s="198"/>
      <c r="X293" s="199"/>
      <c r="Y293" s="200"/>
      <c r="AA293" s="198"/>
      <c r="AB293" s="198"/>
      <c r="AC293" s="198"/>
      <c r="AD293" s="198"/>
      <c r="AE293" s="198"/>
      <c r="AF293" s="198"/>
    </row>
    <row r="294" spans="1:32" ht="18" customHeight="1">
      <c r="A294" s="151"/>
      <c r="B294" s="201"/>
      <c r="C294" s="202"/>
      <c r="D294" s="203"/>
      <c r="E294" s="183"/>
      <c r="F294" s="155"/>
      <c r="G294" s="182"/>
      <c r="H294" s="204"/>
      <c r="I294" s="152"/>
      <c r="J294" s="152"/>
      <c r="K294" s="152"/>
      <c r="L294" s="152"/>
      <c r="M294" s="181"/>
      <c r="N294" s="152"/>
      <c r="O294" s="152"/>
      <c r="P294" s="184"/>
      <c r="Q294" s="205"/>
      <c r="R294" s="213"/>
      <c r="S294" s="213"/>
      <c r="T294" s="152"/>
      <c r="U294" s="152"/>
      <c r="V294" s="206"/>
      <c r="W294" s="207"/>
      <c r="X294" s="208"/>
      <c r="Y294" s="209"/>
      <c r="AA294" s="186"/>
      <c r="AB294" s="186"/>
      <c r="AC294" s="186"/>
      <c r="AD294" s="186"/>
      <c r="AE294" s="186"/>
      <c r="AF294" s="186"/>
    </row>
    <row r="295" spans="1:32" ht="18" customHeight="1">
      <c r="A295" s="188"/>
      <c r="B295" s="189"/>
      <c r="C295" s="167"/>
      <c r="D295" s="190"/>
      <c r="E295" s="191"/>
      <c r="F295" s="192"/>
      <c r="G295" s="193"/>
      <c r="H295" s="191"/>
      <c r="I295" s="194"/>
      <c r="J295" s="194"/>
      <c r="K295" s="194"/>
      <c r="L295" s="194"/>
      <c r="M295" s="195"/>
      <c r="N295" s="194"/>
      <c r="O295" s="194"/>
      <c r="P295" s="196"/>
      <c r="Q295" s="197"/>
      <c r="R295" s="194"/>
      <c r="S295" s="194"/>
      <c r="T295" s="194"/>
      <c r="U295" s="194"/>
      <c r="V295" s="198"/>
      <c r="W295" s="198"/>
      <c r="X295" s="199"/>
      <c r="Y295" s="200"/>
      <c r="AA295" s="198"/>
      <c r="AB295" s="198"/>
      <c r="AC295" s="198"/>
      <c r="AD295" s="198"/>
      <c r="AE295" s="198"/>
      <c r="AF295" s="198"/>
    </row>
    <row r="296" spans="1:32" ht="18" customHeight="1">
      <c r="A296" s="151">
        <v>11</v>
      </c>
      <c r="B296" s="201" t="s">
        <v>389</v>
      </c>
      <c r="C296" s="202"/>
      <c r="D296" s="203"/>
      <c r="E296" s="183"/>
      <c r="F296" s="155"/>
      <c r="G296" s="182"/>
      <c r="H296" s="204"/>
      <c r="I296" s="152"/>
      <c r="J296" s="152"/>
      <c r="K296" s="152"/>
      <c r="L296" s="152"/>
      <c r="M296" s="181"/>
      <c r="N296" s="152"/>
      <c r="O296" s="152"/>
      <c r="P296" s="184"/>
      <c r="Q296" s="205"/>
      <c r="R296" s="213"/>
      <c r="S296" s="213"/>
      <c r="T296" s="152"/>
      <c r="U296" s="152"/>
      <c r="V296" s="206"/>
      <c r="W296" s="207"/>
      <c r="X296" s="208"/>
      <c r="Y296" s="209"/>
      <c r="AA296" s="186"/>
      <c r="AB296" s="186"/>
      <c r="AC296" s="186"/>
      <c r="AD296" s="186"/>
      <c r="AE296" s="186"/>
      <c r="AF296" s="186"/>
    </row>
    <row r="297" spans="1:32" ht="18" customHeight="1">
      <c r="A297" s="188"/>
      <c r="B297" s="189"/>
      <c r="C297" s="167"/>
      <c r="D297" s="190"/>
      <c r="E297" s="191"/>
      <c r="F297" s="192"/>
      <c r="G297" s="193"/>
      <c r="H297" s="191"/>
      <c r="I297" s="194"/>
      <c r="J297" s="194"/>
      <c r="K297" s="194"/>
      <c r="L297" s="194"/>
      <c r="M297" s="195"/>
      <c r="N297" s="194"/>
      <c r="O297" s="194"/>
      <c r="P297" s="196"/>
      <c r="Q297" s="197"/>
      <c r="R297" s="194"/>
      <c r="S297" s="194"/>
      <c r="T297" s="194"/>
      <c r="U297" s="194"/>
      <c r="V297" s="198"/>
      <c r="W297" s="198"/>
      <c r="X297" s="199"/>
      <c r="Y297" s="200"/>
      <c r="AA297" s="198"/>
      <c r="AB297" s="198"/>
      <c r="AC297" s="198"/>
      <c r="AD297" s="198"/>
      <c r="AE297" s="198"/>
      <c r="AF297" s="198"/>
    </row>
    <row r="298" spans="1:32" ht="18" customHeight="1">
      <c r="A298" s="151"/>
      <c r="B298" s="201" t="s">
        <v>390</v>
      </c>
      <c r="C298" s="202"/>
      <c r="D298" s="203"/>
      <c r="E298" s="183"/>
      <c r="F298" s="155"/>
      <c r="G298" s="182"/>
      <c r="H298" s="204"/>
      <c r="I298" s="152"/>
      <c r="J298" s="152"/>
      <c r="K298" s="152"/>
      <c r="L298" s="152"/>
      <c r="M298" s="181"/>
      <c r="N298" s="152"/>
      <c r="O298" s="152"/>
      <c r="P298" s="184"/>
      <c r="Q298" s="205"/>
      <c r="R298" s="213"/>
      <c r="S298" s="213"/>
      <c r="T298" s="152"/>
      <c r="U298" s="152"/>
      <c r="V298" s="206"/>
      <c r="W298" s="207"/>
      <c r="X298" s="208"/>
      <c r="Y298" s="209"/>
      <c r="AA298" s="186"/>
      <c r="AB298" s="186"/>
      <c r="AC298" s="186"/>
      <c r="AD298" s="186"/>
      <c r="AE298" s="186"/>
      <c r="AF298" s="186"/>
    </row>
    <row r="299" spans="1:32" ht="18" customHeight="1">
      <c r="A299" s="188"/>
      <c r="B299" s="189"/>
      <c r="C299" s="167" t="s">
        <v>391</v>
      </c>
      <c r="D299" s="190"/>
      <c r="E299" s="191"/>
      <c r="F299" s="192"/>
      <c r="G299" s="193"/>
      <c r="H299" s="191"/>
      <c r="I299" s="194"/>
      <c r="J299" s="194"/>
      <c r="K299" s="194"/>
      <c r="L299" s="194"/>
      <c r="M299" s="194"/>
      <c r="N299" s="194"/>
      <c r="O299" s="194"/>
      <c r="P299" s="196"/>
      <c r="Q299" s="292" t="s">
        <v>1201</v>
      </c>
      <c r="R299" s="293" t="s">
        <v>1202</v>
      </c>
      <c r="S299" s="293" t="s">
        <v>1228</v>
      </c>
      <c r="T299" s="194"/>
      <c r="U299" s="194"/>
      <c r="V299" s="281"/>
      <c r="W299" s="281"/>
      <c r="X299" s="282"/>
      <c r="Y299" s="283"/>
      <c r="AA299" s="198"/>
      <c r="AB299" s="198"/>
      <c r="AC299" s="198"/>
      <c r="AD299" s="198"/>
      <c r="AE299" s="198"/>
      <c r="AF299" s="198"/>
    </row>
    <row r="300" spans="1:32" ht="18" customHeight="1">
      <c r="A300" s="151"/>
      <c r="B300" s="201" t="s">
        <v>392</v>
      </c>
      <c r="C300" s="202" t="s">
        <v>393</v>
      </c>
      <c r="D300" s="203">
        <v>66.599999999999994</v>
      </c>
      <c r="E300" s="183" t="s">
        <v>1072</v>
      </c>
      <c r="F300" s="210">
        <f>Y300</f>
        <v>3570</v>
      </c>
      <c r="G300" s="219"/>
      <c r="H300" s="204"/>
      <c r="I300" s="221"/>
      <c r="J300" s="226" t="s">
        <v>189</v>
      </c>
      <c r="K300" s="222"/>
      <c r="L300" s="226"/>
      <c r="M300" s="212" t="s">
        <v>189</v>
      </c>
      <c r="N300" s="222"/>
      <c r="O300" s="213"/>
      <c r="P300" s="220"/>
      <c r="Q300" s="296">
        <v>6500</v>
      </c>
      <c r="R300" s="294">
        <v>6700</v>
      </c>
      <c r="S300" s="294">
        <v>6800</v>
      </c>
      <c r="T300" s="152"/>
      <c r="U300" s="152"/>
      <c r="V300" s="284">
        <f>MIN(Q300,R300,S300)</f>
        <v>6500</v>
      </c>
      <c r="W300" s="285">
        <v>0.55000000000000004</v>
      </c>
      <c r="X300" s="286">
        <f>ROUNDDOWN(V300*W300,0)</f>
        <v>3575</v>
      </c>
      <c r="Y300" s="287">
        <f t="shared" ref="Y300:Y326" si="1">IF(X300=0,"",IF(LEN(ABS(ROUND(X300,0)))&gt;3,ROUNDDOWN(X300,2-INT(LOG(ABS(ROUND(X300,0))))),IF(LEN(ABS(ROUND(X300,0)))&gt;1,ROUNDDOWN(X300,1-INT(LOG(ABS(X300)))),ROUNDDOWN(X300,0-INT(LOG(ABS(X300)))))))</f>
        <v>3570</v>
      </c>
      <c r="AA300" s="186"/>
      <c r="AB300" s="186"/>
      <c r="AC300" s="186"/>
      <c r="AD300" s="186"/>
      <c r="AE300" s="186"/>
      <c r="AF300" s="186"/>
    </row>
    <row r="301" spans="1:32" ht="18" customHeight="1">
      <c r="A301" s="188"/>
      <c r="B301" s="189"/>
      <c r="C301" s="167"/>
      <c r="D301" s="190"/>
      <c r="E301" s="191"/>
      <c r="F301" s="192"/>
      <c r="G301" s="193"/>
      <c r="H301" s="191"/>
      <c r="I301" s="194"/>
      <c r="J301" s="194"/>
      <c r="K301" s="194"/>
      <c r="L301" s="194"/>
      <c r="M301" s="194"/>
      <c r="N301" s="194"/>
      <c r="O301" s="194"/>
      <c r="P301" s="196"/>
      <c r="Q301" s="292" t="s">
        <v>1201</v>
      </c>
      <c r="R301" s="293" t="s">
        <v>1202</v>
      </c>
      <c r="S301" s="293" t="s">
        <v>1228</v>
      </c>
      <c r="T301" s="194"/>
      <c r="U301" s="194"/>
      <c r="V301" s="281"/>
      <c r="W301" s="281"/>
      <c r="X301" s="282"/>
      <c r="Y301" s="283"/>
      <c r="AA301" s="198"/>
      <c r="AB301" s="198"/>
      <c r="AC301" s="198"/>
      <c r="AD301" s="198"/>
      <c r="AE301" s="198"/>
      <c r="AF301" s="198"/>
    </row>
    <row r="302" spans="1:32" ht="18" customHeight="1">
      <c r="A302" s="151"/>
      <c r="B302" s="201" t="s">
        <v>394</v>
      </c>
      <c r="C302" s="202" t="s">
        <v>395</v>
      </c>
      <c r="D302" s="203">
        <v>66.599999999999994</v>
      </c>
      <c r="E302" s="183" t="s">
        <v>786</v>
      </c>
      <c r="F302" s="210">
        <f>Y302</f>
        <v>440</v>
      </c>
      <c r="G302" s="219"/>
      <c r="H302" s="204"/>
      <c r="I302" s="221"/>
      <c r="J302" s="226" t="s">
        <v>189</v>
      </c>
      <c r="K302" s="222"/>
      <c r="L302" s="226"/>
      <c r="M302" s="212" t="s">
        <v>189</v>
      </c>
      <c r="N302" s="222"/>
      <c r="O302" s="213"/>
      <c r="P302" s="220"/>
      <c r="Q302" s="296">
        <v>800</v>
      </c>
      <c r="R302" s="294">
        <v>800</v>
      </c>
      <c r="S302" s="294">
        <v>850</v>
      </c>
      <c r="T302" s="152"/>
      <c r="U302" s="152"/>
      <c r="V302" s="284">
        <f>MIN(Q302,R302,S302)</f>
        <v>800</v>
      </c>
      <c r="W302" s="285">
        <v>0.55000000000000004</v>
      </c>
      <c r="X302" s="286">
        <f>ROUNDDOWN(V302*W302,0)</f>
        <v>440</v>
      </c>
      <c r="Y302" s="287">
        <f t="shared" si="1"/>
        <v>440</v>
      </c>
      <c r="AA302" s="186"/>
      <c r="AB302" s="186"/>
      <c r="AC302" s="186"/>
      <c r="AD302" s="186"/>
      <c r="AE302" s="186"/>
      <c r="AF302" s="186"/>
    </row>
    <row r="303" spans="1:32" ht="18" customHeight="1">
      <c r="A303" s="188"/>
      <c r="B303" s="189"/>
      <c r="C303" s="167"/>
      <c r="D303" s="190"/>
      <c r="E303" s="191"/>
      <c r="F303" s="192"/>
      <c r="G303" s="193"/>
      <c r="H303" s="191"/>
      <c r="I303" s="194"/>
      <c r="J303" s="194"/>
      <c r="K303" s="194"/>
      <c r="L303" s="194"/>
      <c r="M303" s="194"/>
      <c r="N303" s="194"/>
      <c r="O303" s="194"/>
      <c r="P303" s="196"/>
      <c r="Q303" s="292" t="s">
        <v>1201</v>
      </c>
      <c r="R303" s="293" t="s">
        <v>1202</v>
      </c>
      <c r="S303" s="293" t="s">
        <v>1228</v>
      </c>
      <c r="T303" s="194"/>
      <c r="U303" s="194"/>
      <c r="V303" s="281"/>
      <c r="W303" s="281"/>
      <c r="X303" s="282"/>
      <c r="Y303" s="283"/>
      <c r="AA303" s="198"/>
      <c r="AB303" s="198"/>
      <c r="AC303" s="198"/>
      <c r="AD303" s="198"/>
      <c r="AE303" s="198"/>
      <c r="AF303" s="198"/>
    </row>
    <row r="304" spans="1:32" ht="18" customHeight="1">
      <c r="A304" s="151"/>
      <c r="B304" s="201" t="s">
        <v>396</v>
      </c>
      <c r="C304" s="202" t="s">
        <v>397</v>
      </c>
      <c r="D304" s="203">
        <v>66.599999999999994</v>
      </c>
      <c r="E304" s="183" t="s">
        <v>1063</v>
      </c>
      <c r="F304" s="210">
        <f>Y304</f>
        <v>1650</v>
      </c>
      <c r="G304" s="219"/>
      <c r="H304" s="204"/>
      <c r="I304" s="221"/>
      <c r="J304" s="226" t="s">
        <v>189</v>
      </c>
      <c r="K304" s="222"/>
      <c r="L304" s="226"/>
      <c r="M304" s="212" t="s">
        <v>189</v>
      </c>
      <c r="N304" s="222"/>
      <c r="O304" s="213"/>
      <c r="P304" s="220"/>
      <c r="Q304" s="296">
        <v>3000</v>
      </c>
      <c r="R304" s="294">
        <v>3100</v>
      </c>
      <c r="S304" s="294">
        <v>3200</v>
      </c>
      <c r="T304" s="152"/>
      <c r="U304" s="152"/>
      <c r="V304" s="284">
        <f>MIN(Q304,R304,S304)</f>
        <v>3000</v>
      </c>
      <c r="W304" s="285">
        <v>0.55000000000000004</v>
      </c>
      <c r="X304" s="286">
        <f>ROUNDDOWN(V304*W304,0)</f>
        <v>1650</v>
      </c>
      <c r="Y304" s="287">
        <f t="shared" si="1"/>
        <v>1650</v>
      </c>
      <c r="AA304" s="186"/>
      <c r="AB304" s="186"/>
      <c r="AC304" s="186"/>
      <c r="AD304" s="186"/>
      <c r="AE304" s="186"/>
      <c r="AF304" s="186"/>
    </row>
    <row r="305" spans="1:32" ht="18" customHeight="1">
      <c r="A305" s="188"/>
      <c r="B305" s="189"/>
      <c r="C305" s="167"/>
      <c r="D305" s="190"/>
      <c r="E305" s="191"/>
      <c r="F305" s="192"/>
      <c r="G305" s="193"/>
      <c r="H305" s="191"/>
      <c r="I305" s="194"/>
      <c r="J305" s="194"/>
      <c r="K305" s="194"/>
      <c r="L305" s="194"/>
      <c r="M305" s="194"/>
      <c r="N305" s="194"/>
      <c r="O305" s="194"/>
      <c r="P305" s="196"/>
      <c r="Q305" s="292" t="s">
        <v>1201</v>
      </c>
      <c r="R305" s="293" t="s">
        <v>1202</v>
      </c>
      <c r="S305" s="293" t="s">
        <v>1228</v>
      </c>
      <c r="T305" s="194"/>
      <c r="U305" s="194"/>
      <c r="V305" s="281"/>
      <c r="W305" s="281"/>
      <c r="X305" s="282"/>
      <c r="Y305" s="283"/>
      <c r="AA305" s="198"/>
      <c r="AB305" s="198"/>
      <c r="AC305" s="198"/>
      <c r="AD305" s="198"/>
      <c r="AE305" s="198"/>
      <c r="AF305" s="198"/>
    </row>
    <row r="306" spans="1:32" ht="18" customHeight="1">
      <c r="A306" s="151"/>
      <c r="B306" s="201" t="s">
        <v>398</v>
      </c>
      <c r="C306" s="202" t="s">
        <v>399</v>
      </c>
      <c r="D306" s="203">
        <v>66.599999999999994</v>
      </c>
      <c r="E306" s="183" t="s">
        <v>1070</v>
      </c>
      <c r="F306" s="210">
        <f>Y306</f>
        <v>1810</v>
      </c>
      <c r="G306" s="219"/>
      <c r="H306" s="204"/>
      <c r="I306" s="221"/>
      <c r="J306" s="226" t="s">
        <v>189</v>
      </c>
      <c r="K306" s="222"/>
      <c r="L306" s="226"/>
      <c r="M306" s="212" t="s">
        <v>189</v>
      </c>
      <c r="N306" s="222"/>
      <c r="O306" s="213"/>
      <c r="P306" s="220"/>
      <c r="Q306" s="296">
        <v>3300</v>
      </c>
      <c r="R306" s="294">
        <v>3400</v>
      </c>
      <c r="S306" s="294">
        <v>3500</v>
      </c>
      <c r="T306" s="152"/>
      <c r="U306" s="152"/>
      <c r="V306" s="284">
        <f>MIN(Q306,R306,S306)</f>
        <v>3300</v>
      </c>
      <c r="W306" s="285">
        <v>0.55000000000000004</v>
      </c>
      <c r="X306" s="286">
        <f>ROUNDDOWN(V306*W306,0)</f>
        <v>1815</v>
      </c>
      <c r="Y306" s="287">
        <f t="shared" si="1"/>
        <v>1810</v>
      </c>
      <c r="AA306" s="186"/>
      <c r="AB306" s="186"/>
      <c r="AC306" s="186"/>
      <c r="AD306" s="186"/>
      <c r="AE306" s="186"/>
      <c r="AF306" s="186"/>
    </row>
    <row r="307" spans="1:32" ht="18" customHeight="1">
      <c r="A307" s="188"/>
      <c r="B307" s="189"/>
      <c r="C307" s="167"/>
      <c r="D307" s="190"/>
      <c r="E307" s="191"/>
      <c r="F307" s="192"/>
      <c r="G307" s="193"/>
      <c r="H307" s="191"/>
      <c r="I307" s="194"/>
      <c r="J307" s="194"/>
      <c r="K307" s="194"/>
      <c r="L307" s="194"/>
      <c r="M307" s="194"/>
      <c r="N307" s="194"/>
      <c r="O307" s="194"/>
      <c r="P307" s="196"/>
      <c r="Q307" s="292" t="s">
        <v>1201</v>
      </c>
      <c r="R307" s="293" t="s">
        <v>1202</v>
      </c>
      <c r="S307" s="293" t="s">
        <v>1228</v>
      </c>
      <c r="T307" s="194"/>
      <c r="U307" s="194"/>
      <c r="V307" s="281"/>
      <c r="W307" s="281"/>
      <c r="X307" s="282"/>
      <c r="Y307" s="283"/>
      <c r="AA307" s="198"/>
      <c r="AB307" s="198"/>
      <c r="AC307" s="198"/>
      <c r="AD307" s="198"/>
      <c r="AE307" s="198"/>
      <c r="AF307" s="198"/>
    </row>
    <row r="308" spans="1:32" ht="18" customHeight="1">
      <c r="A308" s="151"/>
      <c r="B308" s="201" t="s">
        <v>400</v>
      </c>
      <c r="C308" s="202" t="s">
        <v>401</v>
      </c>
      <c r="D308" s="203">
        <v>12.7</v>
      </c>
      <c r="E308" s="183" t="s">
        <v>303</v>
      </c>
      <c r="F308" s="210">
        <f>Y308</f>
        <v>6320</v>
      </c>
      <c r="G308" s="219"/>
      <c r="H308" s="204"/>
      <c r="I308" s="221"/>
      <c r="J308" s="226" t="s">
        <v>189</v>
      </c>
      <c r="K308" s="222"/>
      <c r="L308" s="226"/>
      <c r="M308" s="212" t="s">
        <v>189</v>
      </c>
      <c r="N308" s="222"/>
      <c r="O308" s="213"/>
      <c r="P308" s="220"/>
      <c r="Q308" s="296">
        <v>11500</v>
      </c>
      <c r="R308" s="294">
        <v>11800</v>
      </c>
      <c r="S308" s="294">
        <v>12000</v>
      </c>
      <c r="T308" s="152"/>
      <c r="U308" s="152"/>
      <c r="V308" s="284">
        <f>MIN(Q308,R308,S308)</f>
        <v>11500</v>
      </c>
      <c r="W308" s="285">
        <v>0.55000000000000004</v>
      </c>
      <c r="X308" s="286">
        <f>ROUNDDOWN(V308*W308,0)</f>
        <v>6325</v>
      </c>
      <c r="Y308" s="287">
        <f t="shared" si="1"/>
        <v>6320</v>
      </c>
      <c r="AA308" s="186"/>
      <c r="AB308" s="186"/>
      <c r="AC308" s="186"/>
      <c r="AD308" s="186"/>
      <c r="AE308" s="186"/>
      <c r="AF308" s="186"/>
    </row>
    <row r="309" spans="1:32" ht="18" customHeight="1">
      <c r="A309" s="188"/>
      <c r="B309" s="189"/>
      <c r="C309" s="167"/>
      <c r="D309" s="190"/>
      <c r="E309" s="191"/>
      <c r="F309" s="192"/>
      <c r="G309" s="193"/>
      <c r="H309" s="191"/>
      <c r="I309" s="194"/>
      <c r="J309" s="194"/>
      <c r="K309" s="194"/>
      <c r="L309" s="194"/>
      <c r="M309" s="194"/>
      <c r="N309" s="194"/>
      <c r="O309" s="194"/>
      <c r="P309" s="196"/>
      <c r="Q309" s="292" t="s">
        <v>1201</v>
      </c>
      <c r="R309" s="293" t="s">
        <v>1202</v>
      </c>
      <c r="S309" s="293" t="s">
        <v>1228</v>
      </c>
      <c r="T309" s="194"/>
      <c r="U309" s="194"/>
      <c r="V309" s="281"/>
      <c r="W309" s="281"/>
      <c r="X309" s="282"/>
      <c r="Y309" s="283"/>
      <c r="AA309" s="198"/>
      <c r="AB309" s="198"/>
      <c r="AC309" s="198"/>
      <c r="AD309" s="198"/>
      <c r="AE309" s="198"/>
      <c r="AF309" s="198"/>
    </row>
    <row r="310" spans="1:32" ht="18" customHeight="1">
      <c r="A310" s="151"/>
      <c r="B310" s="201" t="s">
        <v>402</v>
      </c>
      <c r="C310" s="202" t="s">
        <v>403</v>
      </c>
      <c r="D310" s="203">
        <v>7.7</v>
      </c>
      <c r="E310" s="183" t="s">
        <v>303</v>
      </c>
      <c r="F310" s="210">
        <f>Y310</f>
        <v>2990</v>
      </c>
      <c r="G310" s="219"/>
      <c r="H310" s="204"/>
      <c r="I310" s="221"/>
      <c r="J310" s="226" t="s">
        <v>189</v>
      </c>
      <c r="K310" s="222"/>
      <c r="L310" s="226"/>
      <c r="M310" s="212" t="s">
        <v>189</v>
      </c>
      <c r="N310" s="222"/>
      <c r="O310" s="213"/>
      <c r="P310" s="220"/>
      <c r="Q310" s="296">
        <v>5450</v>
      </c>
      <c r="R310" s="294">
        <v>5600</v>
      </c>
      <c r="S310" s="294">
        <v>5700</v>
      </c>
      <c r="T310" s="152"/>
      <c r="U310" s="152"/>
      <c r="V310" s="284">
        <f>MIN(Q310,R310,S310)</f>
        <v>5450</v>
      </c>
      <c r="W310" s="285">
        <v>0.55000000000000004</v>
      </c>
      <c r="X310" s="286">
        <f>ROUNDDOWN(V310*W310,0)</f>
        <v>2997</v>
      </c>
      <c r="Y310" s="287">
        <f t="shared" si="1"/>
        <v>2990</v>
      </c>
      <c r="AA310" s="186"/>
      <c r="AB310" s="186"/>
      <c r="AC310" s="186"/>
      <c r="AD310" s="186"/>
      <c r="AE310" s="186"/>
      <c r="AF310" s="186"/>
    </row>
    <row r="311" spans="1:32" ht="18" customHeight="1">
      <c r="A311" s="188"/>
      <c r="B311" s="189"/>
      <c r="C311" s="167"/>
      <c r="D311" s="190"/>
      <c r="E311" s="191"/>
      <c r="F311" s="192"/>
      <c r="G311" s="193"/>
      <c r="H311" s="191"/>
      <c r="I311" s="194"/>
      <c r="J311" s="194"/>
      <c r="K311" s="194"/>
      <c r="L311" s="194"/>
      <c r="M311" s="194"/>
      <c r="N311" s="194"/>
      <c r="O311" s="194"/>
      <c r="P311" s="196"/>
      <c r="Q311" s="292" t="s">
        <v>1201</v>
      </c>
      <c r="R311" s="293" t="s">
        <v>1202</v>
      </c>
      <c r="S311" s="293" t="s">
        <v>1228</v>
      </c>
      <c r="T311" s="194"/>
      <c r="U311" s="194"/>
      <c r="V311" s="281"/>
      <c r="W311" s="281"/>
      <c r="X311" s="282"/>
      <c r="Y311" s="283"/>
      <c r="AA311" s="198"/>
      <c r="AB311" s="198"/>
      <c r="AC311" s="198"/>
      <c r="AD311" s="198"/>
      <c r="AE311" s="198"/>
      <c r="AF311" s="198"/>
    </row>
    <row r="312" spans="1:32" ht="18" customHeight="1">
      <c r="A312" s="151"/>
      <c r="B312" s="201" t="s">
        <v>404</v>
      </c>
      <c r="C312" s="202"/>
      <c r="D312" s="203">
        <v>33.1</v>
      </c>
      <c r="E312" s="183" t="s">
        <v>303</v>
      </c>
      <c r="F312" s="210">
        <f>Y312</f>
        <v>3710</v>
      </c>
      <c r="G312" s="219"/>
      <c r="H312" s="204"/>
      <c r="I312" s="221"/>
      <c r="J312" s="226" t="s">
        <v>189</v>
      </c>
      <c r="K312" s="222"/>
      <c r="L312" s="226"/>
      <c r="M312" s="212" t="s">
        <v>189</v>
      </c>
      <c r="N312" s="222"/>
      <c r="O312" s="213"/>
      <c r="P312" s="220"/>
      <c r="Q312" s="296">
        <v>6750</v>
      </c>
      <c r="R312" s="294">
        <v>7000</v>
      </c>
      <c r="S312" s="294">
        <v>7200</v>
      </c>
      <c r="T312" s="152"/>
      <c r="U312" s="152"/>
      <c r="V312" s="284">
        <f>MIN(Q312,R312,S312)</f>
        <v>6750</v>
      </c>
      <c r="W312" s="285">
        <v>0.55000000000000004</v>
      </c>
      <c r="X312" s="286">
        <f>ROUNDDOWN(V312*W312,0)</f>
        <v>3712</v>
      </c>
      <c r="Y312" s="287">
        <f t="shared" si="1"/>
        <v>3710</v>
      </c>
      <c r="AA312" s="186"/>
      <c r="AB312" s="186"/>
      <c r="AC312" s="186"/>
      <c r="AD312" s="186"/>
      <c r="AE312" s="186"/>
      <c r="AF312" s="186"/>
    </row>
    <row r="313" spans="1:32" ht="18" customHeight="1">
      <c r="A313" s="188"/>
      <c r="B313" s="189"/>
      <c r="C313" s="167"/>
      <c r="D313" s="190"/>
      <c r="E313" s="191"/>
      <c r="F313" s="192"/>
      <c r="G313" s="193"/>
      <c r="H313" s="191"/>
      <c r="I313" s="194"/>
      <c r="J313" s="194"/>
      <c r="K313" s="194"/>
      <c r="L313" s="194"/>
      <c r="M313" s="194"/>
      <c r="N313" s="194"/>
      <c r="O313" s="194"/>
      <c r="P313" s="196"/>
      <c r="Q313" s="292" t="s">
        <v>1201</v>
      </c>
      <c r="R313" s="293" t="s">
        <v>1202</v>
      </c>
      <c r="S313" s="293" t="s">
        <v>1228</v>
      </c>
      <c r="T313" s="194"/>
      <c r="U313" s="194"/>
      <c r="V313" s="281"/>
      <c r="W313" s="281"/>
      <c r="X313" s="282"/>
      <c r="Y313" s="283"/>
      <c r="AA313" s="198"/>
      <c r="AB313" s="198"/>
      <c r="AC313" s="198"/>
      <c r="AD313" s="198"/>
      <c r="AE313" s="198"/>
      <c r="AF313" s="198"/>
    </row>
    <row r="314" spans="1:32" ht="18" customHeight="1">
      <c r="A314" s="151"/>
      <c r="B314" s="201" t="s">
        <v>405</v>
      </c>
      <c r="C314" s="202"/>
      <c r="D314" s="203">
        <v>10.9</v>
      </c>
      <c r="E314" s="183" t="s">
        <v>303</v>
      </c>
      <c r="F314" s="210">
        <f>Y314</f>
        <v>2970</v>
      </c>
      <c r="G314" s="219"/>
      <c r="H314" s="204"/>
      <c r="I314" s="221"/>
      <c r="J314" s="226" t="s">
        <v>189</v>
      </c>
      <c r="K314" s="222"/>
      <c r="L314" s="226"/>
      <c r="M314" s="212" t="s">
        <v>189</v>
      </c>
      <c r="N314" s="222"/>
      <c r="O314" s="213"/>
      <c r="P314" s="220"/>
      <c r="Q314" s="296">
        <v>5400</v>
      </c>
      <c r="R314" s="294">
        <v>5600</v>
      </c>
      <c r="S314" s="294">
        <v>5800</v>
      </c>
      <c r="T314" s="152"/>
      <c r="U314" s="152"/>
      <c r="V314" s="284">
        <f>MIN(Q314,R314,S314)</f>
        <v>5400</v>
      </c>
      <c r="W314" s="285">
        <v>0.55000000000000004</v>
      </c>
      <c r="X314" s="286">
        <f>ROUNDDOWN(V314*W314,0)</f>
        <v>2970</v>
      </c>
      <c r="Y314" s="287">
        <f t="shared" si="1"/>
        <v>2970</v>
      </c>
      <c r="AA314" s="186"/>
      <c r="AB314" s="186"/>
      <c r="AC314" s="186"/>
      <c r="AD314" s="186"/>
      <c r="AE314" s="186"/>
      <c r="AF314" s="186"/>
    </row>
    <row r="315" spans="1:32" ht="18" customHeight="1">
      <c r="A315" s="188"/>
      <c r="B315" s="189"/>
      <c r="C315" s="167"/>
      <c r="D315" s="190"/>
      <c r="E315" s="191"/>
      <c r="F315" s="192"/>
      <c r="G315" s="193"/>
      <c r="H315" s="191"/>
      <c r="I315" s="194"/>
      <c r="J315" s="194"/>
      <c r="K315" s="194"/>
      <c r="L315" s="194"/>
      <c r="M315" s="194"/>
      <c r="N315" s="194"/>
      <c r="O315" s="194"/>
      <c r="P315" s="196"/>
      <c r="Q315" s="292" t="s">
        <v>1201</v>
      </c>
      <c r="R315" s="293" t="s">
        <v>1202</v>
      </c>
      <c r="S315" s="293" t="s">
        <v>1228</v>
      </c>
      <c r="T315" s="194"/>
      <c r="U315" s="194"/>
      <c r="V315" s="281"/>
      <c r="W315" s="281"/>
      <c r="X315" s="282"/>
      <c r="Y315" s="283"/>
      <c r="AA315" s="198"/>
      <c r="AB315" s="198"/>
      <c r="AC315" s="198"/>
      <c r="AD315" s="198"/>
      <c r="AE315" s="198"/>
      <c r="AF315" s="198"/>
    </row>
    <row r="316" spans="1:32" ht="18" customHeight="1">
      <c r="A316" s="151"/>
      <c r="B316" s="201" t="s">
        <v>406</v>
      </c>
      <c r="C316" s="202" t="s">
        <v>407</v>
      </c>
      <c r="D316" s="203">
        <v>25.5</v>
      </c>
      <c r="E316" s="183" t="s">
        <v>303</v>
      </c>
      <c r="F316" s="210">
        <f>Y316</f>
        <v>3300</v>
      </c>
      <c r="G316" s="219"/>
      <c r="H316" s="204"/>
      <c r="I316" s="221"/>
      <c r="J316" s="226" t="s">
        <v>189</v>
      </c>
      <c r="K316" s="222"/>
      <c r="L316" s="226"/>
      <c r="M316" s="212" t="s">
        <v>189</v>
      </c>
      <c r="N316" s="222"/>
      <c r="O316" s="213"/>
      <c r="P316" s="220"/>
      <c r="Q316" s="296">
        <v>6000</v>
      </c>
      <c r="R316" s="294">
        <v>6200</v>
      </c>
      <c r="S316" s="294">
        <v>6500</v>
      </c>
      <c r="T316" s="152"/>
      <c r="U316" s="152"/>
      <c r="V316" s="284">
        <f>MIN(Q316,R316,S316)</f>
        <v>6000</v>
      </c>
      <c r="W316" s="285">
        <v>0.55000000000000004</v>
      </c>
      <c r="X316" s="286">
        <f>ROUNDDOWN(V316*W316,0)</f>
        <v>3300</v>
      </c>
      <c r="Y316" s="287">
        <f t="shared" si="1"/>
        <v>3300</v>
      </c>
      <c r="AA316" s="186"/>
      <c r="AB316" s="186"/>
      <c r="AC316" s="186"/>
      <c r="AD316" s="186"/>
      <c r="AE316" s="186"/>
      <c r="AF316" s="186"/>
    </row>
    <row r="317" spans="1:32" ht="18" customHeight="1">
      <c r="A317" s="188"/>
      <c r="B317" s="189"/>
      <c r="C317" s="167"/>
      <c r="D317" s="190"/>
      <c r="E317" s="191"/>
      <c r="F317" s="192"/>
      <c r="G317" s="193"/>
      <c r="H317" s="191"/>
      <c r="I317" s="194"/>
      <c r="J317" s="194"/>
      <c r="K317" s="194"/>
      <c r="L317" s="194"/>
      <c r="M317" s="194"/>
      <c r="N317" s="194"/>
      <c r="O317" s="194"/>
      <c r="P317" s="196"/>
      <c r="Q317" s="292" t="s">
        <v>1201</v>
      </c>
      <c r="R317" s="293" t="s">
        <v>1202</v>
      </c>
      <c r="S317" s="293" t="s">
        <v>1228</v>
      </c>
      <c r="T317" s="194"/>
      <c r="U317" s="194"/>
      <c r="V317" s="281"/>
      <c r="W317" s="281"/>
      <c r="X317" s="282"/>
      <c r="Y317" s="283"/>
      <c r="AA317" s="198"/>
      <c r="AB317" s="198"/>
      <c r="AC317" s="198"/>
      <c r="AD317" s="198"/>
      <c r="AE317" s="198"/>
      <c r="AF317" s="198"/>
    </row>
    <row r="318" spans="1:32" ht="18" customHeight="1">
      <c r="A318" s="151"/>
      <c r="B318" s="201" t="s">
        <v>408</v>
      </c>
      <c r="C318" s="202" t="s">
        <v>409</v>
      </c>
      <c r="D318" s="203">
        <v>6</v>
      </c>
      <c r="E318" s="183" t="s">
        <v>11</v>
      </c>
      <c r="F318" s="210">
        <f>Y318</f>
        <v>2140</v>
      </c>
      <c r="G318" s="219"/>
      <c r="H318" s="204"/>
      <c r="I318" s="221"/>
      <c r="J318" s="226" t="s">
        <v>189</v>
      </c>
      <c r="K318" s="222"/>
      <c r="L318" s="226"/>
      <c r="M318" s="212" t="s">
        <v>189</v>
      </c>
      <c r="N318" s="222"/>
      <c r="O318" s="213"/>
      <c r="P318" s="220"/>
      <c r="Q318" s="296">
        <v>3900</v>
      </c>
      <c r="R318" s="294">
        <v>4000</v>
      </c>
      <c r="S318" s="294">
        <v>4200</v>
      </c>
      <c r="T318" s="152"/>
      <c r="U318" s="152"/>
      <c r="V318" s="284">
        <f>MIN(Q318,R318,S318)</f>
        <v>3900</v>
      </c>
      <c r="W318" s="285">
        <v>0.55000000000000004</v>
      </c>
      <c r="X318" s="286">
        <f>ROUNDDOWN(V318*W318,0)</f>
        <v>2145</v>
      </c>
      <c r="Y318" s="287">
        <f t="shared" si="1"/>
        <v>2140</v>
      </c>
      <c r="AA318" s="186"/>
      <c r="AB318" s="186"/>
      <c r="AC318" s="186"/>
      <c r="AD318" s="186"/>
      <c r="AE318" s="186"/>
      <c r="AF318" s="186"/>
    </row>
    <row r="319" spans="1:32" ht="18" customHeight="1">
      <c r="A319" s="188"/>
      <c r="B319" s="189"/>
      <c r="C319" s="167"/>
      <c r="D319" s="190"/>
      <c r="E319" s="191"/>
      <c r="F319" s="192"/>
      <c r="G319" s="193"/>
      <c r="H319" s="191"/>
      <c r="I319" s="194"/>
      <c r="J319" s="194"/>
      <c r="K319" s="194"/>
      <c r="L319" s="194"/>
      <c r="M319" s="194"/>
      <c r="N319" s="194"/>
      <c r="O319" s="194"/>
      <c r="P319" s="196"/>
      <c r="Q319" s="197"/>
      <c r="R319" s="194"/>
      <c r="S319" s="194"/>
      <c r="T319" s="194"/>
      <c r="U319" s="194"/>
      <c r="V319" s="281"/>
      <c r="W319" s="281"/>
      <c r="X319" s="282"/>
      <c r="Y319" s="283"/>
      <c r="AA319" s="198"/>
      <c r="AB319" s="198"/>
      <c r="AC319" s="198"/>
      <c r="AD319" s="198"/>
      <c r="AE319" s="198"/>
      <c r="AF319" s="198"/>
    </row>
    <row r="320" spans="1:32" ht="18" customHeight="1">
      <c r="A320" s="151"/>
      <c r="B320" s="201"/>
      <c r="C320" s="202"/>
      <c r="D320" s="203"/>
      <c r="E320" s="183"/>
      <c r="F320" s="210" t="str">
        <f>Y320</f>
        <v/>
      </c>
      <c r="G320" s="219"/>
      <c r="H320" s="204"/>
      <c r="I320" s="221"/>
      <c r="J320" s="226" t="s">
        <v>189</v>
      </c>
      <c r="K320" s="222"/>
      <c r="L320" s="226"/>
      <c r="M320" s="212" t="s">
        <v>189</v>
      </c>
      <c r="N320" s="222"/>
      <c r="O320" s="213"/>
      <c r="P320" s="220"/>
      <c r="Q320" s="205"/>
      <c r="R320" s="213"/>
      <c r="S320" s="213"/>
      <c r="T320" s="152"/>
      <c r="U320" s="152"/>
      <c r="V320" s="284"/>
      <c r="W320" s="285"/>
      <c r="X320" s="286"/>
      <c r="Y320" s="287" t="str">
        <f t="shared" si="1"/>
        <v/>
      </c>
      <c r="AA320" s="186"/>
      <c r="AB320" s="186"/>
      <c r="AC320" s="186"/>
      <c r="AD320" s="186"/>
      <c r="AE320" s="186"/>
      <c r="AF320" s="186"/>
    </row>
    <row r="321" spans="1:32" ht="18" customHeight="1">
      <c r="A321" s="188"/>
      <c r="B321" s="189"/>
      <c r="C321" s="167"/>
      <c r="D321" s="190"/>
      <c r="E321" s="191"/>
      <c r="F321" s="192"/>
      <c r="G321" s="193"/>
      <c r="H321" s="191"/>
      <c r="I321" s="194"/>
      <c r="J321" s="194"/>
      <c r="K321" s="194"/>
      <c r="L321" s="194"/>
      <c r="M321" s="194"/>
      <c r="N321" s="194"/>
      <c r="O321" s="194"/>
      <c r="P321" s="196"/>
      <c r="Q321" s="197"/>
      <c r="R321" s="194"/>
      <c r="S321" s="194"/>
      <c r="T321" s="194"/>
      <c r="U321" s="194"/>
      <c r="V321" s="281"/>
      <c r="W321" s="281"/>
      <c r="X321" s="282"/>
      <c r="Y321" s="283"/>
      <c r="AA321" s="198"/>
      <c r="AB321" s="198"/>
      <c r="AC321" s="198"/>
      <c r="AD321" s="198"/>
      <c r="AE321" s="198"/>
      <c r="AF321" s="198"/>
    </row>
    <row r="322" spans="1:32" ht="18" customHeight="1">
      <c r="A322" s="151"/>
      <c r="B322" s="201" t="s">
        <v>410</v>
      </c>
      <c r="C322" s="202"/>
      <c r="D322" s="203"/>
      <c r="E322" s="183"/>
      <c r="F322" s="210" t="str">
        <f>Y322</f>
        <v/>
      </c>
      <c r="G322" s="219"/>
      <c r="H322" s="204"/>
      <c r="I322" s="221"/>
      <c r="J322" s="226" t="s">
        <v>189</v>
      </c>
      <c r="K322" s="222"/>
      <c r="L322" s="226"/>
      <c r="M322" s="212" t="s">
        <v>189</v>
      </c>
      <c r="N322" s="222"/>
      <c r="O322" s="213"/>
      <c r="P322" s="220"/>
      <c r="Q322" s="205"/>
      <c r="R322" s="213"/>
      <c r="S322" s="213"/>
      <c r="T322" s="152"/>
      <c r="U322" s="152"/>
      <c r="V322" s="284"/>
      <c r="W322" s="285"/>
      <c r="X322" s="286"/>
      <c r="Y322" s="287" t="str">
        <f t="shared" si="1"/>
        <v/>
      </c>
      <c r="AA322" s="186"/>
      <c r="AB322" s="186"/>
      <c r="AC322" s="186"/>
      <c r="AD322" s="186"/>
      <c r="AE322" s="186"/>
      <c r="AF322" s="186"/>
    </row>
    <row r="323" spans="1:32" ht="18" customHeight="1">
      <c r="A323" s="188"/>
      <c r="B323" s="189"/>
      <c r="C323" s="167" t="s">
        <v>411</v>
      </c>
      <c r="D323" s="190"/>
      <c r="E323" s="191"/>
      <c r="F323" s="192"/>
      <c r="G323" s="193"/>
      <c r="H323" s="191"/>
      <c r="I323" s="194"/>
      <c r="J323" s="194"/>
      <c r="K323" s="194"/>
      <c r="L323" s="194"/>
      <c r="M323" s="194"/>
      <c r="N323" s="194"/>
      <c r="O323" s="194"/>
      <c r="P323" s="196"/>
      <c r="Q323" s="292" t="s">
        <v>1201</v>
      </c>
      <c r="R323" s="293" t="s">
        <v>1202</v>
      </c>
      <c r="S323" s="293" t="s">
        <v>1228</v>
      </c>
      <c r="T323" s="194"/>
      <c r="U323" s="194"/>
      <c r="V323" s="281"/>
      <c r="W323" s="281"/>
      <c r="X323" s="282"/>
      <c r="Y323" s="283"/>
      <c r="AA323" s="198"/>
      <c r="AB323" s="198"/>
      <c r="AC323" s="198"/>
      <c r="AD323" s="198"/>
      <c r="AE323" s="198"/>
      <c r="AF323" s="198"/>
    </row>
    <row r="324" spans="1:32" ht="18" customHeight="1">
      <c r="A324" s="151"/>
      <c r="B324" s="201" t="s">
        <v>412</v>
      </c>
      <c r="C324" s="202" t="s">
        <v>413</v>
      </c>
      <c r="D324" s="203">
        <v>1</v>
      </c>
      <c r="E324" s="183" t="s">
        <v>11</v>
      </c>
      <c r="F324" s="210">
        <f>Y324</f>
        <v>3790</v>
      </c>
      <c r="G324" s="219"/>
      <c r="H324" s="204"/>
      <c r="I324" s="221"/>
      <c r="J324" s="226" t="s">
        <v>189</v>
      </c>
      <c r="K324" s="222"/>
      <c r="L324" s="226"/>
      <c r="M324" s="212" t="s">
        <v>189</v>
      </c>
      <c r="N324" s="222"/>
      <c r="O324" s="213"/>
      <c r="P324" s="220"/>
      <c r="Q324" s="296">
        <v>6900</v>
      </c>
      <c r="R324" s="294">
        <v>7100</v>
      </c>
      <c r="S324" s="294">
        <v>7200</v>
      </c>
      <c r="T324" s="152"/>
      <c r="U324" s="152"/>
      <c r="V324" s="284">
        <f>MIN(Q324,R324,S324)</f>
        <v>6900</v>
      </c>
      <c r="W324" s="285">
        <v>0.55000000000000004</v>
      </c>
      <c r="X324" s="286">
        <f>ROUNDDOWN(V324*W324,0)</f>
        <v>3795</v>
      </c>
      <c r="Y324" s="287">
        <f t="shared" si="1"/>
        <v>3790</v>
      </c>
      <c r="AA324" s="186"/>
      <c r="AB324" s="186"/>
      <c r="AC324" s="186"/>
      <c r="AD324" s="186"/>
      <c r="AE324" s="186"/>
      <c r="AF324" s="186"/>
    </row>
    <row r="325" spans="1:32" ht="18" customHeight="1">
      <c r="A325" s="188"/>
      <c r="B325" s="189"/>
      <c r="C325" s="167" t="s">
        <v>414</v>
      </c>
      <c r="D325" s="190"/>
      <c r="E325" s="191"/>
      <c r="F325" s="192"/>
      <c r="G325" s="193"/>
      <c r="H325" s="191"/>
      <c r="I325" s="194"/>
      <c r="J325" s="194"/>
      <c r="K325" s="194"/>
      <c r="L325" s="194"/>
      <c r="M325" s="194"/>
      <c r="N325" s="194"/>
      <c r="O325" s="194"/>
      <c r="P325" s="196"/>
      <c r="Q325" s="292" t="s">
        <v>1201</v>
      </c>
      <c r="R325" s="293" t="s">
        <v>1202</v>
      </c>
      <c r="S325" s="293" t="s">
        <v>1228</v>
      </c>
      <c r="T325" s="194"/>
      <c r="U325" s="194"/>
      <c r="V325" s="281"/>
      <c r="W325" s="281"/>
      <c r="X325" s="282"/>
      <c r="Y325" s="283"/>
      <c r="AA325" s="198"/>
      <c r="AB325" s="198"/>
      <c r="AC325" s="198"/>
      <c r="AD325" s="198"/>
      <c r="AE325" s="198"/>
      <c r="AF325" s="198"/>
    </row>
    <row r="326" spans="1:32" ht="18" customHeight="1">
      <c r="A326" s="151"/>
      <c r="B326" s="201" t="s">
        <v>415</v>
      </c>
      <c r="C326" s="202" t="s">
        <v>416</v>
      </c>
      <c r="D326" s="203">
        <v>46.1</v>
      </c>
      <c r="E326" s="183" t="s">
        <v>303</v>
      </c>
      <c r="F326" s="210">
        <f>Y326</f>
        <v>1810</v>
      </c>
      <c r="G326" s="219"/>
      <c r="H326" s="204"/>
      <c r="I326" s="221"/>
      <c r="J326" s="226" t="s">
        <v>189</v>
      </c>
      <c r="K326" s="222"/>
      <c r="L326" s="226"/>
      <c r="M326" s="212" t="s">
        <v>189</v>
      </c>
      <c r="N326" s="222"/>
      <c r="O326" s="213"/>
      <c r="P326" s="220"/>
      <c r="Q326" s="296">
        <v>3300</v>
      </c>
      <c r="R326" s="294">
        <v>3400</v>
      </c>
      <c r="S326" s="294">
        <v>3600</v>
      </c>
      <c r="T326" s="152"/>
      <c r="U326" s="152"/>
      <c r="V326" s="284">
        <f>MIN(Q326,R326,S326)</f>
        <v>3300</v>
      </c>
      <c r="W326" s="285">
        <v>0.55000000000000004</v>
      </c>
      <c r="X326" s="286">
        <f>ROUNDDOWN(V326*W326,0)</f>
        <v>1815</v>
      </c>
      <c r="Y326" s="287">
        <f t="shared" si="1"/>
        <v>1810</v>
      </c>
      <c r="AA326" s="186"/>
      <c r="AB326" s="186"/>
      <c r="AC326" s="186"/>
      <c r="AD326" s="186"/>
      <c r="AE326" s="186"/>
      <c r="AF326" s="186"/>
    </row>
    <row r="327" spans="1:32" ht="18" customHeight="1">
      <c r="A327" s="188"/>
      <c r="B327" s="189"/>
      <c r="C327" s="167"/>
      <c r="D327" s="190"/>
      <c r="E327" s="191"/>
      <c r="F327" s="192"/>
      <c r="G327" s="193"/>
      <c r="H327" s="191"/>
      <c r="I327" s="194"/>
      <c r="J327" s="194"/>
      <c r="K327" s="194"/>
      <c r="L327" s="194"/>
      <c r="M327" s="195"/>
      <c r="N327" s="194"/>
      <c r="O327" s="194"/>
      <c r="P327" s="196"/>
      <c r="Q327" s="197"/>
      <c r="R327" s="194"/>
      <c r="S327" s="194"/>
      <c r="T327" s="194"/>
      <c r="U327" s="194"/>
      <c r="V327" s="198"/>
      <c r="W327" s="198"/>
      <c r="X327" s="199"/>
      <c r="Y327" s="200"/>
      <c r="AA327" s="198"/>
      <c r="AB327" s="198"/>
      <c r="AC327" s="198"/>
      <c r="AD327" s="198"/>
      <c r="AE327" s="198"/>
      <c r="AF327" s="198"/>
    </row>
    <row r="328" spans="1:32" ht="18" customHeight="1">
      <c r="A328" s="151"/>
      <c r="B328" s="201"/>
      <c r="C328" s="202"/>
      <c r="D328" s="203"/>
      <c r="E328" s="183"/>
      <c r="F328" s="155"/>
      <c r="G328" s="182"/>
      <c r="H328" s="204"/>
      <c r="I328" s="152"/>
      <c r="J328" s="152"/>
      <c r="K328" s="152"/>
      <c r="L328" s="152"/>
      <c r="M328" s="181"/>
      <c r="N328" s="152"/>
      <c r="O328" s="152"/>
      <c r="P328" s="184"/>
      <c r="Q328" s="205"/>
      <c r="R328" s="213"/>
      <c r="S328" s="213"/>
      <c r="T328" s="152"/>
      <c r="U328" s="152"/>
      <c r="V328" s="206"/>
      <c r="W328" s="207"/>
      <c r="X328" s="208"/>
      <c r="Y328" s="209"/>
      <c r="AA328" s="186"/>
      <c r="AB328" s="186"/>
      <c r="AC328" s="186"/>
      <c r="AD328" s="186"/>
      <c r="AE328" s="186"/>
      <c r="AF328" s="186"/>
    </row>
    <row r="329" spans="1:32" ht="18" customHeight="1">
      <c r="A329" s="188"/>
      <c r="B329" s="189"/>
      <c r="C329" s="167"/>
      <c r="D329" s="190"/>
      <c r="E329" s="191"/>
      <c r="F329" s="192"/>
      <c r="G329" s="193"/>
      <c r="H329" s="191"/>
      <c r="I329" s="194"/>
      <c r="J329" s="194"/>
      <c r="K329" s="194"/>
      <c r="L329" s="194"/>
      <c r="M329" s="195"/>
      <c r="N329" s="194"/>
      <c r="O329" s="194"/>
      <c r="P329" s="196"/>
      <c r="Q329" s="197"/>
      <c r="R329" s="194"/>
      <c r="S329" s="194"/>
      <c r="T329" s="194"/>
      <c r="U329" s="194"/>
      <c r="V329" s="198"/>
      <c r="W329" s="198"/>
      <c r="X329" s="199"/>
      <c r="Y329" s="200"/>
      <c r="AA329" s="198"/>
      <c r="AB329" s="198"/>
      <c r="AC329" s="198"/>
      <c r="AD329" s="198"/>
      <c r="AE329" s="198"/>
      <c r="AF329" s="198"/>
    </row>
    <row r="330" spans="1:32" ht="18" customHeight="1">
      <c r="A330" s="151">
        <v>12</v>
      </c>
      <c r="B330" s="201" t="s">
        <v>417</v>
      </c>
      <c r="C330" s="202"/>
      <c r="D330" s="203"/>
      <c r="E330" s="183"/>
      <c r="F330" s="155"/>
      <c r="G330" s="182"/>
      <c r="H330" s="204"/>
      <c r="I330" s="152"/>
      <c r="J330" s="152"/>
      <c r="K330" s="152"/>
      <c r="L330" s="152"/>
      <c r="M330" s="181"/>
      <c r="N330" s="152"/>
      <c r="O330" s="152"/>
      <c r="P330" s="184"/>
      <c r="Q330" s="205"/>
      <c r="R330" s="213"/>
      <c r="S330" s="213"/>
      <c r="T330" s="152"/>
      <c r="U330" s="152"/>
      <c r="V330" s="206"/>
      <c r="W330" s="207"/>
      <c r="X330" s="208"/>
      <c r="Y330" s="209"/>
      <c r="AA330" s="186"/>
      <c r="AB330" s="186"/>
      <c r="AC330" s="186"/>
      <c r="AD330" s="186"/>
      <c r="AE330" s="186"/>
      <c r="AF330" s="186"/>
    </row>
    <row r="331" spans="1:32" ht="18" customHeight="1">
      <c r="A331" s="188"/>
      <c r="B331" s="189"/>
      <c r="C331" s="167"/>
      <c r="D331" s="190"/>
      <c r="E331" s="191"/>
      <c r="F331" s="192"/>
      <c r="G331" s="193"/>
      <c r="H331" s="191"/>
      <c r="I331" s="194"/>
      <c r="J331" s="194"/>
      <c r="K331" s="194"/>
      <c r="L331" s="194"/>
      <c r="M331" s="195"/>
      <c r="N331" s="194"/>
      <c r="O331" s="194"/>
      <c r="P331" s="196"/>
      <c r="Q331" s="197"/>
      <c r="R331" s="194"/>
      <c r="S331" s="194"/>
      <c r="T331" s="194"/>
      <c r="U331" s="194"/>
      <c r="V331" s="198"/>
      <c r="W331" s="198"/>
      <c r="X331" s="199"/>
      <c r="Y331" s="200"/>
      <c r="AA331" s="198"/>
      <c r="AB331" s="198"/>
      <c r="AC331" s="198"/>
      <c r="AD331" s="198"/>
      <c r="AE331" s="198"/>
      <c r="AF331" s="198"/>
    </row>
    <row r="332" spans="1:32" ht="18" customHeight="1">
      <c r="A332" s="151"/>
      <c r="B332" s="201" t="s">
        <v>318</v>
      </c>
      <c r="C332" s="202"/>
      <c r="D332" s="203"/>
      <c r="E332" s="183"/>
      <c r="F332" s="155"/>
      <c r="G332" s="182"/>
      <c r="H332" s="204"/>
      <c r="I332" s="152"/>
      <c r="J332" s="152"/>
      <c r="K332" s="152"/>
      <c r="L332" s="152"/>
      <c r="M332" s="181"/>
      <c r="N332" s="152"/>
      <c r="O332" s="152"/>
      <c r="P332" s="184"/>
      <c r="Q332" s="205"/>
      <c r="R332" s="213"/>
      <c r="S332" s="213"/>
      <c r="T332" s="152"/>
      <c r="U332" s="152"/>
      <c r="V332" s="206"/>
      <c r="W332" s="207"/>
      <c r="X332" s="208"/>
      <c r="Y332" s="209"/>
      <c r="AA332" s="186"/>
      <c r="AB332" s="186"/>
      <c r="AC332" s="186"/>
      <c r="AD332" s="186"/>
      <c r="AE332" s="186"/>
      <c r="AF332" s="186"/>
    </row>
    <row r="333" spans="1:32" ht="18" customHeight="1">
      <c r="A333" s="188"/>
      <c r="B333" s="189" t="s">
        <v>333</v>
      </c>
      <c r="C333" s="167"/>
      <c r="D333" s="190"/>
      <c r="E333" s="191"/>
      <c r="F333" s="192"/>
      <c r="G333" s="193"/>
      <c r="H333" s="191"/>
      <c r="I333" s="194"/>
      <c r="J333" s="194" t="s">
        <v>710</v>
      </c>
      <c r="K333" s="194"/>
      <c r="L333" s="194"/>
      <c r="M333" s="194" t="s">
        <v>711</v>
      </c>
      <c r="N333" s="194"/>
      <c r="O333" s="194"/>
      <c r="P333" s="196"/>
      <c r="Q333" s="197"/>
      <c r="R333" s="194"/>
      <c r="S333" s="194"/>
      <c r="T333" s="194"/>
      <c r="U333" s="194"/>
      <c r="V333" s="198"/>
      <c r="W333" s="198"/>
      <c r="X333" s="199"/>
      <c r="Y333" s="200"/>
      <c r="AA333" s="198"/>
      <c r="AB333" s="198"/>
      <c r="AC333" s="198"/>
      <c r="AD333" s="198"/>
      <c r="AE333" s="198"/>
      <c r="AF333" s="198"/>
    </row>
    <row r="334" spans="1:32" ht="18" customHeight="1">
      <c r="A334" s="151"/>
      <c r="B334" s="201" t="s">
        <v>418</v>
      </c>
      <c r="C334" s="202" t="s">
        <v>419</v>
      </c>
      <c r="D334" s="203">
        <v>10.9</v>
      </c>
      <c r="E334" s="183" t="s">
        <v>786</v>
      </c>
      <c r="F334" s="210">
        <f>IF(G334=0,"",IF(LEN(ABS(ROUND(G334,0)))&gt;3,ROUND(G334,2-INT(LOG(ABS(ROUND(G334,0))))),IF(LEN(ABS(ROUND(G334,0)))&gt;1,ROUND(G334,1-INT(LOG(ABS(G334)))),ROUND(G334,0-INT(LOG(ABS(G334)))))))</f>
        <v>540</v>
      </c>
      <c r="G334" s="211">
        <f>IF(P334="",H334,ROUND(H334*P334,1))</f>
        <v>540.4</v>
      </c>
      <c r="H334" s="204">
        <v>1</v>
      </c>
      <c r="I334" s="213"/>
      <c r="J334" s="213">
        <v>570</v>
      </c>
      <c r="K334" s="222">
        <v>1.01</v>
      </c>
      <c r="L334" s="229">
        <f>IF(J334="",K334,ROUND(J334*K334,1))</f>
        <v>575.70000000000005</v>
      </c>
      <c r="M334" s="212">
        <v>500</v>
      </c>
      <c r="N334" s="222">
        <v>1.01</v>
      </c>
      <c r="O334" s="229">
        <f>IF(M334="",N334,ROUND(M334*N334,1))</f>
        <v>505</v>
      </c>
      <c r="P334" s="230">
        <f>IF(E334="",0,AVERAGE(L334,O334))</f>
        <v>540.35</v>
      </c>
      <c r="Q334" s="205"/>
      <c r="R334" s="213"/>
      <c r="S334" s="213"/>
      <c r="T334" s="152"/>
      <c r="U334" s="152"/>
      <c r="V334" s="206"/>
      <c r="W334" s="207"/>
      <c r="X334" s="208"/>
      <c r="Y334" s="209"/>
      <c r="AA334" s="186"/>
      <c r="AB334" s="186"/>
      <c r="AC334" s="186"/>
      <c r="AD334" s="186"/>
      <c r="AE334" s="186"/>
      <c r="AF334" s="186"/>
    </row>
    <row r="335" spans="1:32" ht="18" customHeight="1">
      <c r="A335" s="188"/>
      <c r="B335" s="189" t="s">
        <v>375</v>
      </c>
      <c r="C335" s="167"/>
      <c r="D335" s="190"/>
      <c r="E335" s="191"/>
      <c r="F335" s="192"/>
      <c r="G335" s="193"/>
      <c r="H335" s="191"/>
      <c r="I335" s="194"/>
      <c r="J335" s="198" t="s">
        <v>829</v>
      </c>
      <c r="K335" s="194"/>
      <c r="L335" s="194"/>
      <c r="M335" s="198" t="s">
        <v>830</v>
      </c>
      <c r="N335" s="194"/>
      <c r="O335" s="194"/>
      <c r="P335" s="196"/>
      <c r="Q335" s="197"/>
      <c r="R335" s="194"/>
      <c r="S335" s="194"/>
      <c r="T335" s="194"/>
      <c r="U335" s="194"/>
      <c r="V335" s="198"/>
      <c r="W335" s="198"/>
      <c r="X335" s="199"/>
      <c r="Y335" s="200"/>
      <c r="AA335" s="198"/>
      <c r="AB335" s="198"/>
      <c r="AC335" s="198"/>
      <c r="AD335" s="198"/>
      <c r="AE335" s="198"/>
      <c r="AF335" s="198"/>
    </row>
    <row r="336" spans="1:32" ht="18" customHeight="1">
      <c r="A336" s="151"/>
      <c r="B336" s="201" t="s">
        <v>420</v>
      </c>
      <c r="C336" s="202" t="s">
        <v>421</v>
      </c>
      <c r="D336" s="203">
        <v>3.6</v>
      </c>
      <c r="E336" s="183" t="s">
        <v>303</v>
      </c>
      <c r="F336" s="210">
        <f>IF(G336=0,"",IF(LEN(ABS(ROUND(G336,0)))&gt;3,ROUND(G336,2-INT(LOG(ABS(ROUND(G336,0))))),IF(LEN(ABS(ROUND(G336,0)))&gt;1,ROUND(G336,1-INT(LOG(ABS(G336)))),ROUND(G336,0-INT(LOG(ABS(G336)))))))</f>
        <v>8500</v>
      </c>
      <c r="G336" s="211">
        <f>IF(P336="",H336,ROUND(H336*P336,1))</f>
        <v>8504.2000000000007</v>
      </c>
      <c r="H336" s="204">
        <v>1</v>
      </c>
      <c r="I336" s="213"/>
      <c r="J336" s="212">
        <f>ROUND(2100/0.2*0.8,0)</f>
        <v>8400</v>
      </c>
      <c r="K336" s="222">
        <v>1.01</v>
      </c>
      <c r="L336" s="229">
        <f>IF(J336="",K336,ROUND(J336*K336,1))</f>
        <v>8484</v>
      </c>
      <c r="M336" s="212">
        <f>ROUND(2110/0.2*0.8,0)</f>
        <v>8440</v>
      </c>
      <c r="N336" s="222">
        <v>1.01</v>
      </c>
      <c r="O336" s="229">
        <f>IF(M336="",N336,ROUND(M336*N336,1))</f>
        <v>8524.4</v>
      </c>
      <c r="P336" s="230">
        <f>IF(E336="",0,AVERAGE(L336,O336))</f>
        <v>8504.2000000000007</v>
      </c>
      <c r="Q336" s="205"/>
      <c r="R336" s="213"/>
      <c r="S336" s="213"/>
      <c r="T336" s="152"/>
      <c r="U336" s="152"/>
      <c r="V336" s="206"/>
      <c r="W336" s="207"/>
      <c r="X336" s="208"/>
      <c r="Y336" s="209"/>
      <c r="AA336" s="186"/>
      <c r="AB336" s="186"/>
      <c r="AC336" s="186"/>
      <c r="AD336" s="186"/>
      <c r="AE336" s="186"/>
      <c r="AF336" s="186"/>
    </row>
    <row r="337" spans="1:32" ht="18" customHeight="1">
      <c r="A337" s="188"/>
      <c r="B337" s="189" t="s">
        <v>422</v>
      </c>
      <c r="C337" s="167"/>
      <c r="D337" s="190"/>
      <c r="E337" s="191"/>
      <c r="F337" s="192"/>
      <c r="G337" s="193"/>
      <c r="H337" s="191"/>
      <c r="I337" s="194"/>
      <c r="J337" s="194"/>
      <c r="K337" s="194"/>
      <c r="L337" s="194"/>
      <c r="M337" s="194" t="s">
        <v>712</v>
      </c>
      <c r="N337" s="194"/>
      <c r="O337" s="194"/>
      <c r="P337" s="196"/>
      <c r="Q337" s="197"/>
      <c r="R337" s="194"/>
      <c r="S337" s="194"/>
      <c r="T337" s="194"/>
      <c r="U337" s="194"/>
      <c r="V337" s="198"/>
      <c r="W337" s="198"/>
      <c r="X337" s="199"/>
      <c r="Y337" s="200"/>
      <c r="AA337" s="198"/>
      <c r="AB337" s="198"/>
      <c r="AC337" s="198"/>
      <c r="AD337" s="198"/>
      <c r="AE337" s="198"/>
      <c r="AF337" s="198"/>
    </row>
    <row r="338" spans="1:32" ht="18" customHeight="1">
      <c r="A338" s="151"/>
      <c r="B338" s="201" t="s">
        <v>420</v>
      </c>
      <c r="C338" s="202"/>
      <c r="D338" s="203">
        <v>9.1999999999999993</v>
      </c>
      <c r="E338" s="183" t="s">
        <v>1063</v>
      </c>
      <c r="F338" s="210">
        <f>IF(G338=0,"",IF(LEN(ABS(ROUND(G338,0)))&gt;3,ROUND(G338,2-INT(LOG(ABS(ROUND(G338,0))))),IF(LEN(ABS(ROUND(G338,0)))&gt;1,ROUND(G338,1-INT(LOG(ABS(G338)))),ROUND(G338,0-INT(LOG(ABS(G338)))))))</f>
        <v>3500</v>
      </c>
      <c r="G338" s="211">
        <f>IF(P338="",H338,ROUND(H338*P338,1))</f>
        <v>3504.7</v>
      </c>
      <c r="H338" s="204">
        <v>1</v>
      </c>
      <c r="I338" s="213"/>
      <c r="J338" s="213" t="s">
        <v>189</v>
      </c>
      <c r="K338" s="222"/>
      <c r="L338" s="229"/>
      <c r="M338" s="212">
        <v>3470</v>
      </c>
      <c r="N338" s="222">
        <v>1.01</v>
      </c>
      <c r="O338" s="229">
        <f>IF(M338="",N338,ROUND(M338*N338,1))</f>
        <v>3504.7</v>
      </c>
      <c r="P338" s="230">
        <f>IF(E338="",0,AVERAGE(L338,O338))</f>
        <v>3504.7</v>
      </c>
      <c r="Q338" s="205"/>
      <c r="R338" s="213"/>
      <c r="S338" s="213"/>
      <c r="T338" s="152"/>
      <c r="U338" s="152"/>
      <c r="V338" s="206"/>
      <c r="W338" s="207"/>
      <c r="X338" s="208"/>
      <c r="Y338" s="209"/>
      <c r="AA338" s="186"/>
      <c r="AB338" s="186"/>
      <c r="AC338" s="186"/>
      <c r="AD338" s="186"/>
      <c r="AE338" s="186"/>
      <c r="AF338" s="186"/>
    </row>
    <row r="339" spans="1:32" ht="18" customHeight="1">
      <c r="A339" s="188"/>
      <c r="B339" s="189"/>
      <c r="C339" s="167"/>
      <c r="D339" s="190"/>
      <c r="E339" s="191"/>
      <c r="F339" s="192"/>
      <c r="G339" s="193"/>
      <c r="H339" s="191"/>
      <c r="I339" s="194"/>
      <c r="J339" s="194" t="s">
        <v>710</v>
      </c>
      <c r="K339" s="194"/>
      <c r="L339" s="194"/>
      <c r="M339" s="194" t="s">
        <v>711</v>
      </c>
      <c r="N339" s="194"/>
      <c r="O339" s="194"/>
      <c r="P339" s="196"/>
      <c r="Q339" s="197"/>
      <c r="R339" s="194"/>
      <c r="S339" s="194"/>
      <c r="T339" s="194"/>
      <c r="U339" s="194"/>
      <c r="V339" s="198"/>
      <c r="W339" s="198"/>
      <c r="X339" s="199"/>
      <c r="Y339" s="200"/>
      <c r="AA339" s="198"/>
      <c r="AB339" s="198"/>
      <c r="AC339" s="198"/>
      <c r="AD339" s="198"/>
      <c r="AE339" s="198"/>
      <c r="AF339" s="198"/>
    </row>
    <row r="340" spans="1:32" ht="18" customHeight="1">
      <c r="A340" s="151"/>
      <c r="B340" s="201" t="s">
        <v>424</v>
      </c>
      <c r="C340" s="202"/>
      <c r="D340" s="203">
        <v>2.7</v>
      </c>
      <c r="E340" s="183" t="s">
        <v>303</v>
      </c>
      <c r="F340" s="210">
        <f>IF(G340=0,"",IF(LEN(ABS(ROUND(G340,0)))&gt;3,ROUND(G340,2-INT(LOG(ABS(ROUND(G340,0))))),IF(LEN(ABS(ROUND(G340,0)))&gt;1,ROUND(G340,1-INT(LOG(ABS(G340)))),ROUND(G340,0-INT(LOG(ABS(G340)))))))</f>
        <v>890</v>
      </c>
      <c r="G340" s="211">
        <f>IF(P340="",H340,ROUND(H340*P340,1))</f>
        <v>893.9</v>
      </c>
      <c r="H340" s="204">
        <v>1</v>
      </c>
      <c r="I340" s="213"/>
      <c r="J340" s="213">
        <v>930</v>
      </c>
      <c r="K340" s="222">
        <v>1.01</v>
      </c>
      <c r="L340" s="229">
        <f>IF(J340="",K340,ROUND(J340*K340,1))</f>
        <v>939.3</v>
      </c>
      <c r="M340" s="212">
        <v>840</v>
      </c>
      <c r="N340" s="222">
        <v>1.01</v>
      </c>
      <c r="O340" s="229">
        <f>IF(M340="",N340,ROUND(M340*N340,1))</f>
        <v>848.4</v>
      </c>
      <c r="P340" s="230">
        <f>IF(E340="",0,AVERAGE(L340,O340))</f>
        <v>893.84999999999991</v>
      </c>
      <c r="Q340" s="205"/>
      <c r="R340" s="213"/>
      <c r="S340" s="213"/>
      <c r="T340" s="152"/>
      <c r="U340" s="152"/>
      <c r="V340" s="206"/>
      <c r="W340" s="207"/>
      <c r="X340" s="208"/>
      <c r="Y340" s="209"/>
      <c r="AA340" s="186"/>
      <c r="AB340" s="186"/>
      <c r="AC340" s="186"/>
      <c r="AD340" s="186"/>
      <c r="AE340" s="186"/>
      <c r="AF340" s="186"/>
    </row>
    <row r="341" spans="1:32" ht="18" customHeight="1">
      <c r="A341" s="188"/>
      <c r="B341" s="189"/>
      <c r="C341" s="167"/>
      <c r="D341" s="190"/>
      <c r="E341" s="191"/>
      <c r="F341" s="192"/>
      <c r="G341" s="193"/>
      <c r="H341" s="191"/>
      <c r="I341" s="218"/>
      <c r="J341" s="198"/>
      <c r="K341" s="194"/>
      <c r="L341" s="194"/>
      <c r="M341" s="198"/>
      <c r="N341" s="194"/>
      <c r="O341" s="194"/>
      <c r="P341" s="196"/>
      <c r="Q341" s="197"/>
      <c r="R341" s="194"/>
      <c r="S341" s="194"/>
      <c r="T341" s="194"/>
      <c r="U341" s="194"/>
      <c r="V341" s="198"/>
      <c r="W341" s="198"/>
      <c r="X341" s="199"/>
      <c r="Y341" s="200"/>
      <c r="AA341" s="198"/>
      <c r="AB341" s="198"/>
      <c r="AC341" s="198"/>
      <c r="AD341" s="198"/>
      <c r="AE341" s="198"/>
      <c r="AF341" s="198"/>
    </row>
    <row r="342" spans="1:32" ht="18" customHeight="1">
      <c r="A342" s="151"/>
      <c r="B342" s="201"/>
      <c r="C342" s="202"/>
      <c r="D342" s="203"/>
      <c r="E342" s="183"/>
      <c r="F342" s="210"/>
      <c r="G342" s="211"/>
      <c r="H342" s="204"/>
      <c r="I342" s="213"/>
      <c r="J342" s="213"/>
      <c r="K342" s="222"/>
      <c r="L342" s="213"/>
      <c r="M342" s="212"/>
      <c r="N342" s="222"/>
      <c r="O342" s="213"/>
      <c r="P342" s="214"/>
      <c r="Q342" s="205"/>
      <c r="R342" s="213"/>
      <c r="S342" s="213"/>
      <c r="T342" s="152"/>
      <c r="U342" s="152"/>
      <c r="V342" s="206"/>
      <c r="W342" s="207"/>
      <c r="X342" s="208"/>
      <c r="Y342" s="209"/>
      <c r="AA342" s="186"/>
      <c r="AB342" s="186"/>
      <c r="AC342" s="186"/>
      <c r="AD342" s="186"/>
      <c r="AE342" s="186"/>
      <c r="AF342" s="186"/>
    </row>
    <row r="343" spans="1:32" ht="18" customHeight="1">
      <c r="A343" s="188"/>
      <c r="B343" s="189"/>
      <c r="C343" s="167"/>
      <c r="D343" s="190"/>
      <c r="E343" s="191"/>
      <c r="F343" s="192"/>
      <c r="G343" s="193"/>
      <c r="H343" s="191"/>
      <c r="I343" s="194"/>
      <c r="J343" s="194"/>
      <c r="K343" s="194"/>
      <c r="L343" s="194"/>
      <c r="M343" s="194"/>
      <c r="N343" s="194"/>
      <c r="O343" s="194"/>
      <c r="P343" s="196"/>
      <c r="Q343" s="197"/>
      <c r="R343" s="194"/>
      <c r="S343" s="194"/>
      <c r="T343" s="194"/>
      <c r="U343" s="194"/>
      <c r="V343" s="198"/>
      <c r="W343" s="198"/>
      <c r="X343" s="199"/>
      <c r="Y343" s="200"/>
      <c r="AA343" s="198"/>
      <c r="AB343" s="198"/>
      <c r="AC343" s="198"/>
      <c r="AD343" s="198"/>
      <c r="AE343" s="198"/>
      <c r="AF343" s="198"/>
    </row>
    <row r="344" spans="1:32" ht="18" customHeight="1">
      <c r="A344" s="151"/>
      <c r="B344" s="201" t="s">
        <v>326</v>
      </c>
      <c r="C344" s="202"/>
      <c r="D344" s="203"/>
      <c r="E344" s="183"/>
      <c r="F344" s="210"/>
      <c r="G344" s="211"/>
      <c r="H344" s="204"/>
      <c r="I344" s="213"/>
      <c r="J344" s="213"/>
      <c r="K344" s="222"/>
      <c r="L344" s="213"/>
      <c r="M344" s="212"/>
      <c r="N344" s="222"/>
      <c r="O344" s="213"/>
      <c r="P344" s="214"/>
      <c r="Q344" s="205"/>
      <c r="R344" s="213"/>
      <c r="S344" s="213"/>
      <c r="T344" s="152"/>
      <c r="U344" s="152"/>
      <c r="V344" s="206"/>
      <c r="W344" s="207"/>
      <c r="X344" s="208"/>
      <c r="Y344" s="209"/>
      <c r="AA344" s="186"/>
      <c r="AB344" s="186"/>
      <c r="AC344" s="186"/>
      <c r="AD344" s="186"/>
      <c r="AE344" s="186"/>
      <c r="AF344" s="186"/>
    </row>
    <row r="345" spans="1:32" ht="18" customHeight="1">
      <c r="A345" s="188"/>
      <c r="B345" s="189" t="s">
        <v>333</v>
      </c>
      <c r="C345" s="167"/>
      <c r="D345" s="190"/>
      <c r="E345" s="191"/>
      <c r="F345" s="192"/>
      <c r="G345" s="193"/>
      <c r="H345" s="191"/>
      <c r="I345" s="194"/>
      <c r="J345" s="194" t="s">
        <v>710</v>
      </c>
      <c r="K345" s="194"/>
      <c r="L345" s="194"/>
      <c r="M345" s="194" t="s">
        <v>711</v>
      </c>
      <c r="N345" s="194"/>
      <c r="O345" s="194"/>
      <c r="P345" s="196"/>
      <c r="Q345" s="197"/>
      <c r="R345" s="194"/>
      <c r="S345" s="194"/>
      <c r="T345" s="194"/>
      <c r="U345" s="194"/>
      <c r="V345" s="198"/>
      <c r="W345" s="198"/>
      <c r="X345" s="199"/>
      <c r="Y345" s="200"/>
      <c r="AA345" s="198"/>
      <c r="AB345" s="198"/>
      <c r="AC345" s="198"/>
      <c r="AD345" s="198"/>
      <c r="AE345" s="198"/>
      <c r="AF345" s="198"/>
    </row>
    <row r="346" spans="1:32" ht="18" customHeight="1">
      <c r="A346" s="151"/>
      <c r="B346" s="201" t="s">
        <v>418</v>
      </c>
      <c r="C346" s="202" t="s">
        <v>419</v>
      </c>
      <c r="D346" s="203">
        <v>35.200000000000003</v>
      </c>
      <c r="E346" s="183" t="s">
        <v>786</v>
      </c>
      <c r="F346" s="210">
        <f>IF(G346=0,"",IF(LEN(ABS(ROUND(G346,0)))&gt;3,ROUND(G346,2-INT(LOG(ABS(ROUND(G346,0))))),IF(LEN(ABS(ROUND(G346,0)))&gt;1,ROUND(G346,1-INT(LOG(ABS(G346)))),ROUND(G346,0-INT(LOG(ABS(G346)))))))</f>
        <v>540</v>
      </c>
      <c r="G346" s="211">
        <f>IF(P346="",H346,ROUND(H346*P346,1))</f>
        <v>540.4</v>
      </c>
      <c r="H346" s="204">
        <v>1</v>
      </c>
      <c r="I346" s="213"/>
      <c r="J346" s="213">
        <v>570</v>
      </c>
      <c r="K346" s="222">
        <v>1.01</v>
      </c>
      <c r="L346" s="229">
        <f>IF(J346="",K346,ROUND(J346*K346,1))</f>
        <v>575.70000000000005</v>
      </c>
      <c r="M346" s="212">
        <v>500</v>
      </c>
      <c r="N346" s="222">
        <v>1.01</v>
      </c>
      <c r="O346" s="229">
        <f>IF(M346="",N346,ROUND(M346*N346,1))</f>
        <v>505</v>
      </c>
      <c r="P346" s="230">
        <f>IF(E346="",0,AVERAGE(L346,O346))</f>
        <v>540.35</v>
      </c>
      <c r="Q346" s="205"/>
      <c r="R346" s="213"/>
      <c r="S346" s="213"/>
      <c r="T346" s="152"/>
      <c r="U346" s="152"/>
      <c r="V346" s="206"/>
      <c r="W346" s="207"/>
      <c r="X346" s="208"/>
      <c r="Y346" s="209"/>
      <c r="AA346" s="186"/>
      <c r="AB346" s="186"/>
      <c r="AC346" s="186"/>
      <c r="AD346" s="186"/>
      <c r="AE346" s="186"/>
      <c r="AF346" s="186"/>
    </row>
    <row r="347" spans="1:32" ht="18" customHeight="1">
      <c r="A347" s="188"/>
      <c r="B347" s="189" t="s">
        <v>333</v>
      </c>
      <c r="C347" s="167"/>
      <c r="D347" s="190"/>
      <c r="E347" s="191"/>
      <c r="F347" s="192"/>
      <c r="G347" s="193"/>
      <c r="H347" s="191"/>
      <c r="I347" s="194"/>
      <c r="J347" s="194" t="s">
        <v>710</v>
      </c>
      <c r="K347" s="194"/>
      <c r="L347" s="194"/>
      <c r="M347" s="194" t="s">
        <v>711</v>
      </c>
      <c r="N347" s="194"/>
      <c r="O347" s="194"/>
      <c r="P347" s="196"/>
      <c r="Q347" s="197"/>
      <c r="R347" s="194"/>
      <c r="S347" s="194"/>
      <c r="T347" s="194"/>
      <c r="U347" s="194"/>
      <c r="V347" s="198"/>
      <c r="W347" s="198"/>
      <c r="X347" s="199"/>
      <c r="Y347" s="200"/>
      <c r="AA347" s="198"/>
      <c r="AB347" s="198"/>
      <c r="AC347" s="198"/>
      <c r="AD347" s="198"/>
      <c r="AE347" s="198"/>
      <c r="AF347" s="198"/>
    </row>
    <row r="348" spans="1:32" ht="18" customHeight="1">
      <c r="A348" s="151"/>
      <c r="B348" s="201" t="s">
        <v>418</v>
      </c>
      <c r="C348" s="202" t="s">
        <v>425</v>
      </c>
      <c r="D348" s="203">
        <v>1.5</v>
      </c>
      <c r="E348" s="183" t="s">
        <v>1070</v>
      </c>
      <c r="F348" s="210">
        <f t="shared" ref="F348:F354" si="2">IF(G348=0,"",IF(LEN(ABS(ROUND(G348,0)))&gt;3,ROUND(G348,2-INT(LOG(ABS(ROUND(G348,0))))),IF(LEN(ABS(ROUND(G348,0)))&gt;1,ROUND(G348,1-INT(LOG(ABS(G348)))),ROUND(G348,0-INT(LOG(ABS(G348)))))))</f>
        <v>450</v>
      </c>
      <c r="G348" s="211">
        <f>IF(P348="",H348,ROUND(H348*P348,1))</f>
        <v>449.5</v>
      </c>
      <c r="H348" s="204">
        <v>1</v>
      </c>
      <c r="I348" s="213"/>
      <c r="J348" s="213">
        <v>470</v>
      </c>
      <c r="K348" s="222">
        <v>1.01</v>
      </c>
      <c r="L348" s="229">
        <f>IF(J348="",K348,ROUND(J348*K348,1))</f>
        <v>474.7</v>
      </c>
      <c r="M348" s="212">
        <v>420</v>
      </c>
      <c r="N348" s="222">
        <v>1.01</v>
      </c>
      <c r="O348" s="229">
        <f>IF(M348="",N348,ROUND(M348*N348,1))</f>
        <v>424.2</v>
      </c>
      <c r="P348" s="230">
        <f>IF(E348="",0,AVERAGE(L348,O348))</f>
        <v>449.45</v>
      </c>
      <c r="Q348" s="205"/>
      <c r="R348" s="213"/>
      <c r="S348" s="213"/>
      <c r="T348" s="152"/>
      <c r="U348" s="152"/>
      <c r="V348" s="206"/>
      <c r="W348" s="207"/>
      <c r="X348" s="208"/>
      <c r="Y348" s="209"/>
      <c r="AA348" s="186"/>
      <c r="AB348" s="186"/>
      <c r="AC348" s="186"/>
      <c r="AD348" s="186"/>
      <c r="AE348" s="186"/>
      <c r="AF348" s="186"/>
    </row>
    <row r="349" spans="1:32" ht="18" customHeight="1">
      <c r="A349" s="188"/>
      <c r="B349" s="189" t="s">
        <v>333</v>
      </c>
      <c r="C349" s="167"/>
      <c r="D349" s="190"/>
      <c r="E349" s="191"/>
      <c r="F349" s="192"/>
      <c r="G349" s="193"/>
      <c r="H349" s="191"/>
      <c r="I349" s="194"/>
      <c r="J349" s="194" t="s">
        <v>710</v>
      </c>
      <c r="K349" s="194"/>
      <c r="L349" s="194"/>
      <c r="M349" s="194" t="s">
        <v>711</v>
      </c>
      <c r="N349" s="194"/>
      <c r="O349" s="194"/>
      <c r="P349" s="196"/>
      <c r="Q349" s="197"/>
      <c r="R349" s="194"/>
      <c r="S349" s="194"/>
      <c r="T349" s="194"/>
      <c r="U349" s="194"/>
      <c r="V349" s="198"/>
      <c r="W349" s="198"/>
      <c r="X349" s="199"/>
      <c r="Y349" s="200"/>
      <c r="AA349" s="198"/>
      <c r="AB349" s="198"/>
      <c r="AC349" s="198"/>
      <c r="AD349" s="198"/>
      <c r="AE349" s="198"/>
      <c r="AF349" s="198"/>
    </row>
    <row r="350" spans="1:32" ht="18" customHeight="1">
      <c r="A350" s="151"/>
      <c r="B350" s="201" t="s">
        <v>420</v>
      </c>
      <c r="C350" s="202" t="s">
        <v>426</v>
      </c>
      <c r="D350" s="203">
        <v>4.7</v>
      </c>
      <c r="E350" s="183" t="s">
        <v>1070</v>
      </c>
      <c r="F350" s="210">
        <f t="shared" si="2"/>
        <v>2090</v>
      </c>
      <c r="G350" s="211">
        <f>IF(P350="",H350,ROUND(H350*P350,1))</f>
        <v>2085.6999999999998</v>
      </c>
      <c r="H350" s="204">
        <v>1</v>
      </c>
      <c r="I350" s="213"/>
      <c r="J350" s="213">
        <v>2110</v>
      </c>
      <c r="K350" s="222">
        <v>1.01</v>
      </c>
      <c r="L350" s="229">
        <f>IF(J350="",K350,ROUND(J350*K350,1))</f>
        <v>2131.1</v>
      </c>
      <c r="M350" s="212">
        <v>2020</v>
      </c>
      <c r="N350" s="222">
        <v>1.01</v>
      </c>
      <c r="O350" s="229">
        <f>IF(M350="",N350,ROUND(M350*N350,1))</f>
        <v>2040.2</v>
      </c>
      <c r="P350" s="230">
        <f>IF(E350="",0,AVERAGE(L350,O350))</f>
        <v>2085.65</v>
      </c>
      <c r="Q350" s="205"/>
      <c r="R350" s="213"/>
      <c r="S350" s="213"/>
      <c r="T350" s="152"/>
      <c r="U350" s="152"/>
      <c r="V350" s="206"/>
      <c r="W350" s="207"/>
      <c r="X350" s="208"/>
      <c r="Y350" s="209"/>
      <c r="AA350" s="186"/>
      <c r="AB350" s="186"/>
      <c r="AC350" s="186"/>
      <c r="AD350" s="186"/>
      <c r="AE350" s="186"/>
      <c r="AF350" s="186"/>
    </row>
    <row r="351" spans="1:32" ht="18" customHeight="1">
      <c r="A351" s="188"/>
      <c r="B351" s="189" t="s">
        <v>333</v>
      </c>
      <c r="C351" s="167"/>
      <c r="D351" s="190"/>
      <c r="E351" s="191"/>
      <c r="F351" s="192"/>
      <c r="G351" s="193"/>
      <c r="H351" s="191"/>
      <c r="I351" s="194"/>
      <c r="J351" s="194" t="s">
        <v>713</v>
      </c>
      <c r="K351" s="194"/>
      <c r="L351" s="194"/>
      <c r="M351" s="194" t="s">
        <v>714</v>
      </c>
      <c r="N351" s="194"/>
      <c r="O351" s="194"/>
      <c r="P351" s="196"/>
      <c r="Q351" s="197"/>
      <c r="R351" s="194"/>
      <c r="S351" s="194"/>
      <c r="T351" s="194"/>
      <c r="U351" s="194"/>
      <c r="V351" s="198"/>
      <c r="W351" s="198"/>
      <c r="X351" s="199"/>
      <c r="Y351" s="200"/>
      <c r="AA351" s="198"/>
      <c r="AB351" s="198"/>
      <c r="AC351" s="198"/>
      <c r="AD351" s="198"/>
      <c r="AE351" s="198"/>
      <c r="AF351" s="198"/>
    </row>
    <row r="352" spans="1:32" ht="18" customHeight="1">
      <c r="A352" s="151"/>
      <c r="B352" s="201" t="s">
        <v>427</v>
      </c>
      <c r="C352" s="202" t="s">
        <v>428</v>
      </c>
      <c r="D352" s="203">
        <v>1.5</v>
      </c>
      <c r="E352" s="183" t="s">
        <v>786</v>
      </c>
      <c r="F352" s="210">
        <f t="shared" si="2"/>
        <v>1710</v>
      </c>
      <c r="G352" s="211">
        <f>IF(P352="",H352,ROUND(H352*P352,1))</f>
        <v>1712</v>
      </c>
      <c r="H352" s="204">
        <v>1</v>
      </c>
      <c r="I352" s="213"/>
      <c r="J352" s="213">
        <v>1710</v>
      </c>
      <c r="K352" s="222">
        <v>1.01</v>
      </c>
      <c r="L352" s="229">
        <f>IF(J352="",K352,ROUND(J352*K352,1))</f>
        <v>1727.1</v>
      </c>
      <c r="M352" s="212">
        <v>1680</v>
      </c>
      <c r="N352" s="222">
        <v>1.01</v>
      </c>
      <c r="O352" s="229">
        <f>IF(M352="",N352,ROUND(M352*N352,1))</f>
        <v>1696.8</v>
      </c>
      <c r="P352" s="230">
        <f>IF(E352="",0,AVERAGE(L352,O352))</f>
        <v>1711.9499999999998</v>
      </c>
      <c r="Q352" s="205"/>
      <c r="R352" s="213"/>
      <c r="S352" s="213"/>
      <c r="T352" s="152"/>
      <c r="U352" s="152"/>
      <c r="V352" s="206"/>
      <c r="W352" s="207"/>
      <c r="X352" s="208"/>
      <c r="Y352" s="209"/>
      <c r="AA352" s="186"/>
      <c r="AB352" s="186"/>
      <c r="AC352" s="186"/>
      <c r="AD352" s="186"/>
      <c r="AE352" s="186"/>
      <c r="AF352" s="186"/>
    </row>
    <row r="353" spans="1:32" ht="18" customHeight="1">
      <c r="A353" s="188"/>
      <c r="B353" s="189" t="s">
        <v>429</v>
      </c>
      <c r="C353" s="167"/>
      <c r="D353" s="190"/>
      <c r="E353" s="191"/>
      <c r="F353" s="192"/>
      <c r="G353" s="193"/>
      <c r="H353" s="191"/>
      <c r="I353" s="194"/>
      <c r="J353" s="194" t="s">
        <v>710</v>
      </c>
      <c r="K353" s="194"/>
      <c r="L353" s="194"/>
      <c r="M353" s="194" t="s">
        <v>711</v>
      </c>
      <c r="N353" s="194"/>
      <c r="O353" s="194"/>
      <c r="P353" s="196"/>
      <c r="Q353" s="197"/>
      <c r="R353" s="194"/>
      <c r="S353" s="194"/>
      <c r="T353" s="194"/>
      <c r="U353" s="194"/>
      <c r="V353" s="198"/>
      <c r="W353" s="198"/>
      <c r="X353" s="199"/>
      <c r="Y353" s="200"/>
      <c r="AA353" s="198"/>
      <c r="AB353" s="198"/>
      <c r="AC353" s="198"/>
      <c r="AD353" s="198"/>
      <c r="AE353" s="198"/>
      <c r="AF353" s="198"/>
    </row>
    <row r="354" spans="1:32" ht="18" customHeight="1">
      <c r="A354" s="151"/>
      <c r="B354" s="201" t="s">
        <v>430</v>
      </c>
      <c r="C354" s="202"/>
      <c r="D354" s="203">
        <v>6.4</v>
      </c>
      <c r="E354" s="183" t="s">
        <v>1064</v>
      </c>
      <c r="F354" s="210">
        <f t="shared" si="2"/>
        <v>3300</v>
      </c>
      <c r="G354" s="211">
        <f>IF(P354="",H354,ROUND(H354*P354,1))</f>
        <v>3302.7</v>
      </c>
      <c r="H354" s="204">
        <v>1</v>
      </c>
      <c r="I354" s="213"/>
      <c r="J354" s="213">
        <v>3260</v>
      </c>
      <c r="K354" s="222">
        <v>1.01</v>
      </c>
      <c r="L354" s="229">
        <f>IF(J354="",K354,ROUND(J354*K354,1))</f>
        <v>3292.6</v>
      </c>
      <c r="M354" s="212">
        <v>3280</v>
      </c>
      <c r="N354" s="222">
        <v>1.01</v>
      </c>
      <c r="O354" s="229">
        <f>IF(M354="",N354,ROUND(M354*N354,1))</f>
        <v>3312.8</v>
      </c>
      <c r="P354" s="230">
        <f>IF(E354="",0,AVERAGE(L354,O354))</f>
        <v>3302.7</v>
      </c>
      <c r="Q354" s="205"/>
      <c r="R354" s="213"/>
      <c r="S354" s="213"/>
      <c r="T354" s="152"/>
      <c r="U354" s="152"/>
      <c r="V354" s="206"/>
      <c r="W354" s="207"/>
      <c r="X354" s="208"/>
      <c r="Y354" s="209"/>
      <c r="AA354" s="186"/>
      <c r="AB354" s="186"/>
      <c r="AC354" s="186"/>
      <c r="AD354" s="186"/>
      <c r="AE354" s="186"/>
      <c r="AF354" s="186"/>
    </row>
    <row r="355" spans="1:32" ht="18" customHeight="1">
      <c r="A355" s="188"/>
      <c r="B355" s="189"/>
      <c r="C355" s="167"/>
      <c r="D355" s="190"/>
      <c r="E355" s="191"/>
      <c r="F355" s="192"/>
      <c r="G355" s="193"/>
      <c r="H355" s="191"/>
      <c r="I355" s="194"/>
      <c r="J355" s="194"/>
      <c r="K355" s="194"/>
      <c r="L355" s="194"/>
      <c r="M355" s="194"/>
      <c r="N355" s="194"/>
      <c r="O355" s="194"/>
      <c r="P355" s="196"/>
      <c r="Q355" s="197"/>
      <c r="R355" s="194"/>
      <c r="S355" s="194"/>
      <c r="T355" s="194"/>
      <c r="U355" s="194"/>
      <c r="V355" s="198"/>
      <c r="W355" s="198"/>
      <c r="X355" s="199"/>
      <c r="Y355" s="200"/>
      <c r="AA355" s="198"/>
      <c r="AB355" s="198"/>
      <c r="AC355" s="198"/>
      <c r="AD355" s="198"/>
      <c r="AE355" s="198"/>
      <c r="AF355" s="198"/>
    </row>
    <row r="356" spans="1:32" ht="18" customHeight="1">
      <c r="A356" s="151"/>
      <c r="B356" s="201"/>
      <c r="C356" s="202"/>
      <c r="D356" s="203"/>
      <c r="E356" s="183"/>
      <c r="F356" s="210"/>
      <c r="G356" s="211"/>
      <c r="H356" s="204"/>
      <c r="I356" s="213"/>
      <c r="J356" s="213"/>
      <c r="K356" s="222"/>
      <c r="L356" s="213"/>
      <c r="M356" s="212"/>
      <c r="N356" s="222"/>
      <c r="O356" s="213"/>
      <c r="P356" s="214"/>
      <c r="Q356" s="205"/>
      <c r="R356" s="213"/>
      <c r="S356" s="213"/>
      <c r="T356" s="152"/>
      <c r="U356" s="152"/>
      <c r="V356" s="206"/>
      <c r="W356" s="207"/>
      <c r="X356" s="208"/>
      <c r="Y356" s="209"/>
      <c r="AA356" s="186"/>
      <c r="AB356" s="186"/>
      <c r="AC356" s="186"/>
      <c r="AD356" s="186"/>
      <c r="AE356" s="186"/>
      <c r="AF356" s="186"/>
    </row>
    <row r="357" spans="1:32" ht="18" customHeight="1">
      <c r="A357" s="188"/>
      <c r="B357" s="189"/>
      <c r="C357" s="167"/>
      <c r="D357" s="190"/>
      <c r="E357" s="191"/>
      <c r="F357" s="192"/>
      <c r="G357" s="193"/>
      <c r="H357" s="191"/>
      <c r="I357" s="194"/>
      <c r="J357" s="194"/>
      <c r="K357" s="194"/>
      <c r="L357" s="194"/>
      <c r="M357" s="194"/>
      <c r="N357" s="194"/>
      <c r="O357" s="194"/>
      <c r="P357" s="196"/>
      <c r="Q357" s="197"/>
      <c r="R357" s="194"/>
      <c r="S357" s="194"/>
      <c r="T357" s="194"/>
      <c r="U357" s="194"/>
      <c r="V357" s="198"/>
      <c r="W357" s="198"/>
      <c r="X357" s="199"/>
      <c r="Y357" s="200"/>
      <c r="AA357" s="198"/>
      <c r="AB357" s="198"/>
      <c r="AC357" s="198"/>
      <c r="AD357" s="198"/>
      <c r="AE357" s="198"/>
      <c r="AF357" s="198"/>
    </row>
    <row r="358" spans="1:32" ht="18" customHeight="1">
      <c r="A358" s="151">
        <v>13</v>
      </c>
      <c r="B358" s="201" t="s">
        <v>431</v>
      </c>
      <c r="C358" s="202" t="s">
        <v>1182</v>
      </c>
      <c r="D358" s="203"/>
      <c r="E358" s="183"/>
      <c r="F358" s="210"/>
      <c r="G358" s="211"/>
      <c r="H358" s="204"/>
      <c r="I358" s="213"/>
      <c r="J358" s="213"/>
      <c r="K358" s="222"/>
      <c r="L358" s="213"/>
      <c r="M358" s="212"/>
      <c r="N358" s="222"/>
      <c r="O358" s="213"/>
      <c r="P358" s="214"/>
      <c r="Q358" s="205"/>
      <c r="R358" s="213"/>
      <c r="S358" s="213"/>
      <c r="T358" s="152"/>
      <c r="U358" s="152"/>
      <c r="V358" s="206"/>
      <c r="W358" s="207"/>
      <c r="X358" s="208"/>
      <c r="Y358" s="209"/>
      <c r="AA358" s="186"/>
      <c r="AB358" s="186"/>
      <c r="AC358" s="186"/>
      <c r="AD358" s="186"/>
      <c r="AE358" s="186"/>
      <c r="AF358" s="186"/>
    </row>
    <row r="359" spans="1:32" ht="18" customHeight="1">
      <c r="A359" s="188"/>
      <c r="B359" s="189" t="s">
        <v>352</v>
      </c>
      <c r="C359" s="167"/>
      <c r="D359" s="190"/>
      <c r="E359" s="191"/>
      <c r="F359" s="192"/>
      <c r="G359" s="193"/>
      <c r="H359" s="191"/>
      <c r="I359" s="194"/>
      <c r="J359" s="194"/>
      <c r="K359" s="194"/>
      <c r="L359" s="194"/>
      <c r="M359" s="194"/>
      <c r="N359" s="194"/>
      <c r="O359" s="194"/>
      <c r="P359" s="196"/>
      <c r="Q359" s="292" t="s">
        <v>1225</v>
      </c>
      <c r="R359" s="293" t="s">
        <v>1226</v>
      </c>
      <c r="S359" s="293" t="s">
        <v>1227</v>
      </c>
      <c r="T359" s="194"/>
      <c r="U359" s="194"/>
      <c r="V359" s="281"/>
      <c r="W359" s="281"/>
      <c r="X359" s="282"/>
      <c r="Y359" s="283"/>
      <c r="AA359" s="198"/>
      <c r="AB359" s="198"/>
      <c r="AC359" s="198"/>
      <c r="AD359" s="198"/>
      <c r="AE359" s="198"/>
      <c r="AF359" s="198"/>
    </row>
    <row r="360" spans="1:32" ht="18" customHeight="1">
      <c r="A360" s="151"/>
      <c r="B360" s="201" t="s">
        <v>432</v>
      </c>
      <c r="C360" s="202" t="s">
        <v>355</v>
      </c>
      <c r="D360" s="203">
        <v>2</v>
      </c>
      <c r="E360" s="183" t="s">
        <v>11</v>
      </c>
      <c r="F360" s="210">
        <f>Y360</f>
        <v>45500</v>
      </c>
      <c r="G360" s="219"/>
      <c r="H360" s="204"/>
      <c r="I360" s="221"/>
      <c r="J360" s="226" t="s">
        <v>189</v>
      </c>
      <c r="K360" s="222"/>
      <c r="L360" s="226"/>
      <c r="M360" s="212" t="s">
        <v>189</v>
      </c>
      <c r="N360" s="222"/>
      <c r="O360" s="213"/>
      <c r="P360" s="220"/>
      <c r="Q360" s="296">
        <v>91000</v>
      </c>
      <c r="R360" s="294">
        <v>98000</v>
      </c>
      <c r="S360" s="294">
        <v>105000</v>
      </c>
      <c r="T360" s="152"/>
      <c r="U360" s="152"/>
      <c r="V360" s="284">
        <f>MIN(Q360,R360,S360)</f>
        <v>91000</v>
      </c>
      <c r="W360" s="285">
        <v>0.5</v>
      </c>
      <c r="X360" s="286">
        <f>ROUNDDOWN(V360*W360,0)</f>
        <v>45500</v>
      </c>
      <c r="Y360" s="287">
        <f t="shared" ref="Y360:Y366" si="3">IF(X360=0,"",IF(LEN(ABS(ROUND(X360,0)))&gt;3,ROUNDDOWN(X360,2-INT(LOG(ABS(ROUND(X360,0))))),IF(LEN(ABS(ROUND(X360,0)))&gt;1,ROUNDDOWN(X360,1-INT(LOG(ABS(X360)))),ROUNDDOWN(X360,0-INT(LOG(ABS(X360)))))))</f>
        <v>45500</v>
      </c>
      <c r="AA360" s="186"/>
      <c r="AB360" s="186"/>
      <c r="AC360" s="186"/>
      <c r="AD360" s="186"/>
      <c r="AE360" s="186"/>
      <c r="AF360" s="186"/>
    </row>
    <row r="361" spans="1:32" ht="18" customHeight="1">
      <c r="A361" s="188"/>
      <c r="B361" s="189" t="s">
        <v>356</v>
      </c>
      <c r="C361" s="167"/>
      <c r="D361" s="190"/>
      <c r="E361" s="191"/>
      <c r="F361" s="192"/>
      <c r="G361" s="193"/>
      <c r="H361" s="191"/>
      <c r="I361" s="194"/>
      <c r="J361" s="194"/>
      <c r="K361" s="194"/>
      <c r="L361" s="194"/>
      <c r="M361" s="194"/>
      <c r="N361" s="194"/>
      <c r="O361" s="194"/>
      <c r="P361" s="196"/>
      <c r="Q361" s="292" t="s">
        <v>1225</v>
      </c>
      <c r="R361" s="293" t="s">
        <v>1226</v>
      </c>
      <c r="S361" s="293" t="s">
        <v>1227</v>
      </c>
      <c r="T361" s="194"/>
      <c r="U361" s="194"/>
      <c r="V361" s="281"/>
      <c r="W361" s="281"/>
      <c r="X361" s="282"/>
      <c r="Y361" s="283"/>
      <c r="AA361" s="198"/>
      <c r="AB361" s="198"/>
      <c r="AC361" s="198"/>
      <c r="AD361" s="198"/>
      <c r="AE361" s="198"/>
      <c r="AF361" s="198"/>
    </row>
    <row r="362" spans="1:32" ht="18" customHeight="1">
      <c r="A362" s="151"/>
      <c r="B362" s="201" t="s">
        <v>432</v>
      </c>
      <c r="C362" s="202" t="s">
        <v>355</v>
      </c>
      <c r="D362" s="203">
        <v>1</v>
      </c>
      <c r="E362" s="183" t="s">
        <v>11</v>
      </c>
      <c r="F362" s="210">
        <f>Y362</f>
        <v>45500</v>
      </c>
      <c r="G362" s="219"/>
      <c r="H362" s="204"/>
      <c r="I362" s="221"/>
      <c r="J362" s="226" t="s">
        <v>189</v>
      </c>
      <c r="K362" s="222"/>
      <c r="L362" s="226"/>
      <c r="M362" s="212" t="s">
        <v>189</v>
      </c>
      <c r="N362" s="222"/>
      <c r="O362" s="213"/>
      <c r="P362" s="220"/>
      <c r="Q362" s="296">
        <v>91000</v>
      </c>
      <c r="R362" s="294">
        <v>98000</v>
      </c>
      <c r="S362" s="294">
        <v>105000</v>
      </c>
      <c r="T362" s="152"/>
      <c r="U362" s="152"/>
      <c r="V362" s="284">
        <f>MIN(Q362,R362,S362)</f>
        <v>91000</v>
      </c>
      <c r="W362" s="285">
        <v>0.5</v>
      </c>
      <c r="X362" s="286">
        <f>ROUNDDOWN(V362*W362,0)</f>
        <v>45500</v>
      </c>
      <c r="Y362" s="287">
        <f t="shared" si="3"/>
        <v>45500</v>
      </c>
      <c r="AA362" s="186"/>
      <c r="AB362" s="186"/>
      <c r="AC362" s="186"/>
      <c r="AD362" s="186"/>
      <c r="AE362" s="186"/>
      <c r="AF362" s="186"/>
    </row>
    <row r="363" spans="1:32" ht="18" customHeight="1">
      <c r="A363" s="188"/>
      <c r="B363" s="189" t="s">
        <v>358</v>
      </c>
      <c r="C363" s="167"/>
      <c r="D363" s="190"/>
      <c r="E363" s="191"/>
      <c r="F363" s="192"/>
      <c r="G363" s="193"/>
      <c r="H363" s="191"/>
      <c r="I363" s="194"/>
      <c r="J363" s="194"/>
      <c r="K363" s="194"/>
      <c r="L363" s="194"/>
      <c r="M363" s="194"/>
      <c r="N363" s="194"/>
      <c r="O363" s="194"/>
      <c r="P363" s="196"/>
      <c r="Q363" s="292" t="s">
        <v>1225</v>
      </c>
      <c r="R363" s="293" t="s">
        <v>1226</v>
      </c>
      <c r="S363" s="293" t="s">
        <v>1227</v>
      </c>
      <c r="T363" s="194"/>
      <c r="U363" s="194"/>
      <c r="V363" s="281"/>
      <c r="W363" s="281"/>
      <c r="X363" s="282"/>
      <c r="Y363" s="283"/>
      <c r="AA363" s="198"/>
      <c r="AB363" s="198"/>
      <c r="AC363" s="198"/>
      <c r="AD363" s="198"/>
      <c r="AE363" s="198"/>
      <c r="AF363" s="198"/>
    </row>
    <row r="364" spans="1:32" ht="18" customHeight="1">
      <c r="A364" s="151"/>
      <c r="B364" s="201" t="s">
        <v>433</v>
      </c>
      <c r="C364" s="202" t="s">
        <v>359</v>
      </c>
      <c r="D364" s="203">
        <v>1</v>
      </c>
      <c r="E364" s="183" t="s">
        <v>11</v>
      </c>
      <c r="F364" s="210">
        <f>Y364</f>
        <v>37000</v>
      </c>
      <c r="G364" s="219"/>
      <c r="H364" s="204"/>
      <c r="I364" s="221"/>
      <c r="J364" s="226" t="s">
        <v>189</v>
      </c>
      <c r="K364" s="222"/>
      <c r="L364" s="226"/>
      <c r="M364" s="212" t="s">
        <v>189</v>
      </c>
      <c r="N364" s="222"/>
      <c r="O364" s="213"/>
      <c r="P364" s="220"/>
      <c r="Q364" s="296">
        <v>74000</v>
      </c>
      <c r="R364" s="294">
        <v>76000</v>
      </c>
      <c r="S364" s="294">
        <v>80000</v>
      </c>
      <c r="T364" s="152"/>
      <c r="U364" s="152"/>
      <c r="V364" s="284">
        <f>MIN(Q364,R364,S364)</f>
        <v>74000</v>
      </c>
      <c r="W364" s="285">
        <v>0.5</v>
      </c>
      <c r="X364" s="286">
        <f>ROUNDDOWN(V364*W364,0)</f>
        <v>37000</v>
      </c>
      <c r="Y364" s="287">
        <f t="shared" si="3"/>
        <v>37000</v>
      </c>
      <c r="AA364" s="186"/>
      <c r="AB364" s="186"/>
      <c r="AC364" s="186"/>
      <c r="AD364" s="186"/>
      <c r="AE364" s="186"/>
      <c r="AF364" s="186"/>
    </row>
    <row r="365" spans="1:32" ht="18" customHeight="1">
      <c r="A365" s="188"/>
      <c r="B365" s="189" t="s">
        <v>360</v>
      </c>
      <c r="C365" s="167"/>
      <c r="D365" s="190"/>
      <c r="E365" s="191"/>
      <c r="F365" s="192"/>
      <c r="G365" s="193"/>
      <c r="H365" s="191"/>
      <c r="I365" s="194"/>
      <c r="J365" s="194"/>
      <c r="K365" s="194"/>
      <c r="L365" s="194"/>
      <c r="M365" s="194"/>
      <c r="N365" s="194"/>
      <c r="O365" s="194"/>
      <c r="P365" s="196"/>
      <c r="Q365" s="292" t="s">
        <v>1225</v>
      </c>
      <c r="R365" s="293" t="s">
        <v>1226</v>
      </c>
      <c r="S365" s="293" t="s">
        <v>1227</v>
      </c>
      <c r="T365" s="194"/>
      <c r="U365" s="194"/>
      <c r="V365" s="281"/>
      <c r="W365" s="281"/>
      <c r="X365" s="282"/>
      <c r="Y365" s="283"/>
      <c r="AA365" s="198"/>
      <c r="AB365" s="198"/>
      <c r="AC365" s="198"/>
      <c r="AD365" s="198"/>
      <c r="AE365" s="198"/>
      <c r="AF365" s="198"/>
    </row>
    <row r="366" spans="1:32" ht="18" customHeight="1">
      <c r="A366" s="151"/>
      <c r="B366" s="201" t="s">
        <v>434</v>
      </c>
      <c r="C366" s="202" t="s">
        <v>355</v>
      </c>
      <c r="D366" s="203">
        <v>2</v>
      </c>
      <c r="E366" s="183" t="s">
        <v>11</v>
      </c>
      <c r="F366" s="210">
        <f>Y366</f>
        <v>33500</v>
      </c>
      <c r="G366" s="219"/>
      <c r="H366" s="204"/>
      <c r="I366" s="221"/>
      <c r="J366" s="226" t="s">
        <v>189</v>
      </c>
      <c r="K366" s="222"/>
      <c r="L366" s="226"/>
      <c r="M366" s="212" t="s">
        <v>189</v>
      </c>
      <c r="N366" s="222"/>
      <c r="O366" s="213"/>
      <c r="P366" s="220"/>
      <c r="Q366" s="296">
        <v>67000</v>
      </c>
      <c r="R366" s="294">
        <v>72000</v>
      </c>
      <c r="S366" s="294">
        <v>79000</v>
      </c>
      <c r="T366" s="152"/>
      <c r="U366" s="152"/>
      <c r="V366" s="284">
        <f>MIN(Q366,R366,S366)</f>
        <v>67000</v>
      </c>
      <c r="W366" s="285">
        <v>0.5</v>
      </c>
      <c r="X366" s="286">
        <f>ROUNDDOWN(V366*W366,0)</f>
        <v>33500</v>
      </c>
      <c r="Y366" s="287">
        <f t="shared" si="3"/>
        <v>33500</v>
      </c>
      <c r="AA366" s="186"/>
      <c r="AB366" s="186"/>
      <c r="AC366" s="186"/>
      <c r="AD366" s="186"/>
      <c r="AE366" s="186"/>
      <c r="AF366" s="186"/>
    </row>
    <row r="367" spans="1:32" ht="18" customHeight="1">
      <c r="A367" s="188"/>
      <c r="B367" s="189"/>
      <c r="C367" s="167"/>
      <c r="D367" s="190"/>
      <c r="E367" s="191"/>
      <c r="F367" s="192"/>
      <c r="G367" s="193"/>
      <c r="H367" s="191"/>
      <c r="I367" s="194"/>
      <c r="J367" s="194"/>
      <c r="K367" s="194"/>
      <c r="L367" s="194"/>
      <c r="M367" s="194"/>
      <c r="N367" s="194"/>
      <c r="O367" s="194"/>
      <c r="P367" s="196"/>
      <c r="Q367" s="197"/>
      <c r="R367" s="194"/>
      <c r="S367" s="194"/>
      <c r="T367" s="194"/>
      <c r="U367" s="194"/>
      <c r="V367" s="198"/>
      <c r="W367" s="198"/>
      <c r="X367" s="199"/>
      <c r="Y367" s="200"/>
      <c r="AA367" s="198"/>
      <c r="AB367" s="198"/>
      <c r="AC367" s="198"/>
      <c r="AD367" s="198"/>
      <c r="AE367" s="198"/>
      <c r="AF367" s="198"/>
    </row>
    <row r="368" spans="1:32" ht="18" customHeight="1">
      <c r="A368" s="151"/>
      <c r="B368" s="201"/>
      <c r="C368" s="202"/>
      <c r="D368" s="203"/>
      <c r="E368" s="183"/>
      <c r="F368" s="215"/>
      <c r="G368" s="211"/>
      <c r="H368" s="204"/>
      <c r="I368" s="213"/>
      <c r="J368" s="213"/>
      <c r="K368" s="222"/>
      <c r="L368" s="213"/>
      <c r="M368" s="212"/>
      <c r="N368" s="222"/>
      <c r="O368" s="213"/>
      <c r="P368" s="214"/>
      <c r="Q368" s="205"/>
      <c r="R368" s="213"/>
      <c r="S368" s="213"/>
      <c r="T368" s="152"/>
      <c r="U368" s="152"/>
      <c r="V368" s="206"/>
      <c r="W368" s="207"/>
      <c r="X368" s="208"/>
      <c r="Y368" s="209"/>
      <c r="AA368" s="186"/>
      <c r="AB368" s="186"/>
      <c r="AC368" s="186"/>
      <c r="AD368" s="186"/>
      <c r="AE368" s="186"/>
      <c r="AF368" s="186"/>
    </row>
    <row r="369" spans="1:32" ht="18" customHeight="1">
      <c r="A369" s="188"/>
      <c r="B369" s="189"/>
      <c r="C369" s="167"/>
      <c r="D369" s="190"/>
      <c r="E369" s="191"/>
      <c r="F369" s="192"/>
      <c r="G369" s="193"/>
      <c r="H369" s="191"/>
      <c r="I369" s="194"/>
      <c r="J369" s="194"/>
      <c r="K369" s="194"/>
      <c r="L369" s="194"/>
      <c r="M369" s="194"/>
      <c r="N369" s="194"/>
      <c r="O369" s="194"/>
      <c r="P369" s="196"/>
      <c r="Q369" s="197"/>
      <c r="R369" s="194"/>
      <c r="S369" s="194"/>
      <c r="T369" s="194"/>
      <c r="U369" s="194"/>
      <c r="V369" s="198"/>
      <c r="W369" s="198"/>
      <c r="X369" s="199"/>
      <c r="Y369" s="200"/>
      <c r="AA369" s="198"/>
      <c r="AB369" s="198"/>
      <c r="AC369" s="198"/>
      <c r="AD369" s="198"/>
      <c r="AE369" s="198"/>
      <c r="AF369" s="198"/>
    </row>
    <row r="370" spans="1:32" ht="18" customHeight="1">
      <c r="A370" s="151">
        <v>14</v>
      </c>
      <c r="B370" s="201" t="s">
        <v>435</v>
      </c>
      <c r="C370" s="202"/>
      <c r="D370" s="203"/>
      <c r="E370" s="183"/>
      <c r="F370" s="215"/>
      <c r="G370" s="211"/>
      <c r="H370" s="204"/>
      <c r="I370" s="213"/>
      <c r="J370" s="213"/>
      <c r="K370" s="222"/>
      <c r="L370" s="213"/>
      <c r="M370" s="212"/>
      <c r="N370" s="222"/>
      <c r="O370" s="213"/>
      <c r="P370" s="214"/>
      <c r="Q370" s="205"/>
      <c r="R370" s="213"/>
      <c r="S370" s="213"/>
      <c r="T370" s="152"/>
      <c r="U370" s="152"/>
      <c r="V370" s="206"/>
      <c r="W370" s="207"/>
      <c r="X370" s="208"/>
      <c r="Y370" s="209"/>
      <c r="AA370" s="186"/>
      <c r="AB370" s="186"/>
      <c r="AC370" s="186"/>
      <c r="AD370" s="186"/>
      <c r="AE370" s="186"/>
      <c r="AF370" s="186"/>
    </row>
    <row r="371" spans="1:32" ht="18" customHeight="1">
      <c r="A371" s="188"/>
      <c r="B371" s="189"/>
      <c r="C371" s="167"/>
      <c r="D371" s="190"/>
      <c r="E371" s="191"/>
      <c r="F371" s="192"/>
      <c r="G371" s="193"/>
      <c r="H371" s="191"/>
      <c r="I371" s="194"/>
      <c r="J371" s="194"/>
      <c r="K371" s="194"/>
      <c r="L371" s="194"/>
      <c r="M371" s="195"/>
      <c r="N371" s="194"/>
      <c r="O371" s="194"/>
      <c r="P371" s="196"/>
      <c r="Q371" s="197"/>
      <c r="R371" s="194"/>
      <c r="S371" s="194"/>
      <c r="T371" s="194"/>
      <c r="U371" s="194"/>
      <c r="V371" s="198"/>
      <c r="W371" s="198"/>
      <c r="X371" s="199"/>
      <c r="Y371" s="200"/>
      <c r="AA371" s="198"/>
      <c r="AB371" s="198"/>
      <c r="AC371" s="198"/>
      <c r="AD371" s="198"/>
      <c r="AE371" s="198"/>
      <c r="AF371" s="198"/>
    </row>
    <row r="372" spans="1:32" ht="18" customHeight="1">
      <c r="A372" s="151" t="s">
        <v>436</v>
      </c>
      <c r="B372" s="201" t="s">
        <v>437</v>
      </c>
      <c r="C372" s="202" t="s">
        <v>1182</v>
      </c>
      <c r="D372" s="203"/>
      <c r="E372" s="183"/>
      <c r="F372" s="155"/>
      <c r="G372" s="182"/>
      <c r="H372" s="204"/>
      <c r="I372" s="152"/>
      <c r="J372" s="152"/>
      <c r="K372" s="152"/>
      <c r="L372" s="152"/>
      <c r="M372" s="181"/>
      <c r="N372" s="152"/>
      <c r="O372" s="152"/>
      <c r="P372" s="184"/>
      <c r="Q372" s="205"/>
      <c r="R372" s="213"/>
      <c r="S372" s="213"/>
      <c r="T372" s="152"/>
      <c r="U372" s="152"/>
      <c r="V372" s="206"/>
      <c r="W372" s="207"/>
      <c r="X372" s="208"/>
      <c r="Y372" s="209"/>
      <c r="AA372" s="186"/>
      <c r="AB372" s="186"/>
      <c r="AC372" s="186"/>
      <c r="AD372" s="186"/>
      <c r="AE372" s="186"/>
      <c r="AF372" s="186"/>
    </row>
    <row r="373" spans="1:32" ht="18" customHeight="1">
      <c r="A373" s="188"/>
      <c r="B373" s="189" t="s">
        <v>438</v>
      </c>
      <c r="C373" s="167"/>
      <c r="D373" s="190"/>
      <c r="E373" s="191"/>
      <c r="F373" s="192"/>
      <c r="G373" s="193"/>
      <c r="H373" s="191"/>
      <c r="I373" s="194"/>
      <c r="J373" s="194"/>
      <c r="K373" s="194"/>
      <c r="L373" s="194"/>
      <c r="M373" s="194"/>
      <c r="N373" s="194"/>
      <c r="O373" s="194"/>
      <c r="P373" s="196"/>
      <c r="Q373" s="292" t="s">
        <v>1225</v>
      </c>
      <c r="R373" s="293" t="s">
        <v>1226</v>
      </c>
      <c r="S373" s="293" t="s">
        <v>1227</v>
      </c>
      <c r="T373" s="194"/>
      <c r="U373" s="194"/>
      <c r="V373" s="281"/>
      <c r="W373" s="281"/>
      <c r="X373" s="282"/>
      <c r="Y373" s="283"/>
      <c r="AA373" s="198"/>
      <c r="AB373" s="198"/>
      <c r="AC373" s="198"/>
      <c r="AD373" s="198"/>
      <c r="AE373" s="198"/>
      <c r="AF373" s="198"/>
    </row>
    <row r="374" spans="1:32" ht="18" customHeight="1">
      <c r="A374" s="151"/>
      <c r="B374" s="201" t="s">
        <v>432</v>
      </c>
      <c r="C374" s="202" t="s">
        <v>439</v>
      </c>
      <c r="D374" s="203">
        <v>1</v>
      </c>
      <c r="E374" s="183" t="s">
        <v>11</v>
      </c>
      <c r="F374" s="210">
        <f>Y374</f>
        <v>344000</v>
      </c>
      <c r="G374" s="219"/>
      <c r="H374" s="204"/>
      <c r="I374" s="221"/>
      <c r="J374" s="226" t="s">
        <v>189</v>
      </c>
      <c r="K374" s="222"/>
      <c r="L374" s="226"/>
      <c r="M374" s="212" t="s">
        <v>189</v>
      </c>
      <c r="N374" s="222"/>
      <c r="O374" s="213"/>
      <c r="P374" s="220"/>
      <c r="Q374" s="296">
        <v>688800</v>
      </c>
      <c r="R374" s="294">
        <v>751000</v>
      </c>
      <c r="S374" s="294">
        <v>802000</v>
      </c>
      <c r="T374" s="152"/>
      <c r="U374" s="152"/>
      <c r="V374" s="284">
        <f>MIN(Q374,R374,S374)</f>
        <v>688800</v>
      </c>
      <c r="W374" s="285">
        <v>0.5</v>
      </c>
      <c r="X374" s="286">
        <f>ROUNDDOWN(V374*W374,0)</f>
        <v>344400</v>
      </c>
      <c r="Y374" s="287">
        <f t="shared" ref="Y374:Y382" si="4">IF(X374=0,"",IF(LEN(ABS(ROUND(X374,0)))&gt;3,ROUNDDOWN(X374,2-INT(LOG(ABS(ROUND(X374,0))))),IF(LEN(ABS(ROUND(X374,0)))&gt;1,ROUNDDOWN(X374,1-INT(LOG(ABS(X374)))),ROUNDDOWN(X374,0-INT(LOG(ABS(X374)))))))</f>
        <v>344000</v>
      </c>
      <c r="AA374" s="186"/>
      <c r="AB374" s="186"/>
      <c r="AC374" s="186"/>
      <c r="AD374" s="186"/>
      <c r="AE374" s="186"/>
      <c r="AF374" s="186"/>
    </row>
    <row r="375" spans="1:32" ht="18" customHeight="1">
      <c r="A375" s="188"/>
      <c r="B375" s="189" t="s">
        <v>440</v>
      </c>
      <c r="C375" s="167"/>
      <c r="D375" s="190"/>
      <c r="E375" s="191"/>
      <c r="F375" s="192"/>
      <c r="G375" s="193"/>
      <c r="H375" s="191"/>
      <c r="I375" s="194"/>
      <c r="J375" s="194"/>
      <c r="K375" s="194"/>
      <c r="L375" s="194"/>
      <c r="M375" s="194"/>
      <c r="N375" s="194"/>
      <c r="O375" s="194"/>
      <c r="P375" s="196"/>
      <c r="Q375" s="292" t="s">
        <v>1225</v>
      </c>
      <c r="R375" s="293" t="s">
        <v>1226</v>
      </c>
      <c r="S375" s="293" t="s">
        <v>1227</v>
      </c>
      <c r="T375" s="194"/>
      <c r="U375" s="194"/>
      <c r="V375" s="281"/>
      <c r="W375" s="281"/>
      <c r="X375" s="282"/>
      <c r="Y375" s="283"/>
      <c r="AA375" s="198"/>
      <c r="AB375" s="198"/>
      <c r="AC375" s="198"/>
      <c r="AD375" s="198"/>
      <c r="AE375" s="198"/>
      <c r="AF375" s="198"/>
    </row>
    <row r="376" spans="1:32" ht="18" customHeight="1">
      <c r="A376" s="151"/>
      <c r="B376" s="201" t="s">
        <v>441</v>
      </c>
      <c r="C376" s="202" t="s">
        <v>442</v>
      </c>
      <c r="D376" s="203">
        <v>2</v>
      </c>
      <c r="E376" s="183" t="s">
        <v>11</v>
      </c>
      <c r="F376" s="210">
        <f>Y376</f>
        <v>46200</v>
      </c>
      <c r="G376" s="219"/>
      <c r="H376" s="204"/>
      <c r="I376" s="221"/>
      <c r="J376" s="226" t="s">
        <v>189</v>
      </c>
      <c r="K376" s="222"/>
      <c r="L376" s="226"/>
      <c r="M376" s="212" t="s">
        <v>189</v>
      </c>
      <c r="N376" s="222"/>
      <c r="O376" s="213"/>
      <c r="P376" s="220"/>
      <c r="Q376" s="296">
        <v>92500</v>
      </c>
      <c r="R376" s="294">
        <v>102000</v>
      </c>
      <c r="S376" s="294">
        <v>121000</v>
      </c>
      <c r="T376" s="152"/>
      <c r="U376" s="152"/>
      <c r="V376" s="284">
        <f>MIN(Q376,R376,S376)</f>
        <v>92500</v>
      </c>
      <c r="W376" s="285">
        <v>0.5</v>
      </c>
      <c r="X376" s="286">
        <f>ROUNDDOWN(V376*W376,0)</f>
        <v>46250</v>
      </c>
      <c r="Y376" s="287">
        <f t="shared" si="4"/>
        <v>46200</v>
      </c>
      <c r="AA376" s="186"/>
      <c r="AB376" s="186"/>
      <c r="AC376" s="186"/>
      <c r="AD376" s="186"/>
      <c r="AE376" s="186"/>
      <c r="AF376" s="186"/>
    </row>
    <row r="377" spans="1:32" ht="18" customHeight="1">
      <c r="A377" s="188"/>
      <c r="B377" s="189" t="s">
        <v>443</v>
      </c>
      <c r="C377" s="167"/>
      <c r="D377" s="190"/>
      <c r="E377" s="191"/>
      <c r="F377" s="192"/>
      <c r="G377" s="193"/>
      <c r="H377" s="191"/>
      <c r="I377" s="194"/>
      <c r="J377" s="194"/>
      <c r="K377" s="194"/>
      <c r="L377" s="194"/>
      <c r="M377" s="194"/>
      <c r="N377" s="194"/>
      <c r="O377" s="194"/>
      <c r="P377" s="196"/>
      <c r="Q377" s="292" t="s">
        <v>1225</v>
      </c>
      <c r="R377" s="293" t="s">
        <v>1226</v>
      </c>
      <c r="S377" s="293" t="s">
        <v>1227</v>
      </c>
      <c r="T377" s="194"/>
      <c r="U377" s="194"/>
      <c r="V377" s="281"/>
      <c r="W377" s="281"/>
      <c r="X377" s="282"/>
      <c r="Y377" s="283"/>
      <c r="AA377" s="198"/>
      <c r="AB377" s="198"/>
      <c r="AC377" s="198"/>
      <c r="AD377" s="198"/>
      <c r="AE377" s="198"/>
      <c r="AF377" s="198"/>
    </row>
    <row r="378" spans="1:32" ht="18" customHeight="1">
      <c r="A378" s="151"/>
      <c r="B378" s="201" t="s">
        <v>441</v>
      </c>
      <c r="C378" s="202" t="s">
        <v>444</v>
      </c>
      <c r="D378" s="203">
        <v>2</v>
      </c>
      <c r="E378" s="183" t="s">
        <v>11</v>
      </c>
      <c r="F378" s="210">
        <f>Y378</f>
        <v>101000</v>
      </c>
      <c r="G378" s="219"/>
      <c r="H378" s="204"/>
      <c r="I378" s="221"/>
      <c r="J378" s="226" t="s">
        <v>189</v>
      </c>
      <c r="K378" s="222"/>
      <c r="L378" s="226"/>
      <c r="M378" s="212" t="s">
        <v>189</v>
      </c>
      <c r="N378" s="222"/>
      <c r="O378" s="213"/>
      <c r="P378" s="220"/>
      <c r="Q378" s="296">
        <v>203280</v>
      </c>
      <c r="R378" s="294">
        <v>230000</v>
      </c>
      <c r="S378" s="294">
        <v>246000</v>
      </c>
      <c r="T378" s="152"/>
      <c r="U378" s="152"/>
      <c r="V378" s="284">
        <f>MIN(Q378,R378,S378)</f>
        <v>203280</v>
      </c>
      <c r="W378" s="285">
        <v>0.5</v>
      </c>
      <c r="X378" s="286">
        <f>ROUNDDOWN(V378*W378,0)</f>
        <v>101640</v>
      </c>
      <c r="Y378" s="287">
        <f t="shared" si="4"/>
        <v>101000</v>
      </c>
      <c r="AA378" s="186"/>
      <c r="AB378" s="186"/>
      <c r="AC378" s="186"/>
      <c r="AD378" s="186"/>
      <c r="AE378" s="186"/>
      <c r="AF378" s="186"/>
    </row>
    <row r="379" spans="1:32" ht="18" customHeight="1">
      <c r="A379" s="188"/>
      <c r="B379" s="189" t="s">
        <v>445</v>
      </c>
      <c r="C379" s="167"/>
      <c r="D379" s="190"/>
      <c r="E379" s="191"/>
      <c r="F379" s="192"/>
      <c r="G379" s="193"/>
      <c r="H379" s="191"/>
      <c r="I379" s="194"/>
      <c r="J379" s="194"/>
      <c r="K379" s="194"/>
      <c r="L379" s="194"/>
      <c r="M379" s="194"/>
      <c r="N379" s="194"/>
      <c r="O379" s="194"/>
      <c r="P379" s="196"/>
      <c r="Q379" s="292" t="s">
        <v>1225</v>
      </c>
      <c r="R379" s="293" t="s">
        <v>1226</v>
      </c>
      <c r="S379" s="293" t="s">
        <v>1227</v>
      </c>
      <c r="T379" s="194"/>
      <c r="U379" s="194"/>
      <c r="V379" s="281"/>
      <c r="W379" s="281"/>
      <c r="X379" s="282"/>
      <c r="Y379" s="283"/>
      <c r="AA379" s="198"/>
      <c r="AB379" s="198"/>
      <c r="AC379" s="198"/>
      <c r="AD379" s="198"/>
      <c r="AE379" s="198"/>
      <c r="AF379" s="198"/>
    </row>
    <row r="380" spans="1:32" ht="18" customHeight="1">
      <c r="A380" s="151"/>
      <c r="B380" s="201" t="s">
        <v>441</v>
      </c>
      <c r="C380" s="202" t="s">
        <v>446</v>
      </c>
      <c r="D380" s="203">
        <v>2</v>
      </c>
      <c r="E380" s="183" t="s">
        <v>11</v>
      </c>
      <c r="F380" s="210">
        <f>Y380</f>
        <v>15800</v>
      </c>
      <c r="G380" s="219"/>
      <c r="H380" s="204"/>
      <c r="I380" s="221"/>
      <c r="J380" s="226" t="s">
        <v>189</v>
      </c>
      <c r="K380" s="222"/>
      <c r="L380" s="226"/>
      <c r="M380" s="212" t="s">
        <v>189</v>
      </c>
      <c r="N380" s="222"/>
      <c r="O380" s="213"/>
      <c r="P380" s="220"/>
      <c r="Q380" s="296">
        <v>31780</v>
      </c>
      <c r="R380" s="294">
        <v>345000</v>
      </c>
      <c r="S380" s="294">
        <v>356000</v>
      </c>
      <c r="T380" s="152"/>
      <c r="U380" s="152"/>
      <c r="V380" s="284">
        <f>MIN(Q380,R380,S380)</f>
        <v>31780</v>
      </c>
      <c r="W380" s="285">
        <v>0.5</v>
      </c>
      <c r="X380" s="286">
        <f>ROUNDDOWN(V380*W380,0)</f>
        <v>15890</v>
      </c>
      <c r="Y380" s="287">
        <f t="shared" si="4"/>
        <v>15800</v>
      </c>
      <c r="AA380" s="186"/>
      <c r="AB380" s="186"/>
      <c r="AC380" s="186"/>
      <c r="AD380" s="186"/>
      <c r="AE380" s="186"/>
      <c r="AF380" s="186"/>
    </row>
    <row r="381" spans="1:32" ht="18" customHeight="1">
      <c r="A381" s="188"/>
      <c r="B381" s="189" t="s">
        <v>447</v>
      </c>
      <c r="C381" s="167"/>
      <c r="D381" s="190"/>
      <c r="E381" s="191"/>
      <c r="F381" s="192"/>
      <c r="G381" s="193"/>
      <c r="H381" s="191"/>
      <c r="I381" s="194"/>
      <c r="J381" s="194"/>
      <c r="K381" s="194"/>
      <c r="L381" s="194"/>
      <c r="M381" s="194"/>
      <c r="N381" s="194"/>
      <c r="O381" s="194"/>
      <c r="P381" s="196"/>
      <c r="Q381" s="292" t="s">
        <v>1225</v>
      </c>
      <c r="R381" s="293" t="s">
        <v>1226</v>
      </c>
      <c r="S381" s="293" t="s">
        <v>1227</v>
      </c>
      <c r="T381" s="194"/>
      <c r="U381" s="194"/>
      <c r="V381" s="281"/>
      <c r="W381" s="281"/>
      <c r="X381" s="282"/>
      <c r="Y381" s="283"/>
      <c r="AA381" s="198"/>
      <c r="AB381" s="198"/>
      <c r="AC381" s="198"/>
      <c r="AD381" s="198"/>
      <c r="AE381" s="198"/>
      <c r="AF381" s="198"/>
    </row>
    <row r="382" spans="1:32" ht="18" customHeight="1">
      <c r="A382" s="151"/>
      <c r="B382" s="201" t="s">
        <v>441</v>
      </c>
      <c r="C382" s="202" t="s">
        <v>448</v>
      </c>
      <c r="D382" s="203">
        <v>1</v>
      </c>
      <c r="E382" s="183" t="s">
        <v>11</v>
      </c>
      <c r="F382" s="210">
        <f>Y382</f>
        <v>14500</v>
      </c>
      <c r="G382" s="219"/>
      <c r="H382" s="204"/>
      <c r="I382" s="221"/>
      <c r="J382" s="226" t="s">
        <v>189</v>
      </c>
      <c r="K382" s="222"/>
      <c r="L382" s="226"/>
      <c r="M382" s="212" t="s">
        <v>189</v>
      </c>
      <c r="N382" s="222"/>
      <c r="O382" s="213"/>
      <c r="P382" s="220"/>
      <c r="Q382" s="296">
        <v>29140</v>
      </c>
      <c r="R382" s="294">
        <v>330000</v>
      </c>
      <c r="S382" s="294">
        <v>346000</v>
      </c>
      <c r="T382" s="152"/>
      <c r="U382" s="152"/>
      <c r="V382" s="284">
        <f>MIN(Q382,R382,S382)</f>
        <v>29140</v>
      </c>
      <c r="W382" s="285">
        <v>0.5</v>
      </c>
      <c r="X382" s="286">
        <f>ROUNDDOWN(V382*W382,0)</f>
        <v>14570</v>
      </c>
      <c r="Y382" s="287">
        <f t="shared" si="4"/>
        <v>14500</v>
      </c>
      <c r="AA382" s="186"/>
      <c r="AB382" s="186"/>
      <c r="AC382" s="186"/>
      <c r="AD382" s="186"/>
      <c r="AE382" s="186"/>
      <c r="AF382" s="186"/>
    </row>
    <row r="383" spans="1:32" ht="18" customHeight="1">
      <c r="A383" s="188"/>
      <c r="B383" s="189"/>
      <c r="C383" s="167"/>
      <c r="D383" s="190"/>
      <c r="E383" s="191"/>
      <c r="F383" s="192"/>
      <c r="G383" s="193"/>
      <c r="H383" s="191"/>
      <c r="I383" s="194"/>
      <c r="J383" s="194"/>
      <c r="K383" s="194"/>
      <c r="L383" s="194"/>
      <c r="M383" s="194"/>
      <c r="N383" s="194"/>
      <c r="O383" s="194"/>
      <c r="P383" s="196"/>
      <c r="Q383" s="197"/>
      <c r="R383" s="194"/>
      <c r="S383" s="194"/>
      <c r="T383" s="194"/>
      <c r="U383" s="194"/>
      <c r="V383" s="198"/>
      <c r="W383" s="198"/>
      <c r="X383" s="199"/>
      <c r="Y383" s="200"/>
      <c r="AA383" s="198"/>
      <c r="AB383" s="198"/>
      <c r="AC383" s="198"/>
      <c r="AD383" s="198"/>
      <c r="AE383" s="198"/>
      <c r="AF383" s="198"/>
    </row>
    <row r="384" spans="1:32" ht="18" customHeight="1">
      <c r="A384" s="151"/>
      <c r="B384" s="201"/>
      <c r="C384" s="202"/>
      <c r="D384" s="203"/>
      <c r="E384" s="183"/>
      <c r="F384" s="215"/>
      <c r="G384" s="211"/>
      <c r="H384" s="204"/>
      <c r="I384" s="213"/>
      <c r="J384" s="213"/>
      <c r="K384" s="222"/>
      <c r="L384" s="213"/>
      <c r="M384" s="212"/>
      <c r="N384" s="222"/>
      <c r="O384" s="213"/>
      <c r="P384" s="214"/>
      <c r="Q384" s="205"/>
      <c r="R384" s="213"/>
      <c r="S384" s="213"/>
      <c r="T384" s="152"/>
      <c r="U384" s="152"/>
      <c r="V384" s="206"/>
      <c r="W384" s="207"/>
      <c r="X384" s="208"/>
      <c r="Y384" s="209"/>
      <c r="AA384" s="186"/>
      <c r="AB384" s="186"/>
      <c r="AC384" s="186"/>
      <c r="AD384" s="186"/>
      <c r="AE384" s="186"/>
      <c r="AF384" s="186"/>
    </row>
    <row r="385" spans="1:32" ht="18" customHeight="1">
      <c r="A385" s="188"/>
      <c r="B385" s="189"/>
      <c r="C385" s="167"/>
      <c r="D385" s="190"/>
      <c r="E385" s="191"/>
      <c r="F385" s="192"/>
      <c r="G385" s="193"/>
      <c r="H385" s="191"/>
      <c r="I385" s="194"/>
      <c r="J385" s="194"/>
      <c r="K385" s="194"/>
      <c r="L385" s="194"/>
      <c r="M385" s="195"/>
      <c r="N385" s="194"/>
      <c r="O385" s="194"/>
      <c r="P385" s="196"/>
      <c r="Q385" s="197"/>
      <c r="R385" s="194"/>
      <c r="S385" s="194"/>
      <c r="T385" s="194"/>
      <c r="U385" s="194"/>
      <c r="V385" s="198"/>
      <c r="W385" s="198"/>
      <c r="X385" s="199"/>
      <c r="Y385" s="200"/>
      <c r="AA385" s="198"/>
      <c r="AB385" s="198"/>
      <c r="AC385" s="198"/>
      <c r="AD385" s="198"/>
      <c r="AE385" s="198"/>
      <c r="AF385" s="198"/>
    </row>
    <row r="386" spans="1:32" ht="18" customHeight="1">
      <c r="A386" s="151" t="s">
        <v>449</v>
      </c>
      <c r="B386" s="201" t="s">
        <v>450</v>
      </c>
      <c r="C386" s="202"/>
      <c r="D386" s="203"/>
      <c r="E386" s="183"/>
      <c r="F386" s="155"/>
      <c r="G386" s="182"/>
      <c r="H386" s="204"/>
      <c r="I386" s="152"/>
      <c r="J386" s="152"/>
      <c r="K386" s="152"/>
      <c r="L386" s="152"/>
      <c r="M386" s="181"/>
      <c r="N386" s="152"/>
      <c r="O386" s="152"/>
      <c r="P386" s="184"/>
      <c r="Q386" s="205"/>
      <c r="R386" s="213"/>
      <c r="S386" s="213"/>
      <c r="T386" s="152"/>
      <c r="U386" s="152"/>
      <c r="V386" s="206"/>
      <c r="W386" s="207"/>
      <c r="X386" s="208"/>
      <c r="Y386" s="209"/>
      <c r="AA386" s="186"/>
      <c r="AB386" s="186"/>
      <c r="AC386" s="186"/>
      <c r="AD386" s="186"/>
      <c r="AE386" s="186"/>
      <c r="AF386" s="186"/>
    </row>
    <row r="387" spans="1:32" ht="18" customHeight="1">
      <c r="A387" s="188"/>
      <c r="B387" s="189" t="s">
        <v>451</v>
      </c>
      <c r="C387" s="167"/>
      <c r="D387" s="190"/>
      <c r="E387" s="191"/>
      <c r="F387" s="192"/>
      <c r="G387" s="193"/>
      <c r="H387" s="191"/>
      <c r="I387" s="194"/>
      <c r="J387" s="194"/>
      <c r="K387" s="194"/>
      <c r="L387" s="194"/>
      <c r="M387" s="194"/>
      <c r="N387" s="194"/>
      <c r="O387" s="194"/>
      <c r="P387" s="196"/>
      <c r="Q387" s="292" t="s">
        <v>1225</v>
      </c>
      <c r="R387" s="293" t="s">
        <v>1226</v>
      </c>
      <c r="S387" s="293" t="s">
        <v>1227</v>
      </c>
      <c r="T387" s="194"/>
      <c r="U387" s="194"/>
      <c r="V387" s="281"/>
      <c r="W387" s="281"/>
      <c r="X387" s="282"/>
      <c r="Y387" s="283"/>
      <c r="AA387" s="198"/>
      <c r="AB387" s="198"/>
      <c r="AC387" s="198"/>
      <c r="AD387" s="198"/>
      <c r="AE387" s="198"/>
      <c r="AF387" s="198"/>
    </row>
    <row r="388" spans="1:32" ht="18" customHeight="1">
      <c r="A388" s="151"/>
      <c r="B388" s="201" t="s">
        <v>452</v>
      </c>
      <c r="C388" s="202" t="s">
        <v>453</v>
      </c>
      <c r="D388" s="203">
        <v>1</v>
      </c>
      <c r="E388" s="183" t="s">
        <v>11</v>
      </c>
      <c r="F388" s="210">
        <f>Y388</f>
        <v>374000</v>
      </c>
      <c r="G388" s="219"/>
      <c r="H388" s="204"/>
      <c r="I388" s="221"/>
      <c r="J388" s="226" t="s">
        <v>189</v>
      </c>
      <c r="K388" s="222"/>
      <c r="L388" s="226"/>
      <c r="M388" s="212" t="s">
        <v>189</v>
      </c>
      <c r="N388" s="222"/>
      <c r="O388" s="213"/>
      <c r="P388" s="220"/>
      <c r="Q388" s="296">
        <v>749000</v>
      </c>
      <c r="R388" s="294">
        <v>830000</v>
      </c>
      <c r="S388" s="294">
        <v>846000</v>
      </c>
      <c r="T388" s="152"/>
      <c r="U388" s="152"/>
      <c r="V388" s="284">
        <f>MIN(Q388,R388,S388)</f>
        <v>749000</v>
      </c>
      <c r="W388" s="285">
        <v>0.5</v>
      </c>
      <c r="X388" s="286">
        <f>ROUNDDOWN(V388*W388,0)</f>
        <v>374500</v>
      </c>
      <c r="Y388" s="287">
        <f>IF(X388=0,"",IF(LEN(ABS(ROUND(X388,0)))&gt;3,ROUNDDOWN(X388,2-INT(LOG(ABS(ROUND(X388,0))))),IF(LEN(ABS(ROUND(X388,0)))&gt;1,ROUNDDOWN(X388,1-INT(LOG(ABS(X388)))),ROUNDDOWN(X388,0-INT(LOG(ABS(X388)))))))</f>
        <v>374000</v>
      </c>
      <c r="AA388" s="186"/>
      <c r="AB388" s="186"/>
      <c r="AC388" s="186"/>
      <c r="AD388" s="186"/>
      <c r="AE388" s="186"/>
      <c r="AF388" s="186"/>
    </row>
    <row r="389" spans="1:32" ht="18" customHeight="1">
      <c r="A389" s="188"/>
      <c r="B389" s="189"/>
      <c r="C389" s="167"/>
      <c r="D389" s="190"/>
      <c r="E389" s="191"/>
      <c r="F389" s="192"/>
      <c r="G389" s="193"/>
      <c r="H389" s="191"/>
      <c r="I389" s="194"/>
      <c r="J389" s="194"/>
      <c r="K389" s="194"/>
      <c r="L389" s="194"/>
      <c r="M389" s="194"/>
      <c r="N389" s="194"/>
      <c r="O389" s="194"/>
      <c r="P389" s="196"/>
      <c r="Q389" s="197"/>
      <c r="R389" s="194"/>
      <c r="S389" s="194"/>
      <c r="T389" s="194"/>
      <c r="U389" s="194"/>
      <c r="V389" s="198"/>
      <c r="W389" s="198"/>
      <c r="X389" s="199"/>
      <c r="Y389" s="200"/>
      <c r="AA389" s="198"/>
      <c r="AB389" s="198"/>
      <c r="AC389" s="198"/>
      <c r="AD389" s="198"/>
      <c r="AE389" s="198"/>
      <c r="AF389" s="198"/>
    </row>
    <row r="390" spans="1:32" ht="18" customHeight="1">
      <c r="A390" s="151"/>
      <c r="B390" s="201"/>
      <c r="C390" s="202"/>
      <c r="D390" s="203"/>
      <c r="E390" s="183"/>
      <c r="F390" s="210"/>
      <c r="G390" s="211"/>
      <c r="H390" s="204"/>
      <c r="I390" s="213"/>
      <c r="J390" s="213"/>
      <c r="K390" s="222"/>
      <c r="L390" s="213"/>
      <c r="M390" s="212"/>
      <c r="N390" s="222"/>
      <c r="O390" s="213"/>
      <c r="P390" s="214"/>
      <c r="Q390" s="205"/>
      <c r="R390" s="213"/>
      <c r="S390" s="213"/>
      <c r="T390" s="152"/>
      <c r="U390" s="152"/>
      <c r="V390" s="206"/>
      <c r="W390" s="207"/>
      <c r="X390" s="208"/>
      <c r="Y390" s="209"/>
      <c r="AA390" s="186"/>
      <c r="AB390" s="186"/>
      <c r="AC390" s="186"/>
      <c r="AD390" s="186"/>
      <c r="AE390" s="186"/>
      <c r="AF390" s="186"/>
    </row>
    <row r="391" spans="1:32" ht="18" customHeight="1">
      <c r="A391" s="188"/>
      <c r="B391" s="189"/>
      <c r="C391" s="167"/>
      <c r="D391" s="190"/>
      <c r="E391" s="191"/>
      <c r="F391" s="192"/>
      <c r="G391" s="193"/>
      <c r="H391" s="191"/>
      <c r="I391" s="194"/>
      <c r="J391" s="194"/>
      <c r="K391" s="194"/>
      <c r="L391" s="194"/>
      <c r="M391" s="194"/>
      <c r="N391" s="194"/>
      <c r="O391" s="194"/>
      <c r="P391" s="196"/>
      <c r="Q391" s="197"/>
      <c r="R391" s="194"/>
      <c r="S391" s="194"/>
      <c r="T391" s="194"/>
      <c r="U391" s="194"/>
      <c r="V391" s="198"/>
      <c r="W391" s="198"/>
      <c r="X391" s="199"/>
      <c r="Y391" s="200"/>
      <c r="AA391" s="198"/>
      <c r="AB391" s="198"/>
      <c r="AC391" s="198"/>
      <c r="AD391" s="198"/>
      <c r="AE391" s="198"/>
      <c r="AF391" s="198"/>
    </row>
    <row r="392" spans="1:32" ht="18" customHeight="1">
      <c r="A392" s="151">
        <v>15</v>
      </c>
      <c r="B392" s="201" t="s">
        <v>454</v>
      </c>
      <c r="C392" s="202"/>
      <c r="D392" s="203"/>
      <c r="E392" s="183"/>
      <c r="F392" s="210"/>
      <c r="G392" s="211"/>
      <c r="H392" s="204"/>
      <c r="I392" s="213"/>
      <c r="J392" s="213"/>
      <c r="K392" s="222"/>
      <c r="L392" s="213"/>
      <c r="M392" s="212"/>
      <c r="N392" s="222"/>
      <c r="O392" s="213"/>
      <c r="P392" s="214"/>
      <c r="Q392" s="205"/>
      <c r="R392" s="213"/>
      <c r="S392" s="213"/>
      <c r="T392" s="152"/>
      <c r="U392" s="152"/>
      <c r="V392" s="206"/>
      <c r="W392" s="207"/>
      <c r="X392" s="208"/>
      <c r="Y392" s="209"/>
      <c r="AA392" s="186"/>
      <c r="AB392" s="186"/>
      <c r="AC392" s="186"/>
      <c r="AD392" s="186"/>
      <c r="AE392" s="186"/>
      <c r="AF392" s="186"/>
    </row>
    <row r="393" spans="1:32" ht="18" customHeight="1">
      <c r="A393" s="188"/>
      <c r="B393" s="189"/>
      <c r="C393" s="167"/>
      <c r="D393" s="190"/>
      <c r="E393" s="191"/>
      <c r="F393" s="192"/>
      <c r="G393" s="193"/>
      <c r="H393" s="191"/>
      <c r="I393" s="194"/>
      <c r="J393" s="194"/>
      <c r="K393" s="194"/>
      <c r="L393" s="194"/>
      <c r="M393" s="195"/>
      <c r="N393" s="194"/>
      <c r="O393" s="194"/>
      <c r="P393" s="196"/>
      <c r="Q393" s="197"/>
      <c r="R393" s="194"/>
      <c r="S393" s="194"/>
      <c r="T393" s="194"/>
      <c r="U393" s="194"/>
      <c r="V393" s="198"/>
      <c r="W393" s="198"/>
      <c r="X393" s="199"/>
      <c r="Y393" s="200"/>
      <c r="AA393" s="198"/>
      <c r="AB393" s="198"/>
      <c r="AC393" s="198"/>
      <c r="AD393" s="198"/>
      <c r="AE393" s="198"/>
      <c r="AF393" s="198"/>
    </row>
    <row r="394" spans="1:32" ht="18" customHeight="1">
      <c r="A394" s="151"/>
      <c r="B394" s="201" t="s">
        <v>318</v>
      </c>
      <c r="C394" s="202"/>
      <c r="D394" s="203"/>
      <c r="E394" s="183"/>
      <c r="F394" s="155"/>
      <c r="G394" s="182"/>
      <c r="H394" s="204"/>
      <c r="I394" s="152"/>
      <c r="J394" s="152"/>
      <c r="K394" s="152"/>
      <c r="L394" s="152"/>
      <c r="M394" s="181"/>
      <c r="N394" s="152"/>
      <c r="O394" s="152"/>
      <c r="P394" s="184"/>
      <c r="Q394" s="205"/>
      <c r="R394" s="213"/>
      <c r="S394" s="213"/>
      <c r="T394" s="152"/>
      <c r="U394" s="152"/>
      <c r="V394" s="206"/>
      <c r="W394" s="207"/>
      <c r="X394" s="208"/>
      <c r="Y394" s="209"/>
      <c r="AA394" s="186"/>
      <c r="AB394" s="186"/>
      <c r="AC394" s="186"/>
      <c r="AD394" s="186"/>
      <c r="AE394" s="186"/>
      <c r="AF394" s="186"/>
    </row>
    <row r="395" spans="1:32" ht="18" customHeight="1">
      <c r="A395" s="188"/>
      <c r="B395" s="189" t="s">
        <v>455</v>
      </c>
      <c r="C395" s="167"/>
      <c r="D395" s="190"/>
      <c r="E395" s="191"/>
      <c r="F395" s="192"/>
      <c r="G395" s="193" t="s">
        <v>721</v>
      </c>
      <c r="H395" s="191"/>
      <c r="I395" s="194"/>
      <c r="J395" s="194"/>
      <c r="K395" s="194"/>
      <c r="L395" s="194"/>
      <c r="M395" s="194"/>
      <c r="N395" s="194"/>
      <c r="O395" s="194"/>
      <c r="P395" s="196"/>
      <c r="Q395" s="197"/>
      <c r="R395" s="194"/>
      <c r="S395" s="194"/>
      <c r="T395" s="194"/>
      <c r="U395" s="194"/>
      <c r="V395" s="198"/>
      <c r="W395" s="198"/>
      <c r="X395" s="199"/>
      <c r="Y395" s="200"/>
      <c r="AA395" s="198"/>
      <c r="AB395" s="198"/>
      <c r="AC395" s="198"/>
      <c r="AD395" s="198"/>
      <c r="AE395" s="198"/>
      <c r="AF395" s="198"/>
    </row>
    <row r="396" spans="1:32" ht="18" customHeight="1">
      <c r="A396" s="151"/>
      <c r="B396" s="201" t="s">
        <v>456</v>
      </c>
      <c r="C396" s="202" t="s">
        <v>457</v>
      </c>
      <c r="D396" s="203">
        <v>6</v>
      </c>
      <c r="E396" s="183" t="s">
        <v>786</v>
      </c>
      <c r="F396" s="210">
        <f>IF(G396=0,"",IF(LEN(ABS(ROUND(G396,0)))&gt;3,ROUND(G396,2-INT(LOG(ABS(ROUND(G396,0))))),IF(LEN(ABS(ROUND(G396,0)))&gt;1,ROUND(G396,1-INT(LOG(ABS(G396)))),ROUND(G396,0-INT(LOG(ABS(G396)))))))</f>
        <v>1110</v>
      </c>
      <c r="G396" s="211">
        <f>SUM(G397:G400)</f>
        <v>1111</v>
      </c>
      <c r="H396" s="204"/>
      <c r="I396" s="213"/>
      <c r="J396" s="213"/>
      <c r="K396" s="222"/>
      <c r="L396" s="229"/>
      <c r="M396" s="212"/>
      <c r="N396" s="222"/>
      <c r="O396" s="229"/>
      <c r="P396" s="230"/>
      <c r="Q396" s="205"/>
      <c r="R396" s="213"/>
      <c r="S396" s="213"/>
      <c r="T396" s="152"/>
      <c r="U396" s="152"/>
      <c r="V396" s="206"/>
      <c r="W396" s="207"/>
      <c r="X396" s="208"/>
      <c r="Y396" s="209"/>
      <c r="AA396" s="186"/>
      <c r="AB396" s="186"/>
      <c r="AC396" s="186"/>
      <c r="AD396" s="186"/>
      <c r="AE396" s="186"/>
      <c r="AF396" s="186"/>
    </row>
    <row r="397" spans="1:32" ht="18" customHeight="1">
      <c r="A397" s="188"/>
      <c r="B397" s="189"/>
      <c r="C397" s="167"/>
      <c r="D397" s="190"/>
      <c r="E397" s="191"/>
      <c r="F397" s="192"/>
      <c r="G397" s="193"/>
      <c r="H397" s="191"/>
      <c r="I397" s="194"/>
      <c r="J397" s="194" t="s">
        <v>717</v>
      </c>
      <c r="K397" s="194"/>
      <c r="L397" s="194"/>
      <c r="M397" s="194" t="s">
        <v>719</v>
      </c>
      <c r="N397" s="194"/>
      <c r="O397" s="194"/>
      <c r="P397" s="196"/>
      <c r="Q397" s="197"/>
      <c r="R397" s="194"/>
      <c r="S397" s="194"/>
      <c r="T397" s="194"/>
      <c r="U397" s="194"/>
      <c r="V397" s="198"/>
      <c r="W397" s="198"/>
      <c r="X397" s="199"/>
      <c r="Y397" s="200"/>
      <c r="AA397" s="198"/>
      <c r="AB397" s="198"/>
      <c r="AC397" s="198"/>
      <c r="AD397" s="198"/>
      <c r="AE397" s="198"/>
      <c r="AF397" s="198"/>
    </row>
    <row r="398" spans="1:32" ht="18" customHeight="1">
      <c r="A398" s="151"/>
      <c r="B398" s="201"/>
      <c r="C398" s="202" t="s">
        <v>716</v>
      </c>
      <c r="D398" s="203">
        <v>1</v>
      </c>
      <c r="E398" s="183" t="s">
        <v>786</v>
      </c>
      <c r="F398" s="210"/>
      <c r="G398" s="211">
        <f>IF(P398="",H398,ROUND(H398*P398,1))</f>
        <v>787.8</v>
      </c>
      <c r="H398" s="204">
        <v>1</v>
      </c>
      <c r="I398" s="213"/>
      <c r="J398" s="213">
        <v>810</v>
      </c>
      <c r="K398" s="222">
        <v>1.01</v>
      </c>
      <c r="L398" s="229">
        <f>IF(J398="",K398,ROUND(J398*K398,1))</f>
        <v>818.1</v>
      </c>
      <c r="M398" s="212">
        <v>750</v>
      </c>
      <c r="N398" s="222">
        <v>1.01</v>
      </c>
      <c r="O398" s="229">
        <f>IF(M398="",N398,ROUND(M398*N398,1))</f>
        <v>757.5</v>
      </c>
      <c r="P398" s="230">
        <f>IF(E398="",0,AVERAGE(L398,O398))</f>
        <v>787.8</v>
      </c>
      <c r="Q398" s="205"/>
      <c r="R398" s="213"/>
      <c r="S398" s="213"/>
      <c r="T398" s="152"/>
      <c r="U398" s="152"/>
      <c r="V398" s="206"/>
      <c r="W398" s="207"/>
      <c r="X398" s="208"/>
      <c r="Y398" s="209"/>
      <c r="AA398" s="186"/>
      <c r="AB398" s="186"/>
      <c r="AC398" s="186"/>
      <c r="AD398" s="186"/>
      <c r="AE398" s="186"/>
      <c r="AF398" s="186"/>
    </row>
    <row r="399" spans="1:32" ht="18" customHeight="1">
      <c r="A399" s="188"/>
      <c r="B399" s="189"/>
      <c r="C399" s="167"/>
      <c r="D399" s="190"/>
      <c r="E399" s="191"/>
      <c r="F399" s="192"/>
      <c r="G399" s="193"/>
      <c r="H399" s="191"/>
      <c r="I399" s="194"/>
      <c r="J399" s="194" t="s">
        <v>711</v>
      </c>
      <c r="K399" s="194"/>
      <c r="L399" s="194"/>
      <c r="M399" s="194" t="s">
        <v>720</v>
      </c>
      <c r="N399" s="194"/>
      <c r="O399" s="194"/>
      <c r="P399" s="196"/>
      <c r="Q399" s="197"/>
      <c r="R399" s="194"/>
      <c r="S399" s="194"/>
      <c r="T399" s="194"/>
      <c r="U399" s="194"/>
      <c r="V399" s="198"/>
      <c r="W399" s="198"/>
      <c r="X399" s="199"/>
      <c r="Y399" s="200"/>
      <c r="AA399" s="198"/>
      <c r="AB399" s="198"/>
      <c r="AC399" s="198"/>
      <c r="AD399" s="198"/>
      <c r="AE399" s="198"/>
      <c r="AF399" s="198"/>
    </row>
    <row r="400" spans="1:32" ht="18" customHeight="1">
      <c r="A400" s="151"/>
      <c r="B400" s="201"/>
      <c r="C400" s="202" t="s">
        <v>718</v>
      </c>
      <c r="D400" s="203">
        <v>1</v>
      </c>
      <c r="E400" s="183" t="s">
        <v>786</v>
      </c>
      <c r="F400" s="210"/>
      <c r="G400" s="211">
        <f>IF(P400="",H400,ROUND(H400*P400,1))</f>
        <v>323.2</v>
      </c>
      <c r="H400" s="204">
        <v>1</v>
      </c>
      <c r="I400" s="213"/>
      <c r="J400" s="213">
        <v>300</v>
      </c>
      <c r="K400" s="222">
        <v>1.01</v>
      </c>
      <c r="L400" s="229">
        <f>IF(J400="",K400,ROUND(J400*K400,1))</f>
        <v>303</v>
      </c>
      <c r="M400" s="212">
        <v>340</v>
      </c>
      <c r="N400" s="222">
        <v>1.01</v>
      </c>
      <c r="O400" s="229">
        <f>IF(M400="",N400,ROUND(M400*N400,1))</f>
        <v>343.4</v>
      </c>
      <c r="P400" s="230">
        <f>IF(E400="",0,AVERAGE(L400,O400))</f>
        <v>323.2</v>
      </c>
      <c r="Q400" s="205"/>
      <c r="R400" s="213"/>
      <c r="S400" s="213"/>
      <c r="T400" s="152"/>
      <c r="U400" s="152"/>
      <c r="V400" s="206"/>
      <c r="W400" s="207"/>
      <c r="X400" s="208"/>
      <c r="Y400" s="209"/>
      <c r="AA400" s="186"/>
      <c r="AB400" s="186"/>
      <c r="AC400" s="186"/>
      <c r="AD400" s="186"/>
      <c r="AE400" s="186"/>
      <c r="AF400" s="186"/>
    </row>
    <row r="401" spans="1:32" ht="18" customHeight="1">
      <c r="A401" s="188"/>
      <c r="B401" s="189" t="s">
        <v>458</v>
      </c>
      <c r="C401" s="167"/>
      <c r="D401" s="190"/>
      <c r="E401" s="191"/>
      <c r="F401" s="192"/>
      <c r="G401" s="193" t="s">
        <v>721</v>
      </c>
      <c r="H401" s="191"/>
      <c r="I401" s="194"/>
      <c r="J401" s="194"/>
      <c r="K401" s="194"/>
      <c r="L401" s="194"/>
      <c r="M401" s="194"/>
      <c r="N401" s="194"/>
      <c r="O401" s="194"/>
      <c r="P401" s="196"/>
      <c r="Q401" s="197"/>
      <c r="R401" s="194"/>
      <c r="S401" s="194"/>
      <c r="T401" s="194"/>
      <c r="U401" s="194"/>
      <c r="V401" s="198"/>
      <c r="W401" s="198"/>
      <c r="X401" s="199"/>
      <c r="Y401" s="200"/>
      <c r="AA401" s="198"/>
      <c r="AB401" s="198"/>
      <c r="AC401" s="198"/>
      <c r="AD401" s="198"/>
      <c r="AE401" s="198"/>
      <c r="AF401" s="198"/>
    </row>
    <row r="402" spans="1:32" ht="18" customHeight="1">
      <c r="A402" s="151"/>
      <c r="B402" s="201" t="s">
        <v>456</v>
      </c>
      <c r="C402" s="202" t="s">
        <v>457</v>
      </c>
      <c r="D402" s="203">
        <v>12.6</v>
      </c>
      <c r="E402" s="183" t="s">
        <v>786</v>
      </c>
      <c r="F402" s="210">
        <f>IF(G402=0,"",IF(LEN(ABS(ROUND(G402,0)))&gt;3,ROUND(G402,2-INT(LOG(ABS(ROUND(G402,0))))),IF(LEN(ABS(ROUND(G402,0)))&gt;1,ROUND(G402,1-INT(LOG(ABS(G402)))),ROUND(G402,0-INT(LOG(ABS(G402)))))))</f>
        <v>1110</v>
      </c>
      <c r="G402" s="211">
        <f>SUM(G403:G406)</f>
        <v>1111</v>
      </c>
      <c r="H402" s="204"/>
      <c r="I402" s="213"/>
      <c r="J402" s="213"/>
      <c r="K402" s="222"/>
      <c r="L402" s="229"/>
      <c r="M402" s="212"/>
      <c r="N402" s="222"/>
      <c r="O402" s="229"/>
      <c r="P402" s="230"/>
      <c r="Q402" s="205"/>
      <c r="R402" s="213"/>
      <c r="S402" s="213"/>
      <c r="T402" s="152"/>
      <c r="U402" s="152"/>
      <c r="V402" s="206"/>
      <c r="W402" s="207"/>
      <c r="X402" s="208"/>
      <c r="Y402" s="209"/>
      <c r="AA402" s="186"/>
      <c r="AB402" s="186"/>
      <c r="AC402" s="186"/>
      <c r="AD402" s="186"/>
      <c r="AE402" s="186"/>
      <c r="AF402" s="186"/>
    </row>
    <row r="403" spans="1:32" ht="18" customHeight="1">
      <c r="A403" s="188"/>
      <c r="B403" s="189"/>
      <c r="C403" s="167"/>
      <c r="D403" s="190"/>
      <c r="E403" s="191"/>
      <c r="F403" s="192"/>
      <c r="G403" s="193"/>
      <c r="H403" s="191"/>
      <c r="I403" s="194"/>
      <c r="J403" s="194" t="s">
        <v>717</v>
      </c>
      <c r="K403" s="194"/>
      <c r="L403" s="194"/>
      <c r="M403" s="194" t="s">
        <v>719</v>
      </c>
      <c r="N403" s="194"/>
      <c r="O403" s="194"/>
      <c r="P403" s="196"/>
      <c r="Q403" s="197"/>
      <c r="R403" s="194"/>
      <c r="S403" s="194"/>
      <c r="T403" s="194"/>
      <c r="U403" s="194"/>
      <c r="V403" s="198"/>
      <c r="W403" s="198"/>
      <c r="X403" s="199"/>
      <c r="Y403" s="200"/>
      <c r="AA403" s="198"/>
      <c r="AB403" s="198"/>
      <c r="AC403" s="198"/>
      <c r="AD403" s="198"/>
      <c r="AE403" s="198"/>
      <c r="AF403" s="198"/>
    </row>
    <row r="404" spans="1:32" ht="18" customHeight="1">
      <c r="A404" s="151"/>
      <c r="B404" s="201"/>
      <c r="C404" s="202" t="s">
        <v>716</v>
      </c>
      <c r="D404" s="203">
        <v>1</v>
      </c>
      <c r="E404" s="183" t="s">
        <v>1063</v>
      </c>
      <c r="F404" s="210"/>
      <c r="G404" s="211">
        <f>IF(P404="",H404,ROUND(H404*P404,1))</f>
        <v>787.8</v>
      </c>
      <c r="H404" s="204">
        <v>1</v>
      </c>
      <c r="I404" s="213"/>
      <c r="J404" s="213">
        <v>810</v>
      </c>
      <c r="K404" s="222">
        <v>1.01</v>
      </c>
      <c r="L404" s="229">
        <f>IF(J404="",K404,ROUND(J404*K404,1))</f>
        <v>818.1</v>
      </c>
      <c r="M404" s="212">
        <v>750</v>
      </c>
      <c r="N404" s="222">
        <v>1.01</v>
      </c>
      <c r="O404" s="229">
        <f>IF(M404="",N404,ROUND(M404*N404,1))</f>
        <v>757.5</v>
      </c>
      <c r="P404" s="230">
        <f>IF(E404="",0,AVERAGE(L404,O404))</f>
        <v>787.8</v>
      </c>
      <c r="Q404" s="205"/>
      <c r="R404" s="213"/>
      <c r="S404" s="213"/>
      <c r="T404" s="152"/>
      <c r="U404" s="152"/>
      <c r="V404" s="206"/>
      <c r="W404" s="207"/>
      <c r="X404" s="208"/>
      <c r="Y404" s="209"/>
      <c r="AA404" s="186"/>
      <c r="AB404" s="186"/>
      <c r="AC404" s="186"/>
      <c r="AD404" s="186"/>
      <c r="AE404" s="186"/>
      <c r="AF404" s="186"/>
    </row>
    <row r="405" spans="1:32" ht="18" customHeight="1">
      <c r="A405" s="188"/>
      <c r="B405" s="189"/>
      <c r="C405" s="167"/>
      <c r="D405" s="190"/>
      <c r="E405" s="191"/>
      <c r="F405" s="192"/>
      <c r="G405" s="193"/>
      <c r="H405" s="191"/>
      <c r="I405" s="194"/>
      <c r="J405" s="194" t="s">
        <v>711</v>
      </c>
      <c r="K405" s="194"/>
      <c r="L405" s="194"/>
      <c r="M405" s="194" t="s">
        <v>720</v>
      </c>
      <c r="N405" s="194"/>
      <c r="O405" s="194"/>
      <c r="P405" s="196"/>
      <c r="Q405" s="197"/>
      <c r="R405" s="194"/>
      <c r="S405" s="194"/>
      <c r="T405" s="194"/>
      <c r="U405" s="194"/>
      <c r="V405" s="198"/>
      <c r="W405" s="198"/>
      <c r="X405" s="199"/>
      <c r="Y405" s="200"/>
      <c r="AA405" s="198"/>
      <c r="AB405" s="198"/>
      <c r="AC405" s="198"/>
      <c r="AD405" s="198"/>
      <c r="AE405" s="198"/>
      <c r="AF405" s="198"/>
    </row>
    <row r="406" spans="1:32" ht="18" customHeight="1">
      <c r="A406" s="151"/>
      <c r="B406" s="201"/>
      <c r="C406" s="202" t="s">
        <v>718</v>
      </c>
      <c r="D406" s="203">
        <v>1</v>
      </c>
      <c r="E406" s="183" t="s">
        <v>1073</v>
      </c>
      <c r="F406" s="210"/>
      <c r="G406" s="211">
        <f>IF(P406="",H406,ROUND(H406*P406,1))</f>
        <v>323.2</v>
      </c>
      <c r="H406" s="204">
        <v>1</v>
      </c>
      <c r="I406" s="213"/>
      <c r="J406" s="213">
        <v>300</v>
      </c>
      <c r="K406" s="222">
        <v>1.01</v>
      </c>
      <c r="L406" s="229">
        <f>IF(J406="",K406,ROUND(J406*K406,1))</f>
        <v>303</v>
      </c>
      <c r="M406" s="212">
        <v>340</v>
      </c>
      <c r="N406" s="222">
        <v>1.01</v>
      </c>
      <c r="O406" s="229">
        <f>IF(M406="",N406,ROUND(M406*N406,1))</f>
        <v>343.4</v>
      </c>
      <c r="P406" s="230">
        <f>IF(E406="",0,AVERAGE(L406,O406))</f>
        <v>323.2</v>
      </c>
      <c r="Q406" s="205"/>
      <c r="R406" s="213"/>
      <c r="S406" s="213"/>
      <c r="T406" s="152"/>
      <c r="U406" s="152"/>
      <c r="V406" s="206"/>
      <c r="W406" s="207"/>
      <c r="X406" s="208"/>
      <c r="Y406" s="209"/>
      <c r="AA406" s="186"/>
      <c r="AB406" s="186"/>
      <c r="AC406" s="186"/>
      <c r="AD406" s="186"/>
      <c r="AE406" s="186"/>
      <c r="AF406" s="186"/>
    </row>
    <row r="407" spans="1:32" ht="18" customHeight="1">
      <c r="A407" s="188"/>
      <c r="B407" s="189"/>
      <c r="C407" s="167"/>
      <c r="D407" s="190"/>
      <c r="E407" s="191"/>
      <c r="F407" s="192"/>
      <c r="G407" s="193"/>
      <c r="H407" s="191"/>
      <c r="I407" s="194"/>
      <c r="J407" s="194"/>
      <c r="K407" s="194"/>
      <c r="L407" s="194"/>
      <c r="M407" s="195"/>
      <c r="N407" s="194"/>
      <c r="O407" s="194"/>
      <c r="P407" s="196"/>
      <c r="Q407" s="197"/>
      <c r="R407" s="194"/>
      <c r="S407" s="194"/>
      <c r="T407" s="194"/>
      <c r="U407" s="194"/>
      <c r="V407" s="198"/>
      <c r="W407" s="198"/>
      <c r="X407" s="199"/>
      <c r="Y407" s="200"/>
      <c r="AA407" s="198"/>
      <c r="AB407" s="198"/>
      <c r="AC407" s="198"/>
      <c r="AD407" s="198"/>
      <c r="AE407" s="198"/>
      <c r="AF407" s="198"/>
    </row>
    <row r="408" spans="1:32" ht="18" customHeight="1">
      <c r="A408" s="151"/>
      <c r="B408" s="201"/>
      <c r="C408" s="202"/>
      <c r="D408" s="203"/>
      <c r="E408" s="183"/>
      <c r="F408" s="210"/>
      <c r="G408" s="211"/>
      <c r="H408" s="204"/>
      <c r="I408" s="213"/>
      <c r="J408" s="213"/>
      <c r="K408" s="222"/>
      <c r="L408" s="213"/>
      <c r="M408" s="212"/>
      <c r="N408" s="222"/>
      <c r="O408" s="213"/>
      <c r="P408" s="214"/>
      <c r="Q408" s="205"/>
      <c r="R408" s="213"/>
      <c r="S408" s="213"/>
      <c r="T408" s="152"/>
      <c r="U408" s="152"/>
      <c r="V408" s="206"/>
      <c r="W408" s="207"/>
      <c r="X408" s="208"/>
      <c r="Y408" s="209"/>
      <c r="AA408" s="186"/>
      <c r="AB408" s="186"/>
      <c r="AC408" s="186"/>
      <c r="AD408" s="186"/>
      <c r="AE408" s="186"/>
      <c r="AF408" s="186"/>
    </row>
    <row r="409" spans="1:32" ht="18" customHeight="1">
      <c r="A409" s="188"/>
      <c r="B409" s="189"/>
      <c r="C409" s="167"/>
      <c r="D409" s="190"/>
      <c r="E409" s="191"/>
      <c r="F409" s="192"/>
      <c r="G409" s="193"/>
      <c r="H409" s="191"/>
      <c r="I409" s="194"/>
      <c r="J409" s="194"/>
      <c r="K409" s="194"/>
      <c r="L409" s="194"/>
      <c r="M409" s="194"/>
      <c r="N409" s="194"/>
      <c r="O409" s="194"/>
      <c r="P409" s="196"/>
      <c r="Q409" s="197"/>
      <c r="R409" s="194"/>
      <c r="S409" s="194"/>
      <c r="T409" s="194"/>
      <c r="U409" s="194"/>
      <c r="V409" s="198"/>
      <c r="W409" s="198"/>
      <c r="X409" s="199"/>
      <c r="Y409" s="200"/>
      <c r="AA409" s="198"/>
      <c r="AB409" s="198"/>
      <c r="AC409" s="198"/>
      <c r="AD409" s="198"/>
      <c r="AE409" s="198"/>
      <c r="AF409" s="198"/>
    </row>
    <row r="410" spans="1:32" ht="18" customHeight="1">
      <c r="A410" s="151"/>
      <c r="B410" s="201" t="s">
        <v>326</v>
      </c>
      <c r="C410" s="202"/>
      <c r="D410" s="203"/>
      <c r="E410" s="183"/>
      <c r="F410" s="210"/>
      <c r="G410" s="211"/>
      <c r="H410" s="204"/>
      <c r="I410" s="213"/>
      <c r="J410" s="213"/>
      <c r="K410" s="222"/>
      <c r="L410" s="213"/>
      <c r="M410" s="212"/>
      <c r="N410" s="222"/>
      <c r="O410" s="213"/>
      <c r="P410" s="214"/>
      <c r="Q410" s="205"/>
      <c r="R410" s="213"/>
      <c r="S410" s="213"/>
      <c r="T410" s="152"/>
      <c r="U410" s="152"/>
      <c r="V410" s="206"/>
      <c r="W410" s="207"/>
      <c r="X410" s="208"/>
      <c r="Y410" s="209"/>
      <c r="AA410" s="186"/>
      <c r="AB410" s="186"/>
      <c r="AC410" s="186"/>
      <c r="AD410" s="186"/>
      <c r="AE410" s="186"/>
      <c r="AF410" s="186"/>
    </row>
    <row r="411" spans="1:32" ht="18" customHeight="1">
      <c r="A411" s="188"/>
      <c r="B411" s="189" t="s">
        <v>422</v>
      </c>
      <c r="C411" s="167"/>
      <c r="D411" s="190"/>
      <c r="E411" s="191"/>
      <c r="F411" s="192"/>
      <c r="G411" s="193" t="s">
        <v>721</v>
      </c>
      <c r="H411" s="191"/>
      <c r="I411" s="194"/>
      <c r="J411" s="194"/>
      <c r="K411" s="194"/>
      <c r="L411" s="194"/>
      <c r="M411" s="194"/>
      <c r="N411" s="194"/>
      <c r="O411" s="194"/>
      <c r="P411" s="196"/>
      <c r="Q411" s="197"/>
      <c r="R411" s="194"/>
      <c r="S411" s="194"/>
      <c r="T411" s="194"/>
      <c r="U411" s="194"/>
      <c r="V411" s="198"/>
      <c r="W411" s="198"/>
      <c r="X411" s="199"/>
      <c r="Y411" s="200"/>
      <c r="AA411" s="198"/>
      <c r="AB411" s="198"/>
      <c r="AC411" s="198"/>
      <c r="AD411" s="198"/>
      <c r="AE411" s="198"/>
      <c r="AF411" s="198"/>
    </row>
    <row r="412" spans="1:32" ht="18" customHeight="1">
      <c r="A412" s="151"/>
      <c r="B412" s="201" t="s">
        <v>456</v>
      </c>
      <c r="C412" s="202" t="s">
        <v>457</v>
      </c>
      <c r="D412" s="203">
        <v>80.8</v>
      </c>
      <c r="E412" s="183" t="s">
        <v>1070</v>
      </c>
      <c r="F412" s="210">
        <f>IF(G412=0,"",IF(LEN(ABS(ROUND(G412,0)))&gt;3,ROUND(G412,2-INT(LOG(ABS(ROUND(G412,0))))),IF(LEN(ABS(ROUND(G412,0)))&gt;1,ROUND(G412,1-INT(LOG(ABS(G412)))),ROUND(G412,0-INT(LOG(ABS(G412)))))))</f>
        <v>1110</v>
      </c>
      <c r="G412" s="211">
        <f>SUM(G413:G416)</f>
        <v>1111</v>
      </c>
      <c r="H412" s="204"/>
      <c r="I412" s="213"/>
      <c r="J412" s="213"/>
      <c r="K412" s="222"/>
      <c r="L412" s="229"/>
      <c r="M412" s="212"/>
      <c r="N412" s="222"/>
      <c r="O412" s="229"/>
      <c r="P412" s="230"/>
      <c r="Q412" s="205"/>
      <c r="R412" s="213"/>
      <c r="S412" s="213"/>
      <c r="T412" s="152"/>
      <c r="U412" s="152"/>
      <c r="V412" s="206"/>
      <c r="W412" s="207"/>
      <c r="X412" s="208"/>
      <c r="Y412" s="209"/>
      <c r="AA412" s="186"/>
      <c r="AB412" s="186"/>
      <c r="AC412" s="186"/>
      <c r="AD412" s="186"/>
      <c r="AE412" s="186"/>
      <c r="AF412" s="186"/>
    </row>
    <row r="413" spans="1:32" ht="18" customHeight="1">
      <c r="A413" s="188"/>
      <c r="B413" s="189"/>
      <c r="C413" s="167"/>
      <c r="D413" s="190"/>
      <c r="E413" s="191"/>
      <c r="F413" s="192"/>
      <c r="G413" s="193"/>
      <c r="H413" s="191"/>
      <c r="I413" s="194"/>
      <c r="J413" s="194" t="s">
        <v>717</v>
      </c>
      <c r="K413" s="194"/>
      <c r="L413" s="194"/>
      <c r="M413" s="194" t="s">
        <v>719</v>
      </c>
      <c r="N413" s="194"/>
      <c r="O413" s="194"/>
      <c r="P413" s="196"/>
      <c r="Q413" s="197"/>
      <c r="R413" s="194"/>
      <c r="S413" s="194"/>
      <c r="T413" s="194"/>
      <c r="U413" s="194"/>
      <c r="V413" s="198"/>
      <c r="W413" s="198"/>
      <c r="X413" s="199"/>
      <c r="Y413" s="200"/>
      <c r="AA413" s="198"/>
      <c r="AB413" s="198"/>
      <c r="AC413" s="198"/>
      <c r="AD413" s="198"/>
      <c r="AE413" s="198"/>
      <c r="AF413" s="198"/>
    </row>
    <row r="414" spans="1:32" ht="18" customHeight="1">
      <c r="A414" s="151"/>
      <c r="B414" s="201"/>
      <c r="C414" s="202" t="s">
        <v>716</v>
      </c>
      <c r="D414" s="203">
        <v>1</v>
      </c>
      <c r="E414" s="183" t="s">
        <v>786</v>
      </c>
      <c r="F414" s="210"/>
      <c r="G414" s="211">
        <f>IF(P414="",H414,ROUND(H414*P414,1))</f>
        <v>787.8</v>
      </c>
      <c r="H414" s="204">
        <v>1</v>
      </c>
      <c r="I414" s="213"/>
      <c r="J414" s="213">
        <v>810</v>
      </c>
      <c r="K414" s="222">
        <v>1.01</v>
      </c>
      <c r="L414" s="229">
        <f>IF(J414="",K414,ROUND(J414*K414,1))</f>
        <v>818.1</v>
      </c>
      <c r="M414" s="212">
        <v>750</v>
      </c>
      <c r="N414" s="222">
        <v>1.01</v>
      </c>
      <c r="O414" s="229">
        <f>IF(M414="",N414,ROUND(M414*N414,1))</f>
        <v>757.5</v>
      </c>
      <c r="P414" s="230">
        <f>IF(E414="",0,AVERAGE(L414,O414))</f>
        <v>787.8</v>
      </c>
      <c r="Q414" s="205"/>
      <c r="R414" s="213"/>
      <c r="S414" s="213"/>
      <c r="T414" s="152"/>
      <c r="U414" s="152"/>
      <c r="V414" s="206"/>
      <c r="W414" s="207"/>
      <c r="X414" s="208"/>
      <c r="Y414" s="209"/>
      <c r="AA414" s="186"/>
      <c r="AB414" s="186"/>
      <c r="AC414" s="186"/>
      <c r="AD414" s="186"/>
      <c r="AE414" s="186"/>
      <c r="AF414" s="186"/>
    </row>
    <row r="415" spans="1:32" ht="18" customHeight="1">
      <c r="A415" s="188"/>
      <c r="B415" s="189"/>
      <c r="C415" s="167"/>
      <c r="D415" s="190"/>
      <c r="E415" s="191"/>
      <c r="F415" s="192"/>
      <c r="G415" s="193"/>
      <c r="H415" s="191"/>
      <c r="I415" s="194"/>
      <c r="J415" s="194" t="s">
        <v>711</v>
      </c>
      <c r="K415" s="194"/>
      <c r="L415" s="194"/>
      <c r="M415" s="194" t="s">
        <v>720</v>
      </c>
      <c r="N415" s="194"/>
      <c r="O415" s="194"/>
      <c r="P415" s="196"/>
      <c r="Q415" s="197"/>
      <c r="R415" s="194"/>
      <c r="S415" s="194"/>
      <c r="T415" s="194"/>
      <c r="U415" s="194"/>
      <c r="V415" s="198"/>
      <c r="W415" s="198"/>
      <c r="X415" s="199"/>
      <c r="Y415" s="200"/>
      <c r="AA415" s="198"/>
      <c r="AB415" s="198"/>
      <c r="AC415" s="198"/>
      <c r="AD415" s="198"/>
      <c r="AE415" s="198"/>
      <c r="AF415" s="198"/>
    </row>
    <row r="416" spans="1:32" ht="18" customHeight="1">
      <c r="A416" s="151"/>
      <c r="B416" s="201"/>
      <c r="C416" s="202" t="s">
        <v>718</v>
      </c>
      <c r="D416" s="203">
        <v>1</v>
      </c>
      <c r="E416" s="183" t="s">
        <v>786</v>
      </c>
      <c r="F416" s="210"/>
      <c r="G416" s="211">
        <f>IF(P416="",H416,ROUND(H416*P416,1))</f>
        <v>323.2</v>
      </c>
      <c r="H416" s="204">
        <v>1</v>
      </c>
      <c r="I416" s="213"/>
      <c r="J416" s="213">
        <v>300</v>
      </c>
      <c r="K416" s="222">
        <v>1.01</v>
      </c>
      <c r="L416" s="229">
        <f>IF(J416="",K416,ROUND(J416*K416,1))</f>
        <v>303</v>
      </c>
      <c r="M416" s="212">
        <v>340</v>
      </c>
      <c r="N416" s="222">
        <v>1.01</v>
      </c>
      <c r="O416" s="229">
        <f>IF(M416="",N416,ROUND(M416*N416,1))</f>
        <v>343.4</v>
      </c>
      <c r="P416" s="230">
        <f>IF(E416="",0,AVERAGE(L416,O416))</f>
        <v>323.2</v>
      </c>
      <c r="Q416" s="205"/>
      <c r="R416" s="213"/>
      <c r="S416" s="213"/>
      <c r="T416" s="152"/>
      <c r="U416" s="152"/>
      <c r="V416" s="206"/>
      <c r="W416" s="207"/>
      <c r="X416" s="208"/>
      <c r="Y416" s="209"/>
      <c r="AA416" s="186"/>
      <c r="AB416" s="186"/>
      <c r="AC416" s="186"/>
      <c r="AD416" s="186"/>
      <c r="AE416" s="186"/>
      <c r="AF416" s="186"/>
    </row>
    <row r="417" spans="1:32" ht="18" customHeight="1">
      <c r="A417" s="188"/>
      <c r="B417" s="189" t="s">
        <v>458</v>
      </c>
      <c r="C417" s="167"/>
      <c r="D417" s="190"/>
      <c r="E417" s="191"/>
      <c r="F417" s="192"/>
      <c r="G417" s="193" t="s">
        <v>721</v>
      </c>
      <c r="H417" s="191"/>
      <c r="I417" s="194"/>
      <c r="J417" s="194"/>
      <c r="K417" s="194"/>
      <c r="L417" s="194"/>
      <c r="M417" s="194"/>
      <c r="N417" s="194"/>
      <c r="O417" s="194"/>
      <c r="P417" s="196"/>
      <c r="Q417" s="197"/>
      <c r="R417" s="194"/>
      <c r="S417" s="194"/>
      <c r="T417" s="194"/>
      <c r="U417" s="194"/>
      <c r="V417" s="198"/>
      <c r="W417" s="198"/>
      <c r="X417" s="199"/>
      <c r="Y417" s="200"/>
      <c r="AA417" s="198"/>
      <c r="AB417" s="198"/>
      <c r="AC417" s="198"/>
      <c r="AD417" s="198"/>
      <c r="AE417" s="198"/>
      <c r="AF417" s="198"/>
    </row>
    <row r="418" spans="1:32" ht="18" customHeight="1">
      <c r="A418" s="151"/>
      <c r="B418" s="201" t="s">
        <v>456</v>
      </c>
      <c r="C418" s="202" t="s">
        <v>457</v>
      </c>
      <c r="D418" s="203">
        <v>36.4</v>
      </c>
      <c r="E418" s="183" t="s">
        <v>786</v>
      </c>
      <c r="F418" s="210">
        <f>IF(G418=0,"",IF(LEN(ABS(ROUND(G418,0)))&gt;3,ROUND(G418,2-INT(LOG(ABS(ROUND(G418,0))))),IF(LEN(ABS(ROUND(G418,0)))&gt;1,ROUND(G418,1-INT(LOG(ABS(G418)))),ROUND(G418,0-INT(LOG(ABS(G418)))))))</f>
        <v>1110</v>
      </c>
      <c r="G418" s="211">
        <f>SUM(G419:G422)</f>
        <v>1111</v>
      </c>
      <c r="H418" s="204"/>
      <c r="I418" s="213"/>
      <c r="J418" s="213"/>
      <c r="K418" s="222"/>
      <c r="L418" s="229"/>
      <c r="M418" s="212"/>
      <c r="N418" s="222"/>
      <c r="O418" s="229"/>
      <c r="P418" s="230"/>
      <c r="Q418" s="205"/>
      <c r="R418" s="213"/>
      <c r="S418" s="213"/>
      <c r="T418" s="152"/>
      <c r="U418" s="152"/>
      <c r="V418" s="206"/>
      <c r="W418" s="207"/>
      <c r="X418" s="208"/>
      <c r="Y418" s="209"/>
      <c r="AA418" s="186"/>
      <c r="AB418" s="186"/>
      <c r="AC418" s="186"/>
      <c r="AD418" s="186"/>
      <c r="AE418" s="186"/>
      <c r="AF418" s="186"/>
    </row>
    <row r="419" spans="1:32" ht="18" customHeight="1">
      <c r="A419" s="188"/>
      <c r="B419" s="189"/>
      <c r="C419" s="167"/>
      <c r="D419" s="190"/>
      <c r="E419" s="191"/>
      <c r="F419" s="192"/>
      <c r="G419" s="193"/>
      <c r="H419" s="191"/>
      <c r="I419" s="194"/>
      <c r="J419" s="194" t="s">
        <v>717</v>
      </c>
      <c r="K419" s="194"/>
      <c r="L419" s="194"/>
      <c r="M419" s="194" t="s">
        <v>719</v>
      </c>
      <c r="N419" s="194"/>
      <c r="O419" s="194"/>
      <c r="P419" s="196"/>
      <c r="Q419" s="197"/>
      <c r="R419" s="194"/>
      <c r="S419" s="194"/>
      <c r="T419" s="194"/>
      <c r="U419" s="194"/>
      <c r="V419" s="198"/>
      <c r="W419" s="198"/>
      <c r="X419" s="199"/>
      <c r="Y419" s="200"/>
      <c r="AA419" s="198"/>
      <c r="AB419" s="198"/>
      <c r="AC419" s="198"/>
      <c r="AD419" s="198"/>
      <c r="AE419" s="198"/>
      <c r="AF419" s="198"/>
    </row>
    <row r="420" spans="1:32" ht="18" customHeight="1">
      <c r="A420" s="151"/>
      <c r="B420" s="201"/>
      <c r="C420" s="202" t="s">
        <v>716</v>
      </c>
      <c r="D420" s="203">
        <v>1</v>
      </c>
      <c r="E420" s="183" t="s">
        <v>786</v>
      </c>
      <c r="F420" s="210"/>
      <c r="G420" s="211">
        <f>IF(P420="",H420,ROUND(H420*P420,1))</f>
        <v>787.8</v>
      </c>
      <c r="H420" s="204">
        <v>1</v>
      </c>
      <c r="I420" s="213"/>
      <c r="J420" s="213">
        <v>810</v>
      </c>
      <c r="K420" s="222">
        <v>1.01</v>
      </c>
      <c r="L420" s="229">
        <f>IF(J420="",K420,ROUND(J420*K420,1))</f>
        <v>818.1</v>
      </c>
      <c r="M420" s="212">
        <v>750</v>
      </c>
      <c r="N420" s="222">
        <v>1.01</v>
      </c>
      <c r="O420" s="229">
        <f>IF(M420="",N420,ROUND(M420*N420,1))</f>
        <v>757.5</v>
      </c>
      <c r="P420" s="230">
        <f>IF(E420="",0,AVERAGE(L420,O420))</f>
        <v>787.8</v>
      </c>
      <c r="Q420" s="205"/>
      <c r="R420" s="213"/>
      <c r="S420" s="213"/>
      <c r="T420" s="152"/>
      <c r="U420" s="152"/>
      <c r="V420" s="206"/>
      <c r="W420" s="207"/>
      <c r="X420" s="208"/>
      <c r="Y420" s="209"/>
      <c r="AA420" s="186"/>
      <c r="AB420" s="186"/>
      <c r="AC420" s="186"/>
      <c r="AD420" s="186"/>
      <c r="AE420" s="186"/>
      <c r="AF420" s="186"/>
    </row>
    <row r="421" spans="1:32" ht="18" customHeight="1">
      <c r="A421" s="188"/>
      <c r="B421" s="189"/>
      <c r="C421" s="167"/>
      <c r="D421" s="190"/>
      <c r="E421" s="191"/>
      <c r="F421" s="192"/>
      <c r="G421" s="193"/>
      <c r="H421" s="191"/>
      <c r="I421" s="194"/>
      <c r="J421" s="194" t="s">
        <v>711</v>
      </c>
      <c r="K421" s="194"/>
      <c r="L421" s="194"/>
      <c r="M421" s="194" t="s">
        <v>720</v>
      </c>
      <c r="N421" s="194"/>
      <c r="O421" s="194"/>
      <c r="P421" s="196"/>
      <c r="Q421" s="197"/>
      <c r="R421" s="194"/>
      <c r="S421" s="194"/>
      <c r="T421" s="194"/>
      <c r="U421" s="194"/>
      <c r="V421" s="198"/>
      <c r="W421" s="198"/>
      <c r="X421" s="199"/>
      <c r="Y421" s="200"/>
      <c r="AA421" s="198"/>
      <c r="AB421" s="198"/>
      <c r="AC421" s="198"/>
      <c r="AD421" s="198"/>
      <c r="AE421" s="198"/>
      <c r="AF421" s="198"/>
    </row>
    <row r="422" spans="1:32" ht="18" customHeight="1">
      <c r="A422" s="151"/>
      <c r="B422" s="201"/>
      <c r="C422" s="202" t="s">
        <v>718</v>
      </c>
      <c r="D422" s="203">
        <v>1</v>
      </c>
      <c r="E422" s="183" t="s">
        <v>786</v>
      </c>
      <c r="F422" s="210"/>
      <c r="G422" s="211">
        <f>IF(P422="",H422,ROUND(H422*P422,1))</f>
        <v>323.2</v>
      </c>
      <c r="H422" s="204">
        <v>1</v>
      </c>
      <c r="I422" s="213"/>
      <c r="J422" s="213">
        <v>300</v>
      </c>
      <c r="K422" s="222">
        <v>1.01</v>
      </c>
      <c r="L422" s="229">
        <f>IF(J422="",K422,ROUND(J422*K422,1))</f>
        <v>303</v>
      </c>
      <c r="M422" s="212">
        <v>340</v>
      </c>
      <c r="N422" s="222">
        <v>1.01</v>
      </c>
      <c r="O422" s="229">
        <f>IF(M422="",N422,ROUND(M422*N422,1))</f>
        <v>343.4</v>
      </c>
      <c r="P422" s="230">
        <f>IF(E422="",0,AVERAGE(L422,O422))</f>
        <v>323.2</v>
      </c>
      <c r="Q422" s="205"/>
      <c r="R422" s="213"/>
      <c r="S422" s="213"/>
      <c r="T422" s="152"/>
      <c r="U422" s="152"/>
      <c r="V422" s="206"/>
      <c r="W422" s="207"/>
      <c r="X422" s="208"/>
      <c r="Y422" s="209"/>
      <c r="AA422" s="186"/>
      <c r="AB422" s="186"/>
      <c r="AC422" s="186"/>
      <c r="AD422" s="186"/>
      <c r="AE422" s="186"/>
      <c r="AF422" s="186"/>
    </row>
    <row r="423" spans="1:32" ht="18" customHeight="1">
      <c r="A423" s="188"/>
      <c r="B423" s="189" t="s">
        <v>459</v>
      </c>
      <c r="C423" s="167"/>
      <c r="D423" s="190"/>
      <c r="E423" s="191"/>
      <c r="F423" s="192"/>
      <c r="G423" s="193"/>
      <c r="H423" s="191"/>
      <c r="I423" s="194"/>
      <c r="J423" s="194" t="s">
        <v>711</v>
      </c>
      <c r="K423" s="194"/>
      <c r="L423" s="194"/>
      <c r="M423" s="194" t="s">
        <v>720</v>
      </c>
      <c r="N423" s="194"/>
      <c r="O423" s="194"/>
      <c r="P423" s="196"/>
      <c r="Q423" s="197"/>
      <c r="R423" s="194"/>
      <c r="S423" s="194"/>
      <c r="T423" s="194"/>
      <c r="U423" s="194"/>
      <c r="V423" s="198"/>
      <c r="W423" s="198"/>
      <c r="X423" s="199"/>
      <c r="Y423" s="200"/>
      <c r="AA423" s="198"/>
      <c r="AB423" s="198"/>
      <c r="AC423" s="198"/>
      <c r="AD423" s="198"/>
      <c r="AE423" s="198"/>
      <c r="AF423" s="198"/>
    </row>
    <row r="424" spans="1:32" ht="18" customHeight="1">
      <c r="A424" s="151"/>
      <c r="B424" s="201" t="s">
        <v>460</v>
      </c>
      <c r="C424" s="202" t="s">
        <v>461</v>
      </c>
      <c r="D424" s="203">
        <v>11.1</v>
      </c>
      <c r="E424" s="183" t="s">
        <v>786</v>
      </c>
      <c r="F424" s="210">
        <f>IF(G424=0,"",IF(LEN(ABS(ROUND(G424,0)))&gt;3,ROUND(G424,2-INT(LOG(ABS(ROUND(G424,0))))),IF(LEN(ABS(ROUND(G424,0)))&gt;1,ROUND(G424,1-INT(LOG(ABS(G424)))),ROUND(G424,0-INT(LOG(ABS(G424)))))))</f>
        <v>650</v>
      </c>
      <c r="G424" s="211">
        <f>IF(P424="",H424,ROUND(H424*P424,1))</f>
        <v>646.4</v>
      </c>
      <c r="H424" s="204">
        <v>1</v>
      </c>
      <c r="I424" s="213"/>
      <c r="J424" s="213">
        <v>660</v>
      </c>
      <c r="K424" s="222">
        <v>1.01</v>
      </c>
      <c r="L424" s="229">
        <f>IF(J424="",K424,ROUND(J424*K424,1))</f>
        <v>666.6</v>
      </c>
      <c r="M424" s="212">
        <v>620</v>
      </c>
      <c r="N424" s="222">
        <v>1.01</v>
      </c>
      <c r="O424" s="229">
        <f>IF(M424="",N424,ROUND(M424*N424,1))</f>
        <v>626.20000000000005</v>
      </c>
      <c r="P424" s="230">
        <f>IF(E424="",0,AVERAGE(L424,O424))</f>
        <v>646.40000000000009</v>
      </c>
      <c r="Q424" s="205"/>
      <c r="R424" s="213"/>
      <c r="S424" s="213"/>
      <c r="T424" s="152"/>
      <c r="U424" s="152"/>
      <c r="V424" s="206"/>
      <c r="W424" s="207"/>
      <c r="X424" s="208"/>
      <c r="Y424" s="209"/>
      <c r="AA424" s="186"/>
      <c r="AB424" s="186"/>
      <c r="AC424" s="186"/>
      <c r="AD424" s="186"/>
      <c r="AE424" s="186"/>
      <c r="AF424" s="186"/>
    </row>
    <row r="425" spans="1:32" ht="18" customHeight="1">
      <c r="A425" s="188"/>
      <c r="B425" s="189" t="s">
        <v>429</v>
      </c>
      <c r="C425" s="167"/>
      <c r="D425" s="190"/>
      <c r="E425" s="191"/>
      <c r="F425" s="192"/>
      <c r="G425" s="193" t="s">
        <v>721</v>
      </c>
      <c r="H425" s="191"/>
      <c r="I425" s="194"/>
      <c r="J425" s="194"/>
      <c r="K425" s="194"/>
      <c r="L425" s="194"/>
      <c r="M425" s="194"/>
      <c r="N425" s="194"/>
      <c r="O425" s="194"/>
      <c r="P425" s="196"/>
      <c r="Q425" s="197"/>
      <c r="R425" s="194"/>
      <c r="S425" s="194"/>
      <c r="T425" s="194"/>
      <c r="U425" s="194"/>
      <c r="V425" s="198"/>
      <c r="W425" s="198"/>
      <c r="X425" s="199"/>
      <c r="Y425" s="200"/>
      <c r="AA425" s="198"/>
      <c r="AB425" s="198"/>
      <c r="AC425" s="198"/>
      <c r="AD425" s="198"/>
      <c r="AE425" s="198"/>
      <c r="AF425" s="198"/>
    </row>
    <row r="426" spans="1:32" ht="18" customHeight="1">
      <c r="A426" s="151"/>
      <c r="B426" s="201" t="s">
        <v>462</v>
      </c>
      <c r="C426" s="202" t="s">
        <v>463</v>
      </c>
      <c r="D426" s="203">
        <v>46.5</v>
      </c>
      <c r="E426" s="183" t="s">
        <v>303</v>
      </c>
      <c r="F426" s="210">
        <f>IF(G426=0,"",IF(LEN(ABS(ROUND(G426,0)))&gt;3,ROUND(G426,2-INT(LOG(ABS(ROUND(G426,0))))),IF(LEN(ABS(ROUND(G426,0)))&gt;1,ROUND(G426,1-INT(LOG(ABS(G426)))),ROUND(G426,0-INT(LOG(ABS(G426)))))))</f>
        <v>330</v>
      </c>
      <c r="G426" s="211">
        <f>SUM(G427:G430)</f>
        <v>330.29999999999995</v>
      </c>
      <c r="H426" s="204"/>
      <c r="I426" s="213"/>
      <c r="J426" s="213"/>
      <c r="K426" s="222"/>
      <c r="L426" s="229"/>
      <c r="M426" s="212"/>
      <c r="N426" s="222"/>
      <c r="O426" s="229"/>
      <c r="P426" s="230"/>
      <c r="Q426" s="205"/>
      <c r="R426" s="213"/>
      <c r="S426" s="213"/>
      <c r="T426" s="152"/>
      <c r="U426" s="152"/>
      <c r="V426" s="206"/>
      <c r="W426" s="207"/>
      <c r="X426" s="208"/>
      <c r="Y426" s="209"/>
      <c r="AA426" s="186"/>
      <c r="AB426" s="186"/>
      <c r="AC426" s="186"/>
      <c r="AD426" s="186"/>
      <c r="AE426" s="186"/>
      <c r="AF426" s="186"/>
    </row>
    <row r="427" spans="1:32" ht="18" customHeight="1">
      <c r="A427" s="188"/>
      <c r="B427" s="189"/>
      <c r="C427" s="167"/>
      <c r="D427" s="190"/>
      <c r="E427" s="191"/>
      <c r="F427" s="192"/>
      <c r="G427" s="193"/>
      <c r="H427" s="191"/>
      <c r="I427" s="194"/>
      <c r="J427" s="194" t="s">
        <v>717</v>
      </c>
      <c r="K427" s="194"/>
      <c r="L427" s="194"/>
      <c r="M427" s="194" t="s">
        <v>724</v>
      </c>
      <c r="N427" s="194"/>
      <c r="O427" s="194"/>
      <c r="P427" s="196"/>
      <c r="Q427" s="197"/>
      <c r="R427" s="194"/>
      <c r="S427" s="194"/>
      <c r="T427" s="194"/>
      <c r="U427" s="194"/>
      <c r="V427" s="198"/>
      <c r="W427" s="198"/>
      <c r="X427" s="199"/>
      <c r="Y427" s="200"/>
      <c r="AA427" s="198"/>
      <c r="AB427" s="198"/>
      <c r="AC427" s="198"/>
      <c r="AD427" s="198"/>
      <c r="AE427" s="198"/>
      <c r="AF427" s="198"/>
    </row>
    <row r="428" spans="1:32" ht="18" customHeight="1">
      <c r="A428" s="151"/>
      <c r="B428" s="201"/>
      <c r="C428" s="202" t="s">
        <v>722</v>
      </c>
      <c r="D428" s="203">
        <v>1</v>
      </c>
      <c r="E428" s="183" t="s">
        <v>184</v>
      </c>
      <c r="F428" s="210"/>
      <c r="G428" s="211">
        <f>IF(P428="",H428,ROUND(H428*P428,1))</f>
        <v>287.89999999999998</v>
      </c>
      <c r="H428" s="204">
        <v>1</v>
      </c>
      <c r="I428" s="213"/>
      <c r="J428" s="213">
        <v>210</v>
      </c>
      <c r="K428" s="222">
        <v>1.01</v>
      </c>
      <c r="L428" s="229">
        <f>IF(J428="",K428,ROUND(J428*K428,1))</f>
        <v>212.1</v>
      </c>
      <c r="M428" s="212">
        <v>360</v>
      </c>
      <c r="N428" s="222">
        <v>1.01</v>
      </c>
      <c r="O428" s="229">
        <f>IF(M428="",N428,ROUND(M428*N428,1))</f>
        <v>363.6</v>
      </c>
      <c r="P428" s="230">
        <f>IF(E428="",0,AVERAGE(L428,O428))</f>
        <v>287.85000000000002</v>
      </c>
      <c r="Q428" s="205"/>
      <c r="R428" s="213"/>
      <c r="S428" s="213"/>
      <c r="T428" s="152"/>
      <c r="U428" s="152"/>
      <c r="V428" s="206"/>
      <c r="W428" s="207"/>
      <c r="X428" s="208"/>
      <c r="Y428" s="209"/>
      <c r="AA428" s="186"/>
      <c r="AB428" s="186"/>
      <c r="AC428" s="186"/>
      <c r="AD428" s="186"/>
      <c r="AE428" s="186"/>
      <c r="AF428" s="186"/>
    </row>
    <row r="429" spans="1:32" ht="18" customHeight="1">
      <c r="A429" s="188"/>
      <c r="B429" s="189"/>
      <c r="C429" s="167"/>
      <c r="D429" s="190"/>
      <c r="E429" s="191"/>
      <c r="F429" s="192"/>
      <c r="G429" s="193"/>
      <c r="H429" s="191"/>
      <c r="I429" s="194"/>
      <c r="J429" s="198" t="s">
        <v>726</v>
      </c>
      <c r="K429" s="194"/>
      <c r="L429" s="194"/>
      <c r="M429" s="198" t="s">
        <v>725</v>
      </c>
      <c r="N429" s="194"/>
      <c r="O429" s="194"/>
      <c r="P429" s="196"/>
      <c r="Q429" s="197"/>
      <c r="R429" s="194"/>
      <c r="S429" s="194"/>
      <c r="T429" s="194"/>
      <c r="U429" s="194"/>
      <c r="V429" s="198"/>
      <c r="W429" s="198"/>
      <c r="X429" s="199"/>
      <c r="Y429" s="200"/>
      <c r="AA429" s="198"/>
      <c r="AB429" s="198"/>
      <c r="AC429" s="198"/>
      <c r="AD429" s="198"/>
      <c r="AE429" s="198"/>
      <c r="AF429" s="198"/>
    </row>
    <row r="430" spans="1:32" ht="18" customHeight="1">
      <c r="A430" s="151"/>
      <c r="B430" s="201"/>
      <c r="C430" s="202" t="s">
        <v>723</v>
      </c>
      <c r="D430" s="203">
        <v>1</v>
      </c>
      <c r="E430" s="183" t="s">
        <v>184</v>
      </c>
      <c r="F430" s="210"/>
      <c r="G430" s="211">
        <f>IF(P430="",H430,ROUND(H430*P430,1))</f>
        <v>42.4</v>
      </c>
      <c r="H430" s="204">
        <v>1</v>
      </c>
      <c r="I430" s="213"/>
      <c r="J430" s="212">
        <f>ROUND(100*0.4,0)</f>
        <v>40</v>
      </c>
      <c r="K430" s="222">
        <v>1.01</v>
      </c>
      <c r="L430" s="229">
        <f>IF(J430="",K430,ROUND(J430*K430,1))</f>
        <v>40.4</v>
      </c>
      <c r="M430" s="212">
        <f>ROUND(110*0.4,0)</f>
        <v>44</v>
      </c>
      <c r="N430" s="222">
        <v>1.01</v>
      </c>
      <c r="O430" s="229">
        <f>IF(M430="",N430,ROUND(M430*N430,1))</f>
        <v>44.4</v>
      </c>
      <c r="P430" s="230">
        <f>IF(E430="",0,AVERAGE(L430,O430))</f>
        <v>42.4</v>
      </c>
      <c r="Q430" s="205"/>
      <c r="R430" s="213"/>
      <c r="S430" s="213"/>
      <c r="T430" s="152"/>
      <c r="U430" s="152"/>
      <c r="V430" s="206"/>
      <c r="W430" s="207"/>
      <c r="X430" s="208"/>
      <c r="Y430" s="209"/>
      <c r="AA430" s="186"/>
      <c r="AB430" s="186"/>
      <c r="AC430" s="186"/>
      <c r="AD430" s="186"/>
      <c r="AE430" s="186"/>
      <c r="AF430" s="186"/>
    </row>
    <row r="431" spans="1:32" ht="18" customHeight="1">
      <c r="A431" s="188"/>
      <c r="B431" s="189" t="s">
        <v>349</v>
      </c>
      <c r="C431" s="167"/>
      <c r="D431" s="190"/>
      <c r="E431" s="191"/>
      <c r="F431" s="192"/>
      <c r="G431" s="193" t="s">
        <v>721</v>
      </c>
      <c r="H431" s="191"/>
      <c r="I431" s="194"/>
      <c r="J431" s="194"/>
      <c r="K431" s="194"/>
      <c r="L431" s="194"/>
      <c r="M431" s="194"/>
      <c r="N431" s="194"/>
      <c r="O431" s="194"/>
      <c r="P431" s="196"/>
      <c r="Q431" s="197"/>
      <c r="R431" s="194"/>
      <c r="S431" s="194"/>
      <c r="T431" s="194"/>
      <c r="U431" s="194"/>
      <c r="V431" s="198"/>
      <c r="W431" s="198"/>
      <c r="X431" s="199"/>
      <c r="Y431" s="200"/>
      <c r="AA431" s="198"/>
      <c r="AB431" s="198"/>
      <c r="AC431" s="198"/>
      <c r="AD431" s="198"/>
      <c r="AE431" s="198"/>
      <c r="AF431" s="198"/>
    </row>
    <row r="432" spans="1:32" ht="18" customHeight="1">
      <c r="A432" s="151"/>
      <c r="B432" s="201" t="s">
        <v>462</v>
      </c>
      <c r="C432" s="202" t="s">
        <v>463</v>
      </c>
      <c r="D432" s="203">
        <v>38.1</v>
      </c>
      <c r="E432" s="183" t="s">
        <v>303</v>
      </c>
      <c r="F432" s="210">
        <f>IF(G432=0,"",IF(LEN(ABS(ROUND(G432,0)))&gt;3,ROUND(G432,2-INT(LOG(ABS(ROUND(G432,0))))),IF(LEN(ABS(ROUND(G432,0)))&gt;1,ROUND(G432,1-INT(LOG(ABS(G432)))),ROUND(G432,0-INT(LOG(ABS(G432)))))))</f>
        <v>330</v>
      </c>
      <c r="G432" s="211">
        <f>SUM(G433:G436)</f>
        <v>330.29999999999995</v>
      </c>
      <c r="H432" s="204"/>
      <c r="I432" s="213"/>
      <c r="J432" s="213"/>
      <c r="K432" s="222"/>
      <c r="L432" s="229"/>
      <c r="M432" s="212"/>
      <c r="N432" s="222"/>
      <c r="O432" s="229"/>
      <c r="P432" s="230"/>
      <c r="Q432" s="205"/>
      <c r="R432" s="213"/>
      <c r="S432" s="213"/>
      <c r="T432" s="152"/>
      <c r="U432" s="152"/>
      <c r="V432" s="206"/>
      <c r="W432" s="207"/>
      <c r="X432" s="208"/>
      <c r="Y432" s="209"/>
      <c r="AA432" s="186"/>
      <c r="AB432" s="186"/>
      <c r="AC432" s="186"/>
      <c r="AD432" s="186"/>
      <c r="AE432" s="186"/>
      <c r="AF432" s="186"/>
    </row>
    <row r="433" spans="1:32" ht="18" customHeight="1">
      <c r="A433" s="188"/>
      <c r="B433" s="189"/>
      <c r="C433" s="167"/>
      <c r="D433" s="190"/>
      <c r="E433" s="191"/>
      <c r="F433" s="192"/>
      <c r="G433" s="193"/>
      <c r="H433" s="191"/>
      <c r="I433" s="194"/>
      <c r="J433" s="194" t="s">
        <v>717</v>
      </c>
      <c r="K433" s="194"/>
      <c r="L433" s="194"/>
      <c r="M433" s="194" t="s">
        <v>724</v>
      </c>
      <c r="N433" s="194"/>
      <c r="O433" s="194"/>
      <c r="P433" s="196"/>
      <c r="Q433" s="197"/>
      <c r="R433" s="194"/>
      <c r="S433" s="194"/>
      <c r="T433" s="194"/>
      <c r="U433" s="194"/>
      <c r="V433" s="198"/>
      <c r="W433" s="198"/>
      <c r="X433" s="199"/>
      <c r="Y433" s="200"/>
      <c r="AA433" s="198"/>
      <c r="AB433" s="198"/>
      <c r="AC433" s="198"/>
      <c r="AD433" s="198"/>
      <c r="AE433" s="198"/>
      <c r="AF433" s="198"/>
    </row>
    <row r="434" spans="1:32" ht="18" customHeight="1">
      <c r="A434" s="151"/>
      <c r="B434" s="201"/>
      <c r="C434" s="202" t="s">
        <v>722</v>
      </c>
      <c r="D434" s="203">
        <v>1</v>
      </c>
      <c r="E434" s="183" t="s">
        <v>184</v>
      </c>
      <c r="F434" s="210"/>
      <c r="G434" s="211">
        <f>IF(P434="",H434,ROUND(H434*P434,1))</f>
        <v>287.89999999999998</v>
      </c>
      <c r="H434" s="204">
        <v>1</v>
      </c>
      <c r="I434" s="213"/>
      <c r="J434" s="213">
        <v>210</v>
      </c>
      <c r="K434" s="222">
        <v>1.01</v>
      </c>
      <c r="L434" s="229">
        <f>IF(J434="",K434,ROUND(J434*K434,1))</f>
        <v>212.1</v>
      </c>
      <c r="M434" s="212">
        <v>360</v>
      </c>
      <c r="N434" s="222">
        <v>1.01</v>
      </c>
      <c r="O434" s="229">
        <f>IF(M434="",N434,ROUND(M434*N434,1))</f>
        <v>363.6</v>
      </c>
      <c r="P434" s="230">
        <f>IF(E434="",0,AVERAGE(L434,O434))</f>
        <v>287.85000000000002</v>
      </c>
      <c r="Q434" s="205"/>
      <c r="R434" s="213"/>
      <c r="S434" s="213"/>
      <c r="T434" s="152"/>
      <c r="U434" s="152"/>
      <c r="V434" s="206"/>
      <c r="W434" s="207"/>
      <c r="X434" s="208"/>
      <c r="Y434" s="209"/>
      <c r="AA434" s="186"/>
      <c r="AB434" s="186"/>
      <c r="AC434" s="186"/>
      <c r="AD434" s="186"/>
      <c r="AE434" s="186"/>
      <c r="AF434" s="186"/>
    </row>
    <row r="435" spans="1:32" ht="18" customHeight="1">
      <c r="A435" s="188"/>
      <c r="B435" s="189"/>
      <c r="C435" s="167"/>
      <c r="D435" s="190"/>
      <c r="E435" s="191"/>
      <c r="F435" s="192"/>
      <c r="G435" s="193"/>
      <c r="H435" s="191"/>
      <c r="I435" s="194"/>
      <c r="J435" s="198" t="s">
        <v>726</v>
      </c>
      <c r="K435" s="194"/>
      <c r="L435" s="194"/>
      <c r="M435" s="198" t="s">
        <v>725</v>
      </c>
      <c r="N435" s="194"/>
      <c r="O435" s="194"/>
      <c r="P435" s="196"/>
      <c r="Q435" s="197"/>
      <c r="R435" s="194"/>
      <c r="S435" s="194"/>
      <c r="T435" s="194"/>
      <c r="U435" s="194"/>
      <c r="V435" s="198"/>
      <c r="W435" s="198"/>
      <c r="X435" s="199"/>
      <c r="Y435" s="200"/>
      <c r="AA435" s="198"/>
      <c r="AB435" s="198"/>
      <c r="AC435" s="198"/>
      <c r="AD435" s="198"/>
      <c r="AE435" s="198"/>
      <c r="AF435" s="198"/>
    </row>
    <row r="436" spans="1:32" ht="18" customHeight="1">
      <c r="A436" s="151"/>
      <c r="B436" s="201"/>
      <c r="C436" s="202" t="s">
        <v>723</v>
      </c>
      <c r="D436" s="203">
        <v>1</v>
      </c>
      <c r="E436" s="183" t="s">
        <v>184</v>
      </c>
      <c r="F436" s="210"/>
      <c r="G436" s="211">
        <f>IF(P436="",H436,ROUND(H436*P436,1))</f>
        <v>42.4</v>
      </c>
      <c r="H436" s="204">
        <v>1</v>
      </c>
      <c r="I436" s="213"/>
      <c r="J436" s="212">
        <f>ROUND(100*0.4,0)</f>
        <v>40</v>
      </c>
      <c r="K436" s="222">
        <v>1.01</v>
      </c>
      <c r="L436" s="229">
        <f>IF(J436="",K436,ROUND(J436*K436,1))</f>
        <v>40.4</v>
      </c>
      <c r="M436" s="212">
        <f>ROUND(110*0.4,0)</f>
        <v>44</v>
      </c>
      <c r="N436" s="222">
        <v>1.01</v>
      </c>
      <c r="O436" s="229">
        <f>IF(M436="",N436,ROUND(M436*N436,1))</f>
        <v>44.4</v>
      </c>
      <c r="P436" s="230">
        <f>IF(E436="",0,AVERAGE(L436,O436))</f>
        <v>42.4</v>
      </c>
      <c r="Q436" s="205"/>
      <c r="R436" s="213"/>
      <c r="S436" s="213"/>
      <c r="T436" s="152"/>
      <c r="U436" s="152"/>
      <c r="V436" s="206"/>
      <c r="W436" s="207"/>
      <c r="X436" s="208"/>
      <c r="Y436" s="209"/>
      <c r="AA436" s="186"/>
      <c r="AB436" s="186"/>
      <c r="AC436" s="186"/>
      <c r="AD436" s="186"/>
      <c r="AE436" s="186"/>
      <c r="AF436" s="186"/>
    </row>
    <row r="437" spans="1:32" ht="18" customHeight="1">
      <c r="A437" s="188"/>
      <c r="B437" s="189" t="s">
        <v>464</v>
      </c>
      <c r="C437" s="167"/>
      <c r="D437" s="190"/>
      <c r="E437" s="191"/>
      <c r="F437" s="192"/>
      <c r="G437" s="193" t="s">
        <v>721</v>
      </c>
      <c r="H437" s="191"/>
      <c r="I437" s="194"/>
      <c r="J437" s="194"/>
      <c r="K437" s="194"/>
      <c r="L437" s="194"/>
      <c r="M437" s="194"/>
      <c r="N437" s="194"/>
      <c r="O437" s="194"/>
      <c r="P437" s="196"/>
      <c r="Q437" s="197"/>
      <c r="R437" s="194"/>
      <c r="S437" s="194"/>
      <c r="T437" s="194"/>
      <c r="U437" s="194"/>
      <c r="V437" s="198"/>
      <c r="W437" s="198"/>
      <c r="X437" s="199"/>
      <c r="Y437" s="200"/>
      <c r="AA437" s="198"/>
      <c r="AB437" s="198"/>
      <c r="AC437" s="198"/>
      <c r="AD437" s="198"/>
      <c r="AE437" s="198"/>
      <c r="AF437" s="198"/>
    </row>
    <row r="438" spans="1:32" ht="18" customHeight="1">
      <c r="A438" s="151"/>
      <c r="B438" s="201" t="s">
        <v>462</v>
      </c>
      <c r="C438" s="202" t="s">
        <v>354</v>
      </c>
      <c r="D438" s="203">
        <v>34.799999999999997</v>
      </c>
      <c r="E438" s="183" t="s">
        <v>303</v>
      </c>
      <c r="F438" s="210">
        <f>IF(G438=0,"",IF(LEN(ABS(ROUND(G438,0)))&gt;3,ROUND(G438,2-INT(LOG(ABS(ROUND(G438,0))))),IF(LEN(ABS(ROUND(G438,0)))&gt;1,ROUND(G438,1-INT(LOG(ABS(G438)))),ROUND(G438,0-INT(LOG(ABS(G438)))))))</f>
        <v>330</v>
      </c>
      <c r="G438" s="211">
        <f>SUM(G439:G442)</f>
        <v>330.29999999999995</v>
      </c>
      <c r="H438" s="204"/>
      <c r="I438" s="213"/>
      <c r="J438" s="213"/>
      <c r="K438" s="222"/>
      <c r="L438" s="229"/>
      <c r="M438" s="212"/>
      <c r="N438" s="222"/>
      <c r="O438" s="229"/>
      <c r="P438" s="230"/>
      <c r="Q438" s="205"/>
      <c r="R438" s="213"/>
      <c r="S438" s="213"/>
      <c r="T438" s="152"/>
      <c r="U438" s="152"/>
      <c r="V438" s="206"/>
      <c r="W438" s="207"/>
      <c r="X438" s="208"/>
      <c r="Y438" s="209"/>
      <c r="AA438" s="186"/>
      <c r="AB438" s="186"/>
      <c r="AC438" s="186"/>
      <c r="AD438" s="186"/>
      <c r="AE438" s="186"/>
      <c r="AF438" s="186"/>
    </row>
    <row r="439" spans="1:32" ht="18" customHeight="1">
      <c r="A439" s="188"/>
      <c r="B439" s="189"/>
      <c r="C439" s="167"/>
      <c r="D439" s="190"/>
      <c r="E439" s="191"/>
      <c r="F439" s="192"/>
      <c r="G439" s="193"/>
      <c r="H439" s="191"/>
      <c r="I439" s="194"/>
      <c r="J439" s="194" t="s">
        <v>717</v>
      </c>
      <c r="K439" s="194"/>
      <c r="L439" s="194"/>
      <c r="M439" s="194" t="s">
        <v>724</v>
      </c>
      <c r="N439" s="194"/>
      <c r="O439" s="194"/>
      <c r="P439" s="196"/>
      <c r="Q439" s="197"/>
      <c r="R439" s="194"/>
      <c r="S439" s="194"/>
      <c r="T439" s="194"/>
      <c r="U439" s="194"/>
      <c r="V439" s="198"/>
      <c r="W439" s="198"/>
      <c r="X439" s="199"/>
      <c r="Y439" s="200"/>
      <c r="AA439" s="198"/>
      <c r="AB439" s="198"/>
      <c r="AC439" s="198"/>
      <c r="AD439" s="198"/>
      <c r="AE439" s="198"/>
      <c r="AF439" s="198"/>
    </row>
    <row r="440" spans="1:32" ht="18" customHeight="1">
      <c r="A440" s="151"/>
      <c r="B440" s="201"/>
      <c r="C440" s="202" t="s">
        <v>722</v>
      </c>
      <c r="D440" s="203">
        <v>1</v>
      </c>
      <c r="E440" s="183" t="s">
        <v>184</v>
      </c>
      <c r="F440" s="210"/>
      <c r="G440" s="211">
        <f>IF(P440="",H440,ROUND(H440*P440,1))</f>
        <v>287.89999999999998</v>
      </c>
      <c r="H440" s="204">
        <v>1</v>
      </c>
      <c r="I440" s="213"/>
      <c r="J440" s="213">
        <v>210</v>
      </c>
      <c r="K440" s="222">
        <v>1.01</v>
      </c>
      <c r="L440" s="229">
        <f>IF(J440="",K440,ROUND(J440*K440,1))</f>
        <v>212.1</v>
      </c>
      <c r="M440" s="212">
        <v>360</v>
      </c>
      <c r="N440" s="222">
        <v>1.01</v>
      </c>
      <c r="O440" s="229">
        <f>IF(M440="",N440,ROUND(M440*N440,1))</f>
        <v>363.6</v>
      </c>
      <c r="P440" s="230">
        <f>IF(E440="",0,AVERAGE(L440,O440))</f>
        <v>287.85000000000002</v>
      </c>
      <c r="Q440" s="205"/>
      <c r="R440" s="213"/>
      <c r="S440" s="213"/>
      <c r="T440" s="152"/>
      <c r="U440" s="152"/>
      <c r="V440" s="206"/>
      <c r="W440" s="207"/>
      <c r="X440" s="208"/>
      <c r="Y440" s="209"/>
      <c r="AA440" s="186"/>
      <c r="AB440" s="186"/>
      <c r="AC440" s="186"/>
      <c r="AD440" s="186"/>
      <c r="AE440" s="186"/>
      <c r="AF440" s="186"/>
    </row>
    <row r="441" spans="1:32" ht="18" customHeight="1">
      <c r="A441" s="188"/>
      <c r="B441" s="189"/>
      <c r="C441" s="167"/>
      <c r="D441" s="190"/>
      <c r="E441" s="191"/>
      <c r="F441" s="192"/>
      <c r="G441" s="193"/>
      <c r="H441" s="191"/>
      <c r="I441" s="194"/>
      <c r="J441" s="198" t="s">
        <v>726</v>
      </c>
      <c r="K441" s="194"/>
      <c r="L441" s="194"/>
      <c r="M441" s="198" t="s">
        <v>725</v>
      </c>
      <c r="N441" s="194"/>
      <c r="O441" s="194"/>
      <c r="P441" s="196"/>
      <c r="Q441" s="197"/>
      <c r="R441" s="194"/>
      <c r="S441" s="194"/>
      <c r="T441" s="194"/>
      <c r="U441" s="194"/>
      <c r="V441" s="198"/>
      <c r="W441" s="198"/>
      <c r="X441" s="199"/>
      <c r="Y441" s="200"/>
      <c r="AA441" s="198"/>
      <c r="AB441" s="198"/>
      <c r="AC441" s="198"/>
      <c r="AD441" s="198"/>
      <c r="AE441" s="198"/>
      <c r="AF441" s="198"/>
    </row>
    <row r="442" spans="1:32" ht="18" customHeight="1">
      <c r="A442" s="151"/>
      <c r="B442" s="201"/>
      <c r="C442" s="202" t="s">
        <v>723</v>
      </c>
      <c r="D442" s="203">
        <v>1</v>
      </c>
      <c r="E442" s="183" t="s">
        <v>184</v>
      </c>
      <c r="F442" s="210"/>
      <c r="G442" s="211">
        <f>IF(P442="",H442,ROUND(H442*P442,1))</f>
        <v>42.4</v>
      </c>
      <c r="H442" s="204">
        <v>1</v>
      </c>
      <c r="I442" s="213"/>
      <c r="J442" s="212">
        <f>ROUND(100*0.4,0)</f>
        <v>40</v>
      </c>
      <c r="K442" s="222">
        <v>1.01</v>
      </c>
      <c r="L442" s="229">
        <f>IF(J442="",K442,ROUND(J442*K442,1))</f>
        <v>40.4</v>
      </c>
      <c r="M442" s="212">
        <f>ROUND(110*0.4,0)</f>
        <v>44</v>
      </c>
      <c r="N442" s="222">
        <v>1.01</v>
      </c>
      <c r="O442" s="229">
        <f>IF(M442="",N442,ROUND(M442*N442,1))</f>
        <v>44.4</v>
      </c>
      <c r="P442" s="230">
        <f>IF(E442="",0,AVERAGE(L442,O442))</f>
        <v>42.4</v>
      </c>
      <c r="Q442" s="205"/>
      <c r="R442" s="213"/>
      <c r="S442" s="213"/>
      <c r="T442" s="152"/>
      <c r="U442" s="152"/>
      <c r="V442" s="206"/>
      <c r="W442" s="207"/>
      <c r="X442" s="208"/>
      <c r="Y442" s="209"/>
      <c r="AA442" s="186"/>
      <c r="AB442" s="186"/>
      <c r="AC442" s="186"/>
      <c r="AD442" s="186"/>
      <c r="AE442" s="186"/>
      <c r="AF442" s="186"/>
    </row>
    <row r="443" spans="1:32" ht="18" customHeight="1">
      <c r="A443" s="188"/>
      <c r="B443" s="189"/>
      <c r="C443" s="167"/>
      <c r="D443" s="190"/>
      <c r="E443" s="191"/>
      <c r="F443" s="192"/>
      <c r="G443" s="193"/>
      <c r="H443" s="191"/>
      <c r="I443" s="194"/>
      <c r="J443" s="194"/>
      <c r="K443" s="194"/>
      <c r="L443" s="194"/>
      <c r="M443" s="195"/>
      <c r="N443" s="194"/>
      <c r="O443" s="194"/>
      <c r="P443" s="196"/>
      <c r="Q443" s="197"/>
      <c r="R443" s="194"/>
      <c r="S443" s="194"/>
      <c r="T443" s="194"/>
      <c r="U443" s="194"/>
      <c r="V443" s="198"/>
      <c r="W443" s="198"/>
      <c r="X443" s="199"/>
      <c r="Y443" s="200"/>
      <c r="AA443" s="198"/>
      <c r="AB443" s="198"/>
      <c r="AC443" s="198"/>
      <c r="AD443" s="198"/>
      <c r="AE443" s="198"/>
      <c r="AF443" s="198"/>
    </row>
    <row r="444" spans="1:32" ht="18" customHeight="1">
      <c r="A444" s="151"/>
      <c r="B444" s="201"/>
      <c r="C444" s="202"/>
      <c r="D444" s="203"/>
      <c r="E444" s="183"/>
      <c r="F444" s="155"/>
      <c r="G444" s="182"/>
      <c r="H444" s="204"/>
      <c r="I444" s="152"/>
      <c r="J444" s="152"/>
      <c r="K444" s="152"/>
      <c r="L444" s="152"/>
      <c r="M444" s="181"/>
      <c r="N444" s="152"/>
      <c r="O444" s="152"/>
      <c r="P444" s="184"/>
      <c r="Q444" s="205"/>
      <c r="R444" s="213"/>
      <c r="S444" s="213"/>
      <c r="T444" s="152"/>
      <c r="U444" s="152"/>
      <c r="V444" s="206"/>
      <c r="W444" s="207"/>
      <c r="X444" s="208"/>
      <c r="Y444" s="209"/>
      <c r="AA444" s="186"/>
      <c r="AB444" s="186"/>
      <c r="AC444" s="186"/>
      <c r="AD444" s="186"/>
      <c r="AE444" s="186"/>
      <c r="AF444" s="186"/>
    </row>
    <row r="445" spans="1:32" ht="18" customHeight="1">
      <c r="A445" s="188"/>
      <c r="B445" s="189"/>
      <c r="C445" s="167"/>
      <c r="D445" s="190"/>
      <c r="E445" s="191"/>
      <c r="F445" s="192"/>
      <c r="G445" s="193"/>
      <c r="H445" s="191"/>
      <c r="I445" s="194"/>
      <c r="J445" s="194"/>
      <c r="K445" s="194"/>
      <c r="L445" s="194"/>
      <c r="M445" s="195"/>
      <c r="N445" s="194"/>
      <c r="O445" s="194"/>
      <c r="P445" s="196"/>
      <c r="Q445" s="197"/>
      <c r="R445" s="194"/>
      <c r="S445" s="194"/>
      <c r="T445" s="194"/>
      <c r="U445" s="194"/>
      <c r="V445" s="198"/>
      <c r="W445" s="198"/>
      <c r="X445" s="199"/>
      <c r="Y445" s="200"/>
      <c r="AA445" s="198"/>
      <c r="AB445" s="198"/>
      <c r="AC445" s="198"/>
      <c r="AD445" s="198"/>
      <c r="AE445" s="198"/>
      <c r="AF445" s="198"/>
    </row>
    <row r="446" spans="1:32" ht="18" customHeight="1">
      <c r="A446" s="151">
        <v>16</v>
      </c>
      <c r="B446" s="201" t="s">
        <v>465</v>
      </c>
      <c r="C446" s="202"/>
      <c r="D446" s="203"/>
      <c r="E446" s="183"/>
      <c r="F446" s="210"/>
      <c r="G446" s="211"/>
      <c r="H446" s="204"/>
      <c r="I446" s="213"/>
      <c r="J446" s="213"/>
      <c r="K446" s="222"/>
      <c r="L446" s="213"/>
      <c r="M446" s="212"/>
      <c r="N446" s="222"/>
      <c r="O446" s="213"/>
      <c r="P446" s="214"/>
      <c r="Q446" s="205"/>
      <c r="R446" s="213"/>
      <c r="S446" s="213"/>
      <c r="T446" s="152"/>
      <c r="U446" s="152"/>
      <c r="V446" s="206"/>
      <c r="W446" s="207"/>
      <c r="X446" s="208"/>
      <c r="Y446" s="209"/>
      <c r="AA446" s="186"/>
      <c r="AB446" s="186"/>
      <c r="AC446" s="186"/>
      <c r="AD446" s="186"/>
      <c r="AE446" s="186"/>
      <c r="AF446" s="186"/>
    </row>
    <row r="447" spans="1:32" ht="18" customHeight="1">
      <c r="A447" s="188"/>
      <c r="B447" s="189"/>
      <c r="C447" s="167"/>
      <c r="D447" s="190"/>
      <c r="E447" s="191"/>
      <c r="F447" s="192"/>
      <c r="G447" s="193"/>
      <c r="H447" s="191"/>
      <c r="I447" s="194"/>
      <c r="J447" s="194"/>
      <c r="K447" s="194"/>
      <c r="L447" s="194"/>
      <c r="M447" s="194"/>
      <c r="N447" s="194"/>
      <c r="O447" s="194"/>
      <c r="P447" s="196"/>
      <c r="Q447" s="197"/>
      <c r="R447" s="194"/>
      <c r="S447" s="194"/>
      <c r="T447" s="194"/>
      <c r="U447" s="194"/>
      <c r="V447" s="198"/>
      <c r="W447" s="198"/>
      <c r="X447" s="199"/>
      <c r="Y447" s="200"/>
      <c r="AA447" s="198"/>
      <c r="AB447" s="198"/>
      <c r="AC447" s="198"/>
      <c r="AD447" s="198"/>
      <c r="AE447" s="198"/>
      <c r="AF447" s="198"/>
    </row>
    <row r="448" spans="1:32" ht="18" customHeight="1">
      <c r="A448" s="151"/>
      <c r="B448" s="201" t="s">
        <v>318</v>
      </c>
      <c r="C448" s="202"/>
      <c r="D448" s="203"/>
      <c r="E448" s="183"/>
      <c r="F448" s="210"/>
      <c r="G448" s="219"/>
      <c r="H448" s="204"/>
      <c r="I448" s="226"/>
      <c r="J448" s="213"/>
      <c r="K448" s="222"/>
      <c r="L448" s="213"/>
      <c r="M448" s="212"/>
      <c r="N448" s="222"/>
      <c r="O448" s="213"/>
      <c r="P448" s="220"/>
      <c r="Q448" s="205"/>
      <c r="R448" s="213"/>
      <c r="S448" s="213"/>
      <c r="T448" s="152"/>
      <c r="U448" s="152"/>
      <c r="V448" s="206"/>
      <c r="W448" s="207"/>
      <c r="X448" s="208"/>
      <c r="Y448" s="209"/>
      <c r="AA448" s="186"/>
      <c r="AB448" s="186"/>
      <c r="AC448" s="186"/>
      <c r="AD448" s="186"/>
      <c r="AE448" s="186"/>
      <c r="AF448" s="186"/>
    </row>
    <row r="449" spans="1:32" ht="18" customHeight="1">
      <c r="A449" s="188"/>
      <c r="B449" s="189" t="s">
        <v>422</v>
      </c>
      <c r="C449" s="167" t="s">
        <v>466</v>
      </c>
      <c r="D449" s="190"/>
      <c r="E449" s="191"/>
      <c r="F449" s="192"/>
      <c r="G449" s="193"/>
      <c r="H449" s="191"/>
      <c r="I449" s="194"/>
      <c r="J449" s="194"/>
      <c r="K449" s="194"/>
      <c r="L449" s="194"/>
      <c r="M449" s="194"/>
      <c r="N449" s="194"/>
      <c r="O449" s="194"/>
      <c r="P449" s="196"/>
      <c r="Q449" s="292" t="s">
        <v>1201</v>
      </c>
      <c r="R449" s="293" t="s">
        <v>1202</v>
      </c>
      <c r="S449" s="293" t="s">
        <v>1228</v>
      </c>
      <c r="T449" s="194"/>
      <c r="U449" s="194"/>
      <c r="V449" s="281"/>
      <c r="W449" s="281"/>
      <c r="X449" s="282"/>
      <c r="Y449" s="283"/>
      <c r="AA449" s="198"/>
      <c r="AB449" s="198"/>
      <c r="AC449" s="198"/>
      <c r="AD449" s="198"/>
      <c r="AE449" s="198"/>
      <c r="AF449" s="198"/>
    </row>
    <row r="450" spans="1:32" ht="18" customHeight="1">
      <c r="A450" s="151"/>
      <c r="B450" s="201" t="s">
        <v>467</v>
      </c>
      <c r="C450" s="202" t="s">
        <v>468</v>
      </c>
      <c r="D450" s="203">
        <v>213</v>
      </c>
      <c r="E450" s="183" t="s">
        <v>1070</v>
      </c>
      <c r="F450" s="210">
        <f>Y450</f>
        <v>4840</v>
      </c>
      <c r="G450" s="219"/>
      <c r="H450" s="204"/>
      <c r="I450" s="221"/>
      <c r="J450" s="226" t="s">
        <v>189</v>
      </c>
      <c r="K450" s="222"/>
      <c r="L450" s="226"/>
      <c r="M450" s="212" t="s">
        <v>189</v>
      </c>
      <c r="N450" s="222"/>
      <c r="O450" s="213"/>
      <c r="P450" s="220"/>
      <c r="Q450" s="296">
        <v>8800</v>
      </c>
      <c r="R450" s="294">
        <v>9100</v>
      </c>
      <c r="S450" s="294">
        <v>9200</v>
      </c>
      <c r="T450" s="152"/>
      <c r="U450" s="152"/>
      <c r="V450" s="284">
        <f>MIN(Q450,R450,S450)</f>
        <v>8800</v>
      </c>
      <c r="W450" s="285">
        <v>0.55000000000000004</v>
      </c>
      <c r="X450" s="286">
        <f>ROUNDDOWN(V450*W450,0)</f>
        <v>4840</v>
      </c>
      <c r="Y450" s="287">
        <f t="shared" ref="Y450:Y460" si="5">IF(X450=0,"",IF(LEN(ABS(ROUND(X450,0)))&gt;3,ROUNDDOWN(X450,2-INT(LOG(ABS(ROUND(X450,0))))),IF(LEN(ABS(ROUND(X450,0)))&gt;1,ROUNDDOWN(X450,1-INT(LOG(ABS(X450)))),ROUNDDOWN(X450,0-INT(LOG(ABS(X450)))))))</f>
        <v>4840</v>
      </c>
      <c r="AA450" s="186"/>
      <c r="AB450" s="186"/>
      <c r="AC450" s="186"/>
      <c r="AD450" s="186"/>
      <c r="AE450" s="186"/>
      <c r="AF450" s="186"/>
    </row>
    <row r="451" spans="1:32" ht="18" customHeight="1">
      <c r="A451" s="188"/>
      <c r="B451" s="189" t="s">
        <v>469</v>
      </c>
      <c r="C451" s="167"/>
      <c r="D451" s="190"/>
      <c r="E451" s="191"/>
      <c r="F451" s="192"/>
      <c r="G451" s="193"/>
      <c r="H451" s="191"/>
      <c r="I451" s="194"/>
      <c r="J451" s="194"/>
      <c r="K451" s="194"/>
      <c r="L451" s="194"/>
      <c r="M451" s="194"/>
      <c r="N451" s="194"/>
      <c r="O451" s="194"/>
      <c r="P451" s="196"/>
      <c r="Q451" s="292" t="s">
        <v>1201</v>
      </c>
      <c r="R451" s="293" t="s">
        <v>1202</v>
      </c>
      <c r="S451" s="293" t="s">
        <v>1228</v>
      </c>
      <c r="T451" s="194"/>
      <c r="U451" s="194"/>
      <c r="V451" s="281"/>
      <c r="W451" s="281"/>
      <c r="X451" s="282"/>
      <c r="Y451" s="283"/>
      <c r="AA451" s="198"/>
      <c r="AB451" s="198"/>
      <c r="AC451" s="198"/>
      <c r="AD451" s="198"/>
      <c r="AE451" s="198"/>
      <c r="AF451" s="198"/>
    </row>
    <row r="452" spans="1:32" ht="18" customHeight="1">
      <c r="A452" s="151"/>
      <c r="B452" s="201" t="s">
        <v>470</v>
      </c>
      <c r="C452" s="202"/>
      <c r="D452" s="203">
        <v>32.5</v>
      </c>
      <c r="E452" s="183" t="s">
        <v>303</v>
      </c>
      <c r="F452" s="210">
        <f>Y452</f>
        <v>3960</v>
      </c>
      <c r="G452" s="219"/>
      <c r="H452" s="204"/>
      <c r="I452" s="221"/>
      <c r="J452" s="226" t="s">
        <v>189</v>
      </c>
      <c r="K452" s="222"/>
      <c r="L452" s="226"/>
      <c r="M452" s="212" t="s">
        <v>189</v>
      </c>
      <c r="N452" s="222"/>
      <c r="O452" s="213"/>
      <c r="P452" s="220"/>
      <c r="Q452" s="296">
        <v>7200</v>
      </c>
      <c r="R452" s="294">
        <v>7400</v>
      </c>
      <c r="S452" s="294">
        <v>7800</v>
      </c>
      <c r="T452" s="152"/>
      <c r="U452" s="152"/>
      <c r="V452" s="284">
        <f>MIN(Q452,R452,S452)</f>
        <v>7200</v>
      </c>
      <c r="W452" s="285">
        <v>0.55000000000000004</v>
      </c>
      <c r="X452" s="286">
        <f>ROUNDDOWN(V452*W452,0)</f>
        <v>3960</v>
      </c>
      <c r="Y452" s="287">
        <f t="shared" si="5"/>
        <v>3960</v>
      </c>
      <c r="AA452" s="186"/>
      <c r="AB452" s="186"/>
      <c r="AC452" s="186"/>
      <c r="AD452" s="186"/>
      <c r="AE452" s="186"/>
      <c r="AF452" s="186"/>
    </row>
    <row r="453" spans="1:32" ht="18" customHeight="1">
      <c r="A453" s="188"/>
      <c r="B453" s="189" t="s">
        <v>469</v>
      </c>
      <c r="C453" s="167"/>
      <c r="D453" s="190"/>
      <c r="E453" s="191"/>
      <c r="F453" s="192"/>
      <c r="G453" s="193"/>
      <c r="H453" s="191"/>
      <c r="I453" s="194"/>
      <c r="J453" s="194"/>
      <c r="K453" s="194"/>
      <c r="L453" s="194"/>
      <c r="M453" s="194"/>
      <c r="N453" s="194"/>
      <c r="O453" s="194"/>
      <c r="P453" s="196"/>
      <c r="Q453" s="292" t="s">
        <v>1201</v>
      </c>
      <c r="R453" s="293" t="s">
        <v>1202</v>
      </c>
      <c r="S453" s="293" t="s">
        <v>1228</v>
      </c>
      <c r="T453" s="194"/>
      <c r="U453" s="194"/>
      <c r="V453" s="281"/>
      <c r="W453" s="281"/>
      <c r="X453" s="282"/>
      <c r="Y453" s="283"/>
      <c r="AA453" s="198"/>
      <c r="AB453" s="198"/>
      <c r="AC453" s="198"/>
      <c r="AD453" s="198"/>
      <c r="AE453" s="198"/>
      <c r="AF453" s="198"/>
    </row>
    <row r="454" spans="1:32" ht="18" customHeight="1">
      <c r="A454" s="151"/>
      <c r="B454" s="201" t="s">
        <v>471</v>
      </c>
      <c r="C454" s="202" t="s">
        <v>472</v>
      </c>
      <c r="D454" s="203">
        <v>8.6</v>
      </c>
      <c r="E454" s="183" t="s">
        <v>303</v>
      </c>
      <c r="F454" s="210">
        <f>Y454</f>
        <v>1480</v>
      </c>
      <c r="G454" s="219"/>
      <c r="H454" s="204"/>
      <c r="I454" s="221"/>
      <c r="J454" s="226" t="s">
        <v>189</v>
      </c>
      <c r="K454" s="222"/>
      <c r="L454" s="226"/>
      <c r="M454" s="212" t="s">
        <v>189</v>
      </c>
      <c r="N454" s="222"/>
      <c r="O454" s="213"/>
      <c r="P454" s="220"/>
      <c r="Q454" s="296">
        <v>2700</v>
      </c>
      <c r="R454" s="294">
        <v>2800</v>
      </c>
      <c r="S454" s="294">
        <v>3000</v>
      </c>
      <c r="T454" s="152"/>
      <c r="U454" s="152"/>
      <c r="V454" s="284">
        <f>MIN(Q454,R454,S454)</f>
        <v>2700</v>
      </c>
      <c r="W454" s="285">
        <v>0.55000000000000004</v>
      </c>
      <c r="X454" s="286">
        <f>ROUNDDOWN(V454*W454,0)</f>
        <v>1485</v>
      </c>
      <c r="Y454" s="287">
        <f t="shared" si="5"/>
        <v>1480</v>
      </c>
      <c r="AA454" s="186"/>
      <c r="AB454" s="186"/>
      <c r="AC454" s="186"/>
      <c r="AD454" s="186"/>
      <c r="AE454" s="186"/>
      <c r="AF454" s="186"/>
    </row>
    <row r="455" spans="1:32" ht="18" customHeight="1">
      <c r="A455" s="188"/>
      <c r="B455" s="189" t="s">
        <v>469</v>
      </c>
      <c r="C455" s="167"/>
      <c r="D455" s="190"/>
      <c r="E455" s="191"/>
      <c r="F455" s="192"/>
      <c r="G455" s="193"/>
      <c r="H455" s="191"/>
      <c r="I455" s="194"/>
      <c r="J455" s="194"/>
      <c r="K455" s="194"/>
      <c r="L455" s="194"/>
      <c r="M455" s="194"/>
      <c r="N455" s="194"/>
      <c r="O455" s="194"/>
      <c r="P455" s="196"/>
      <c r="Q455" s="292" t="s">
        <v>1201</v>
      </c>
      <c r="R455" s="293" t="s">
        <v>1202</v>
      </c>
      <c r="S455" s="293" t="s">
        <v>1228</v>
      </c>
      <c r="T455" s="194"/>
      <c r="U455" s="194"/>
      <c r="V455" s="281"/>
      <c r="W455" s="281"/>
      <c r="X455" s="282"/>
      <c r="Y455" s="283"/>
      <c r="AA455" s="198"/>
      <c r="AB455" s="198"/>
      <c r="AC455" s="198"/>
      <c r="AD455" s="198"/>
      <c r="AE455" s="198"/>
      <c r="AF455" s="198"/>
    </row>
    <row r="456" spans="1:32" ht="18" customHeight="1">
      <c r="A456" s="151"/>
      <c r="B456" s="201" t="s">
        <v>473</v>
      </c>
      <c r="C456" s="202" t="s">
        <v>472</v>
      </c>
      <c r="D456" s="203">
        <v>28.5</v>
      </c>
      <c r="E456" s="183" t="s">
        <v>303</v>
      </c>
      <c r="F456" s="210">
        <f>Y456</f>
        <v>1320</v>
      </c>
      <c r="G456" s="219"/>
      <c r="H456" s="204"/>
      <c r="I456" s="221"/>
      <c r="J456" s="226" t="s">
        <v>189</v>
      </c>
      <c r="K456" s="222"/>
      <c r="L456" s="226"/>
      <c r="M456" s="212" t="s">
        <v>189</v>
      </c>
      <c r="N456" s="222"/>
      <c r="O456" s="213"/>
      <c r="P456" s="220"/>
      <c r="Q456" s="296">
        <v>2400</v>
      </c>
      <c r="R456" s="294">
        <v>2500</v>
      </c>
      <c r="S456" s="294">
        <v>2700</v>
      </c>
      <c r="T456" s="152"/>
      <c r="U456" s="152"/>
      <c r="V456" s="284">
        <f>MIN(Q456,R456,S456)</f>
        <v>2400</v>
      </c>
      <c r="W456" s="285">
        <v>0.55000000000000004</v>
      </c>
      <c r="X456" s="286">
        <f>ROUNDDOWN(V456*W456,0)</f>
        <v>1320</v>
      </c>
      <c r="Y456" s="287">
        <f t="shared" si="5"/>
        <v>1320</v>
      </c>
      <c r="AA456" s="186"/>
      <c r="AB456" s="186"/>
      <c r="AC456" s="186"/>
      <c r="AD456" s="186"/>
      <c r="AE456" s="186"/>
      <c r="AF456" s="186"/>
    </row>
    <row r="457" spans="1:32" ht="18" customHeight="1">
      <c r="A457" s="188"/>
      <c r="B457" s="189" t="s">
        <v>469</v>
      </c>
      <c r="C457" s="167"/>
      <c r="D457" s="190"/>
      <c r="E457" s="191"/>
      <c r="F457" s="192"/>
      <c r="G457" s="193"/>
      <c r="H457" s="191"/>
      <c r="I457" s="194"/>
      <c r="J457" s="194"/>
      <c r="K457" s="194"/>
      <c r="L457" s="194"/>
      <c r="M457" s="194"/>
      <c r="N457" s="194"/>
      <c r="O457" s="194"/>
      <c r="P457" s="196"/>
      <c r="Q457" s="292" t="s">
        <v>1201</v>
      </c>
      <c r="R457" s="293" t="s">
        <v>1202</v>
      </c>
      <c r="S457" s="293" t="s">
        <v>1228</v>
      </c>
      <c r="T457" s="194"/>
      <c r="U457" s="194"/>
      <c r="V457" s="281"/>
      <c r="W457" s="281"/>
      <c r="X457" s="282"/>
      <c r="Y457" s="283"/>
      <c r="AA457" s="198"/>
      <c r="AB457" s="198"/>
      <c r="AC457" s="198"/>
      <c r="AD457" s="198"/>
      <c r="AE457" s="198"/>
      <c r="AF457" s="198"/>
    </row>
    <row r="458" spans="1:32" ht="18" customHeight="1">
      <c r="A458" s="151"/>
      <c r="B458" s="201" t="s">
        <v>474</v>
      </c>
      <c r="C458" s="202"/>
      <c r="D458" s="203">
        <v>5.6</v>
      </c>
      <c r="E458" s="183" t="s">
        <v>303</v>
      </c>
      <c r="F458" s="210">
        <f>Y458</f>
        <v>1650</v>
      </c>
      <c r="G458" s="219"/>
      <c r="H458" s="204"/>
      <c r="I458" s="221"/>
      <c r="J458" s="226" t="s">
        <v>189</v>
      </c>
      <c r="K458" s="222"/>
      <c r="L458" s="226"/>
      <c r="M458" s="212" t="s">
        <v>189</v>
      </c>
      <c r="N458" s="222"/>
      <c r="O458" s="213"/>
      <c r="P458" s="220"/>
      <c r="Q458" s="296">
        <v>3000</v>
      </c>
      <c r="R458" s="294">
        <v>3100</v>
      </c>
      <c r="S458" s="294">
        <v>3200</v>
      </c>
      <c r="T458" s="152"/>
      <c r="U458" s="152"/>
      <c r="V458" s="284">
        <f>MIN(Q458,R458,S458)</f>
        <v>3000</v>
      </c>
      <c r="W458" s="285">
        <v>0.55000000000000004</v>
      </c>
      <c r="X458" s="286">
        <f>ROUNDDOWN(V458*W458,0)</f>
        <v>1650</v>
      </c>
      <c r="Y458" s="287">
        <f t="shared" si="5"/>
        <v>1650</v>
      </c>
      <c r="AA458" s="186"/>
      <c r="AB458" s="186"/>
      <c r="AC458" s="186"/>
      <c r="AD458" s="186"/>
      <c r="AE458" s="186"/>
      <c r="AF458" s="186"/>
    </row>
    <row r="459" spans="1:32" ht="18" customHeight="1">
      <c r="A459" s="188"/>
      <c r="B459" s="189"/>
      <c r="C459" s="167"/>
      <c r="D459" s="190"/>
      <c r="E459" s="191"/>
      <c r="F459" s="192"/>
      <c r="G459" s="193"/>
      <c r="H459" s="191"/>
      <c r="I459" s="194"/>
      <c r="J459" s="194"/>
      <c r="K459" s="194"/>
      <c r="L459" s="194"/>
      <c r="M459" s="194"/>
      <c r="N459" s="194"/>
      <c r="O459" s="194"/>
      <c r="P459" s="196"/>
      <c r="Q459" s="292" t="s">
        <v>1201</v>
      </c>
      <c r="R459" s="293" t="s">
        <v>1202</v>
      </c>
      <c r="S459" s="293" t="s">
        <v>1228</v>
      </c>
      <c r="T459" s="194"/>
      <c r="U459" s="194"/>
      <c r="V459" s="281"/>
      <c r="W459" s="281"/>
      <c r="X459" s="282"/>
      <c r="Y459" s="283"/>
      <c r="AA459" s="198"/>
      <c r="AB459" s="198"/>
      <c r="AC459" s="198"/>
      <c r="AD459" s="198"/>
      <c r="AE459" s="198"/>
      <c r="AF459" s="198"/>
    </row>
    <row r="460" spans="1:32" ht="18" customHeight="1">
      <c r="A460" s="151"/>
      <c r="B460" s="201" t="s">
        <v>475</v>
      </c>
      <c r="C460" s="202"/>
      <c r="D460" s="203">
        <v>43.9</v>
      </c>
      <c r="E460" s="183" t="s">
        <v>303</v>
      </c>
      <c r="F460" s="210">
        <f>Y460</f>
        <v>1480</v>
      </c>
      <c r="G460" s="219"/>
      <c r="H460" s="204"/>
      <c r="I460" s="221"/>
      <c r="J460" s="226" t="s">
        <v>189</v>
      </c>
      <c r="K460" s="222"/>
      <c r="L460" s="226"/>
      <c r="M460" s="212" t="s">
        <v>189</v>
      </c>
      <c r="N460" s="222"/>
      <c r="O460" s="213"/>
      <c r="P460" s="220"/>
      <c r="Q460" s="296">
        <v>2700</v>
      </c>
      <c r="R460" s="294">
        <v>2800</v>
      </c>
      <c r="S460" s="294">
        <v>3000</v>
      </c>
      <c r="T460" s="152"/>
      <c r="U460" s="152"/>
      <c r="V460" s="284">
        <f>MIN(Q460,R460,S460)</f>
        <v>2700</v>
      </c>
      <c r="W460" s="285">
        <v>0.55000000000000004</v>
      </c>
      <c r="X460" s="286">
        <f>ROUNDDOWN(V460*W460,0)</f>
        <v>1485</v>
      </c>
      <c r="Y460" s="287">
        <f t="shared" si="5"/>
        <v>1480</v>
      </c>
      <c r="AA460" s="186"/>
      <c r="AB460" s="186"/>
      <c r="AC460" s="186"/>
      <c r="AD460" s="186"/>
      <c r="AE460" s="186"/>
      <c r="AF460" s="186"/>
    </row>
    <row r="461" spans="1:32" ht="18" customHeight="1">
      <c r="A461" s="188"/>
      <c r="B461" s="189" t="s">
        <v>476</v>
      </c>
      <c r="C461" s="167"/>
      <c r="D461" s="190"/>
      <c r="E461" s="191"/>
      <c r="F461" s="192"/>
      <c r="G461" s="193"/>
      <c r="H461" s="191"/>
      <c r="I461" s="194"/>
      <c r="J461" s="198" t="s">
        <v>728</v>
      </c>
      <c r="K461" s="194"/>
      <c r="L461" s="194"/>
      <c r="M461" s="198" t="s">
        <v>729</v>
      </c>
      <c r="N461" s="194"/>
      <c r="O461" s="194"/>
      <c r="P461" s="196"/>
      <c r="Q461" s="197"/>
      <c r="R461" s="194"/>
      <c r="S461" s="194"/>
      <c r="T461" s="194"/>
      <c r="U461" s="194"/>
      <c r="V461" s="198"/>
      <c r="W461" s="198"/>
      <c r="X461" s="199"/>
      <c r="Y461" s="200"/>
      <c r="AA461" s="198"/>
      <c r="AB461" s="198"/>
      <c r="AC461" s="198"/>
      <c r="AD461" s="198"/>
      <c r="AE461" s="198"/>
      <c r="AF461" s="198"/>
    </row>
    <row r="462" spans="1:32" ht="18" customHeight="1">
      <c r="A462" s="151"/>
      <c r="B462" s="201" t="s">
        <v>477</v>
      </c>
      <c r="C462" s="202" t="s">
        <v>478</v>
      </c>
      <c r="D462" s="203">
        <v>33.1</v>
      </c>
      <c r="E462" s="183" t="s">
        <v>303</v>
      </c>
      <c r="F462" s="210">
        <f>IF(G462=0,"",IF(LEN(ABS(ROUND(G462,0)))&gt;3,ROUND(G462,2-INT(LOG(ABS(ROUND(G462,0))))),IF(LEN(ABS(ROUND(G462,0)))&gt;1,ROUND(G462,1-INT(LOG(ABS(G462)))),ROUND(G462,0-INT(LOG(ABS(G462)))))))</f>
        <v>270</v>
      </c>
      <c r="G462" s="211">
        <f>IF(P462="",H462,ROUND(H462*P462,1))</f>
        <v>268.2</v>
      </c>
      <c r="H462" s="204">
        <v>1</v>
      </c>
      <c r="I462" s="213"/>
      <c r="J462" s="213">
        <f>ROUND(2830*0.1,0)</f>
        <v>283</v>
      </c>
      <c r="K462" s="222">
        <v>1.01</v>
      </c>
      <c r="L462" s="229">
        <f>IF(J462="",K462,ROUND(J462*K462,1))</f>
        <v>285.8</v>
      </c>
      <c r="M462" s="212">
        <f>ROUND(2480*0.1,0)</f>
        <v>248</v>
      </c>
      <c r="N462" s="222">
        <v>1.01</v>
      </c>
      <c r="O462" s="229">
        <f>IF(M462="",N462,ROUND(M462*N462,1))</f>
        <v>250.5</v>
      </c>
      <c r="P462" s="230">
        <f>IF(E462="",0,AVERAGE(L462,O462))</f>
        <v>268.14999999999998</v>
      </c>
      <c r="Q462" s="205"/>
      <c r="R462" s="213"/>
      <c r="S462" s="213"/>
      <c r="T462" s="152"/>
      <c r="U462" s="152"/>
      <c r="V462" s="206"/>
      <c r="W462" s="207"/>
      <c r="X462" s="208"/>
      <c r="Y462" s="209"/>
      <c r="AA462" s="186"/>
      <c r="AB462" s="186"/>
      <c r="AC462" s="186"/>
      <c r="AD462" s="186"/>
      <c r="AE462" s="186"/>
      <c r="AF462" s="186"/>
    </row>
    <row r="463" spans="1:32" ht="18" customHeight="1">
      <c r="A463" s="188"/>
      <c r="B463" s="189" t="s">
        <v>479</v>
      </c>
      <c r="C463" s="167"/>
      <c r="D463" s="190"/>
      <c r="E463" s="191"/>
      <c r="F463" s="192"/>
      <c r="G463" s="193"/>
      <c r="H463" s="191"/>
      <c r="I463" s="194"/>
      <c r="J463" s="198" t="s">
        <v>730</v>
      </c>
      <c r="K463" s="194"/>
      <c r="L463" s="194"/>
      <c r="M463" s="198" t="s">
        <v>731</v>
      </c>
      <c r="N463" s="194"/>
      <c r="O463" s="194"/>
      <c r="P463" s="196"/>
      <c r="Q463" s="197"/>
      <c r="R463" s="194"/>
      <c r="S463" s="194"/>
      <c r="T463" s="194"/>
      <c r="U463" s="194"/>
      <c r="V463" s="198"/>
      <c r="W463" s="198"/>
      <c r="X463" s="199"/>
      <c r="Y463" s="200"/>
      <c r="AA463" s="198"/>
      <c r="AB463" s="198"/>
      <c r="AC463" s="198"/>
      <c r="AD463" s="198"/>
      <c r="AE463" s="198"/>
      <c r="AF463" s="198"/>
    </row>
    <row r="464" spans="1:32" ht="18" customHeight="1">
      <c r="A464" s="151"/>
      <c r="B464" s="201" t="s">
        <v>477</v>
      </c>
      <c r="C464" s="202" t="s">
        <v>480</v>
      </c>
      <c r="D464" s="203">
        <v>10.9</v>
      </c>
      <c r="E464" s="183" t="s">
        <v>303</v>
      </c>
      <c r="F464" s="210">
        <f>IF(G464=0,"",IF(LEN(ABS(ROUND(G464,0)))&gt;3,ROUND(G464,2-INT(LOG(ABS(ROUND(G464,0))))),IF(LEN(ABS(ROUND(G464,0)))&gt;1,ROUND(G464,1-INT(LOG(ABS(G464)))),ROUND(G464,0-INT(LOG(ABS(G464)))))))</f>
        <v>670</v>
      </c>
      <c r="G464" s="211">
        <f>IF(P464="",H464,ROUND(H464*P464,1))</f>
        <v>670.7</v>
      </c>
      <c r="H464" s="204">
        <v>1</v>
      </c>
      <c r="I464" s="213"/>
      <c r="J464" s="213">
        <f>ROUND(2830*0.25,0)</f>
        <v>708</v>
      </c>
      <c r="K464" s="222">
        <v>1.01</v>
      </c>
      <c r="L464" s="229">
        <f>IF(J464="",K464,ROUND(J464*K464,1))</f>
        <v>715.1</v>
      </c>
      <c r="M464" s="212">
        <f>ROUND(2480*0.25,0)</f>
        <v>620</v>
      </c>
      <c r="N464" s="222">
        <v>1.01</v>
      </c>
      <c r="O464" s="229">
        <f>IF(M464="",N464,ROUND(M464*N464,1))</f>
        <v>626.20000000000005</v>
      </c>
      <c r="P464" s="230">
        <f>IF(E464="",0,AVERAGE(L464,O464))</f>
        <v>670.65000000000009</v>
      </c>
      <c r="Q464" s="205"/>
      <c r="R464" s="213"/>
      <c r="S464" s="213"/>
      <c r="T464" s="152"/>
      <c r="U464" s="152"/>
      <c r="V464" s="206"/>
      <c r="W464" s="207"/>
      <c r="X464" s="208"/>
      <c r="Y464" s="209"/>
      <c r="AA464" s="186"/>
      <c r="AB464" s="186"/>
      <c r="AC464" s="186"/>
      <c r="AD464" s="186"/>
      <c r="AE464" s="186"/>
      <c r="AF464" s="186"/>
    </row>
    <row r="465" spans="1:32" ht="18" customHeight="1">
      <c r="A465" s="188"/>
      <c r="B465" s="189" t="s">
        <v>481</v>
      </c>
      <c r="C465" s="167"/>
      <c r="D465" s="190"/>
      <c r="E465" s="191"/>
      <c r="F465" s="192"/>
      <c r="G465" s="193"/>
      <c r="H465" s="191"/>
      <c r="I465" s="194"/>
      <c r="J465" s="194" t="s">
        <v>715</v>
      </c>
      <c r="K465" s="194"/>
      <c r="L465" s="194"/>
      <c r="M465" s="194" t="s">
        <v>733</v>
      </c>
      <c r="N465" s="194"/>
      <c r="O465" s="194"/>
      <c r="P465" s="196"/>
      <c r="Q465" s="197"/>
      <c r="R465" s="194"/>
      <c r="S465" s="194"/>
      <c r="T465" s="194"/>
      <c r="U465" s="194"/>
      <c r="V465" s="198"/>
      <c r="W465" s="198"/>
      <c r="X465" s="199"/>
      <c r="Y465" s="200"/>
      <c r="AA465" s="198"/>
      <c r="AB465" s="198"/>
      <c r="AC465" s="198"/>
      <c r="AD465" s="198"/>
      <c r="AE465" s="198"/>
      <c r="AF465" s="198"/>
    </row>
    <row r="466" spans="1:32" ht="18" customHeight="1">
      <c r="A466" s="151"/>
      <c r="B466" s="201" t="s">
        <v>477</v>
      </c>
      <c r="C466" s="202" t="s">
        <v>482</v>
      </c>
      <c r="D466" s="203">
        <v>12.6</v>
      </c>
      <c r="E466" s="183" t="s">
        <v>786</v>
      </c>
      <c r="F466" s="210">
        <f>IF(G466=0,"",IF(LEN(ABS(ROUND(G466,0)))&gt;3,ROUND(G466,2-INT(LOG(ABS(ROUND(G466,0))))),IF(LEN(ABS(ROUND(G466,0)))&gt;1,ROUND(G466,1-INT(LOG(ABS(G466)))),ROUND(G466,0-INT(LOG(ABS(G466)))))))</f>
        <v>1760</v>
      </c>
      <c r="G466" s="211">
        <f>IF(P466="",H466,ROUND(H466*P466,1))</f>
        <v>1762.5</v>
      </c>
      <c r="H466" s="204">
        <v>1</v>
      </c>
      <c r="I466" s="213"/>
      <c r="J466" s="213">
        <v>1810</v>
      </c>
      <c r="K466" s="222">
        <v>1.01</v>
      </c>
      <c r="L466" s="229">
        <f>IF(J466="",K466,ROUND(J466*K466,1))</f>
        <v>1828.1</v>
      </c>
      <c r="M466" s="212">
        <v>1680</v>
      </c>
      <c r="N466" s="222">
        <v>1.01</v>
      </c>
      <c r="O466" s="229">
        <f>IF(M466="",N466,ROUND(M466*N466,1))</f>
        <v>1696.8</v>
      </c>
      <c r="P466" s="230">
        <f>IF(E466="",0,AVERAGE(L466,O466))</f>
        <v>1762.4499999999998</v>
      </c>
      <c r="Q466" s="205"/>
      <c r="R466" s="213"/>
      <c r="S466" s="213"/>
      <c r="T466" s="152"/>
      <c r="U466" s="152"/>
      <c r="V466" s="206"/>
      <c r="W466" s="207"/>
      <c r="X466" s="208"/>
      <c r="Y466" s="209"/>
      <c r="AA466" s="186"/>
      <c r="AB466" s="186"/>
      <c r="AC466" s="186"/>
      <c r="AD466" s="186"/>
      <c r="AE466" s="186"/>
      <c r="AF466" s="186"/>
    </row>
    <row r="467" spans="1:32" ht="18" customHeight="1">
      <c r="A467" s="188"/>
      <c r="B467" s="189"/>
      <c r="C467" s="167"/>
      <c r="D467" s="190"/>
      <c r="E467" s="191"/>
      <c r="F467" s="192"/>
      <c r="G467" s="193"/>
      <c r="H467" s="191"/>
      <c r="I467" s="194"/>
      <c r="J467" s="194"/>
      <c r="K467" s="194"/>
      <c r="L467" s="194"/>
      <c r="M467" s="195"/>
      <c r="N467" s="194"/>
      <c r="O467" s="194"/>
      <c r="P467" s="196"/>
      <c r="Q467" s="197"/>
      <c r="R467" s="194"/>
      <c r="S467" s="194"/>
      <c r="T467" s="194"/>
      <c r="U467" s="194"/>
      <c r="V467" s="198"/>
      <c r="W467" s="198"/>
      <c r="X467" s="199"/>
      <c r="Y467" s="200"/>
      <c r="AA467" s="198"/>
      <c r="AB467" s="198"/>
      <c r="AC467" s="198"/>
      <c r="AD467" s="198"/>
      <c r="AE467" s="198"/>
      <c r="AF467" s="198"/>
    </row>
    <row r="468" spans="1:32" ht="18" customHeight="1">
      <c r="A468" s="151"/>
      <c r="B468" s="201"/>
      <c r="C468" s="202"/>
      <c r="D468" s="203"/>
      <c r="E468" s="183"/>
      <c r="F468" s="210"/>
      <c r="G468" s="211"/>
      <c r="H468" s="204"/>
      <c r="I468" s="213"/>
      <c r="J468" s="213"/>
      <c r="K468" s="222"/>
      <c r="L468" s="213"/>
      <c r="M468" s="212"/>
      <c r="N468" s="222"/>
      <c r="O468" s="213"/>
      <c r="P468" s="214"/>
      <c r="Q468" s="205"/>
      <c r="R468" s="213"/>
      <c r="S468" s="213"/>
      <c r="T468" s="152"/>
      <c r="U468" s="152"/>
      <c r="V468" s="206"/>
      <c r="W468" s="207"/>
      <c r="X468" s="208"/>
      <c r="Y468" s="209"/>
      <c r="AA468" s="186"/>
      <c r="AB468" s="186"/>
      <c r="AC468" s="186"/>
      <c r="AD468" s="186"/>
      <c r="AE468" s="186"/>
      <c r="AF468" s="186"/>
    </row>
    <row r="469" spans="1:32" ht="18" customHeight="1">
      <c r="A469" s="188"/>
      <c r="B469" s="189"/>
      <c r="C469" s="167"/>
      <c r="D469" s="190"/>
      <c r="E469" s="191"/>
      <c r="F469" s="192"/>
      <c r="G469" s="193"/>
      <c r="H469" s="191"/>
      <c r="I469" s="194"/>
      <c r="J469" s="194"/>
      <c r="K469" s="194"/>
      <c r="L469" s="194"/>
      <c r="M469" s="195"/>
      <c r="N469" s="194"/>
      <c r="O469" s="194"/>
      <c r="P469" s="196"/>
      <c r="Q469" s="197"/>
      <c r="R469" s="194"/>
      <c r="S469" s="194"/>
      <c r="T469" s="194"/>
      <c r="U469" s="194"/>
      <c r="V469" s="198"/>
      <c r="W469" s="198"/>
      <c r="X469" s="199"/>
      <c r="Y469" s="200"/>
      <c r="AA469" s="198"/>
      <c r="AB469" s="198"/>
      <c r="AC469" s="198"/>
      <c r="AD469" s="198"/>
      <c r="AE469" s="198"/>
      <c r="AF469" s="198"/>
    </row>
    <row r="470" spans="1:32" ht="18" customHeight="1">
      <c r="A470" s="151"/>
      <c r="B470" s="201" t="s">
        <v>326</v>
      </c>
      <c r="C470" s="202"/>
      <c r="D470" s="203"/>
      <c r="E470" s="183"/>
      <c r="F470" s="210"/>
      <c r="G470" s="211"/>
      <c r="H470" s="204"/>
      <c r="I470" s="213"/>
      <c r="J470" s="213"/>
      <c r="K470" s="222"/>
      <c r="L470" s="213"/>
      <c r="M470" s="212"/>
      <c r="N470" s="222"/>
      <c r="O470" s="213"/>
      <c r="P470" s="214"/>
      <c r="Q470" s="205"/>
      <c r="R470" s="213"/>
      <c r="S470" s="213"/>
      <c r="T470" s="152"/>
      <c r="U470" s="152"/>
      <c r="V470" s="206"/>
      <c r="W470" s="207"/>
      <c r="X470" s="208"/>
      <c r="Y470" s="209"/>
      <c r="AA470" s="186"/>
      <c r="AB470" s="186"/>
      <c r="AC470" s="186"/>
      <c r="AD470" s="186"/>
      <c r="AE470" s="186"/>
      <c r="AF470" s="186"/>
    </row>
    <row r="471" spans="1:32" ht="18" customHeight="1">
      <c r="A471" s="188"/>
      <c r="B471" s="189" t="s">
        <v>333</v>
      </c>
      <c r="C471" s="167"/>
      <c r="D471" s="190"/>
      <c r="E471" s="191"/>
      <c r="F471" s="192"/>
      <c r="G471" s="193"/>
      <c r="H471" s="191"/>
      <c r="I471" s="194"/>
      <c r="J471" s="194"/>
      <c r="K471" s="194"/>
      <c r="L471" s="194"/>
      <c r="M471" s="194"/>
      <c r="N471" s="194"/>
      <c r="O471" s="194"/>
      <c r="P471" s="196"/>
      <c r="Q471" s="292" t="s">
        <v>1225</v>
      </c>
      <c r="R471" s="293" t="s">
        <v>1226</v>
      </c>
      <c r="S471" s="293" t="s">
        <v>1227</v>
      </c>
      <c r="T471" s="194"/>
      <c r="U471" s="194"/>
      <c r="V471" s="281"/>
      <c r="W471" s="281"/>
      <c r="X471" s="282"/>
      <c r="Y471" s="283"/>
      <c r="AA471" s="198"/>
      <c r="AB471" s="198"/>
      <c r="AC471" s="198"/>
      <c r="AD471" s="198"/>
      <c r="AE471" s="198"/>
      <c r="AF471" s="198"/>
    </row>
    <row r="472" spans="1:32" ht="18" customHeight="1">
      <c r="A472" s="151"/>
      <c r="B472" s="201" t="s">
        <v>483</v>
      </c>
      <c r="C472" s="202" t="s">
        <v>484</v>
      </c>
      <c r="D472" s="203">
        <v>30.8</v>
      </c>
      <c r="E472" s="183" t="s">
        <v>1074</v>
      </c>
      <c r="F472" s="210">
        <f>Y472</f>
        <v>7500</v>
      </c>
      <c r="G472" s="219"/>
      <c r="H472" s="204"/>
      <c r="I472" s="221"/>
      <c r="J472" s="226" t="s">
        <v>189</v>
      </c>
      <c r="K472" s="222"/>
      <c r="L472" s="226"/>
      <c r="M472" s="212" t="s">
        <v>189</v>
      </c>
      <c r="N472" s="222"/>
      <c r="O472" s="213"/>
      <c r="P472" s="220"/>
      <c r="Q472" s="296">
        <v>12500</v>
      </c>
      <c r="R472" s="294">
        <v>13000</v>
      </c>
      <c r="S472" s="294">
        <v>14000</v>
      </c>
      <c r="T472" s="152"/>
      <c r="U472" s="152"/>
      <c r="V472" s="284">
        <f>MIN(Q472,R472,S472)</f>
        <v>12500</v>
      </c>
      <c r="W472" s="285">
        <v>0.6</v>
      </c>
      <c r="X472" s="286">
        <f>ROUNDDOWN(V472*W472,0)</f>
        <v>7500</v>
      </c>
      <c r="Y472" s="287">
        <f t="shared" ref="Y472:Y478" si="6">IF(X472=0,"",IF(LEN(ABS(ROUND(X472,0)))&gt;3,ROUNDDOWN(X472,2-INT(LOG(ABS(ROUND(X472,0))))),IF(LEN(ABS(ROUND(X472,0)))&gt;1,ROUNDDOWN(X472,1-INT(LOG(ABS(X472)))),ROUNDDOWN(X472,0-INT(LOG(ABS(X472)))))))</f>
        <v>7500</v>
      </c>
      <c r="AA472" s="186"/>
      <c r="AB472" s="186"/>
      <c r="AC472" s="186"/>
      <c r="AD472" s="186"/>
      <c r="AE472" s="186"/>
      <c r="AF472" s="186"/>
    </row>
    <row r="473" spans="1:32" ht="18" customHeight="1">
      <c r="A473" s="188"/>
      <c r="B473" s="189" t="s">
        <v>333</v>
      </c>
      <c r="C473" s="167"/>
      <c r="D473" s="190"/>
      <c r="E473" s="191"/>
      <c r="F473" s="192"/>
      <c r="G473" s="193"/>
      <c r="H473" s="191"/>
      <c r="I473" s="194"/>
      <c r="J473" s="194"/>
      <c r="K473" s="194"/>
      <c r="L473" s="194"/>
      <c r="M473" s="194"/>
      <c r="N473" s="194"/>
      <c r="O473" s="194"/>
      <c r="P473" s="196"/>
      <c r="Q473" s="292" t="s">
        <v>1225</v>
      </c>
      <c r="R473" s="293" t="s">
        <v>1226</v>
      </c>
      <c r="S473" s="293" t="s">
        <v>1227</v>
      </c>
      <c r="T473" s="194"/>
      <c r="U473" s="194"/>
      <c r="V473" s="281"/>
      <c r="W473" s="281"/>
      <c r="X473" s="282"/>
      <c r="Y473" s="283"/>
      <c r="AA473" s="198"/>
      <c r="AB473" s="198"/>
      <c r="AC473" s="198"/>
      <c r="AD473" s="198"/>
      <c r="AE473" s="198"/>
      <c r="AF473" s="198"/>
    </row>
    <row r="474" spans="1:32" ht="18" customHeight="1">
      <c r="A474" s="151"/>
      <c r="B474" s="201" t="s">
        <v>485</v>
      </c>
      <c r="C474" s="202" t="s">
        <v>486</v>
      </c>
      <c r="D474" s="203">
        <v>4.7</v>
      </c>
      <c r="E474" s="183" t="s">
        <v>1070</v>
      </c>
      <c r="F474" s="210">
        <f>Y474</f>
        <v>2400</v>
      </c>
      <c r="G474" s="219"/>
      <c r="H474" s="204"/>
      <c r="I474" s="221"/>
      <c r="J474" s="226" t="s">
        <v>189</v>
      </c>
      <c r="K474" s="222"/>
      <c r="L474" s="226"/>
      <c r="M474" s="212" t="s">
        <v>189</v>
      </c>
      <c r="N474" s="222"/>
      <c r="O474" s="213"/>
      <c r="P474" s="220"/>
      <c r="Q474" s="296">
        <v>4000</v>
      </c>
      <c r="R474" s="294">
        <v>4300</v>
      </c>
      <c r="S474" s="294">
        <v>4600</v>
      </c>
      <c r="T474" s="152"/>
      <c r="U474" s="152"/>
      <c r="V474" s="284">
        <f>MIN(Q474,R474,S474)</f>
        <v>4000</v>
      </c>
      <c r="W474" s="285">
        <v>0.6</v>
      </c>
      <c r="X474" s="286">
        <f>ROUNDDOWN(V474*W474,0)</f>
        <v>2400</v>
      </c>
      <c r="Y474" s="287">
        <f t="shared" si="6"/>
        <v>2400</v>
      </c>
      <c r="AA474" s="186"/>
      <c r="AB474" s="186"/>
      <c r="AC474" s="186"/>
      <c r="AD474" s="186"/>
      <c r="AE474" s="186"/>
      <c r="AF474" s="186"/>
    </row>
    <row r="475" spans="1:32" ht="18" customHeight="1">
      <c r="A475" s="188"/>
      <c r="B475" s="189" t="s">
        <v>333</v>
      </c>
      <c r="C475" s="167"/>
      <c r="D475" s="190"/>
      <c r="E475" s="191"/>
      <c r="F475" s="192"/>
      <c r="G475" s="193"/>
      <c r="H475" s="191"/>
      <c r="I475" s="194"/>
      <c r="J475" s="194"/>
      <c r="K475" s="194"/>
      <c r="L475" s="194"/>
      <c r="M475" s="194"/>
      <c r="N475" s="194"/>
      <c r="O475" s="194"/>
      <c r="P475" s="196"/>
      <c r="Q475" s="292" t="s">
        <v>1225</v>
      </c>
      <c r="R475" s="293" t="s">
        <v>1226</v>
      </c>
      <c r="S475" s="293" t="s">
        <v>1227</v>
      </c>
      <c r="T475" s="194"/>
      <c r="U475" s="194"/>
      <c r="V475" s="281"/>
      <c r="W475" s="281"/>
      <c r="X475" s="282"/>
      <c r="Y475" s="283"/>
      <c r="AA475" s="198"/>
      <c r="AB475" s="198"/>
      <c r="AC475" s="198"/>
      <c r="AD475" s="198"/>
      <c r="AE475" s="198"/>
      <c r="AF475" s="198"/>
    </row>
    <row r="476" spans="1:32" ht="18" customHeight="1">
      <c r="A476" s="151"/>
      <c r="B476" s="201" t="s">
        <v>487</v>
      </c>
      <c r="C476" s="202" t="s">
        <v>488</v>
      </c>
      <c r="D476" s="203">
        <v>7.3</v>
      </c>
      <c r="E476" s="183" t="s">
        <v>786</v>
      </c>
      <c r="F476" s="210">
        <f>Y476</f>
        <v>2700</v>
      </c>
      <c r="G476" s="219"/>
      <c r="H476" s="204"/>
      <c r="I476" s="221"/>
      <c r="J476" s="226" t="s">
        <v>189</v>
      </c>
      <c r="K476" s="222"/>
      <c r="L476" s="226"/>
      <c r="M476" s="212" t="s">
        <v>189</v>
      </c>
      <c r="N476" s="222"/>
      <c r="O476" s="213"/>
      <c r="P476" s="220"/>
      <c r="Q476" s="296">
        <v>4500</v>
      </c>
      <c r="R476" s="294">
        <v>4700</v>
      </c>
      <c r="S476" s="294">
        <v>5100</v>
      </c>
      <c r="T476" s="152"/>
      <c r="U476" s="152"/>
      <c r="V476" s="284">
        <f>MIN(Q476,R476,S476)</f>
        <v>4500</v>
      </c>
      <c r="W476" s="285">
        <v>0.6</v>
      </c>
      <c r="X476" s="286">
        <f>ROUNDDOWN(V476*W476,0)</f>
        <v>2700</v>
      </c>
      <c r="Y476" s="287">
        <f t="shared" si="6"/>
        <v>2700</v>
      </c>
      <c r="AA476" s="186"/>
      <c r="AB476" s="186"/>
      <c r="AC476" s="186"/>
      <c r="AD476" s="186"/>
      <c r="AE476" s="186"/>
      <c r="AF476" s="186"/>
    </row>
    <row r="477" spans="1:32" ht="18" customHeight="1">
      <c r="A477" s="188"/>
      <c r="B477" s="189" t="s">
        <v>333</v>
      </c>
      <c r="C477" s="167"/>
      <c r="D477" s="190"/>
      <c r="E477" s="191"/>
      <c r="F477" s="192"/>
      <c r="G477" s="193"/>
      <c r="H477" s="191"/>
      <c r="I477" s="194"/>
      <c r="J477" s="194"/>
      <c r="K477" s="194"/>
      <c r="L477" s="194"/>
      <c r="M477" s="194"/>
      <c r="N477" s="194"/>
      <c r="O477" s="194"/>
      <c r="P477" s="196"/>
      <c r="Q477" s="292" t="s">
        <v>1225</v>
      </c>
      <c r="R477" s="293" t="s">
        <v>1226</v>
      </c>
      <c r="S477" s="293" t="s">
        <v>1227</v>
      </c>
      <c r="T477" s="194"/>
      <c r="U477" s="194"/>
      <c r="V477" s="281"/>
      <c r="W477" s="281"/>
      <c r="X477" s="282"/>
      <c r="Y477" s="283"/>
      <c r="AA477" s="198"/>
      <c r="AB477" s="198"/>
      <c r="AC477" s="198"/>
      <c r="AD477" s="198"/>
      <c r="AE477" s="198"/>
      <c r="AF477" s="198"/>
    </row>
    <row r="478" spans="1:32" ht="18" customHeight="1">
      <c r="A478" s="151"/>
      <c r="B478" s="201" t="s">
        <v>489</v>
      </c>
      <c r="C478" s="202" t="s">
        <v>490</v>
      </c>
      <c r="D478" s="203">
        <v>1.4</v>
      </c>
      <c r="E478" s="183" t="s">
        <v>303</v>
      </c>
      <c r="F478" s="210">
        <f>Y478</f>
        <v>2400</v>
      </c>
      <c r="G478" s="219"/>
      <c r="H478" s="204"/>
      <c r="I478" s="221"/>
      <c r="J478" s="226" t="s">
        <v>189</v>
      </c>
      <c r="K478" s="222"/>
      <c r="L478" s="226"/>
      <c r="M478" s="212" t="s">
        <v>189</v>
      </c>
      <c r="N478" s="222"/>
      <c r="O478" s="213"/>
      <c r="P478" s="220"/>
      <c r="Q478" s="296">
        <v>4000</v>
      </c>
      <c r="R478" s="294">
        <v>4300</v>
      </c>
      <c r="S478" s="294">
        <v>4600</v>
      </c>
      <c r="T478" s="152"/>
      <c r="U478" s="152"/>
      <c r="V478" s="284">
        <f>MIN(Q478,R478,S478)</f>
        <v>4000</v>
      </c>
      <c r="W478" s="285">
        <v>0.6</v>
      </c>
      <c r="X478" s="286">
        <f>ROUNDDOWN(V478*W478,0)</f>
        <v>2400</v>
      </c>
      <c r="Y478" s="287">
        <f t="shared" si="6"/>
        <v>2400</v>
      </c>
      <c r="AA478" s="186"/>
      <c r="AB478" s="186"/>
      <c r="AC478" s="186"/>
      <c r="AD478" s="186"/>
      <c r="AE478" s="186"/>
      <c r="AF478" s="186"/>
    </row>
    <row r="479" spans="1:32" ht="18" customHeight="1">
      <c r="A479" s="188"/>
      <c r="B479" s="189" t="s">
        <v>422</v>
      </c>
      <c r="C479" s="167"/>
      <c r="D479" s="190"/>
      <c r="E479" s="191"/>
      <c r="F479" s="192"/>
      <c r="G479" s="193"/>
      <c r="H479" s="191"/>
      <c r="I479" s="194"/>
      <c r="J479" s="194"/>
      <c r="K479" s="194"/>
      <c r="L479" s="194"/>
      <c r="M479" s="194" t="s">
        <v>732</v>
      </c>
      <c r="N479" s="194"/>
      <c r="O479" s="194"/>
      <c r="P479" s="196"/>
      <c r="Q479" s="197"/>
      <c r="R479" s="194"/>
      <c r="S479" s="194"/>
      <c r="T479" s="194"/>
      <c r="U479" s="194"/>
      <c r="V479" s="198"/>
      <c r="W479" s="198"/>
      <c r="X479" s="199"/>
      <c r="Y479" s="200"/>
      <c r="AA479" s="198"/>
      <c r="AB479" s="198"/>
      <c r="AC479" s="198"/>
      <c r="AD479" s="198"/>
      <c r="AE479" s="198"/>
      <c r="AF479" s="198"/>
    </row>
    <row r="480" spans="1:32" ht="18" customHeight="1">
      <c r="A480" s="151"/>
      <c r="B480" s="201" t="s">
        <v>477</v>
      </c>
      <c r="C480" s="202" t="s">
        <v>491</v>
      </c>
      <c r="D480" s="203">
        <v>80.8</v>
      </c>
      <c r="E480" s="183" t="s">
        <v>786</v>
      </c>
      <c r="F480" s="210">
        <f>IF(G480=0,"",IF(LEN(ABS(ROUND(G480,0)))&gt;3,ROUND(G480,2-INT(LOG(ABS(ROUND(G480,0))))),IF(LEN(ABS(ROUND(G480,0)))&gt;1,ROUND(G480,1-INT(LOG(ABS(G480)))),ROUND(G480,0-INT(LOG(ABS(G480)))))))</f>
        <v>1620</v>
      </c>
      <c r="G480" s="211">
        <f>IF(P480="",H480,ROUND(H480*P480,1))</f>
        <v>1616</v>
      </c>
      <c r="H480" s="204">
        <v>1</v>
      </c>
      <c r="I480" s="213"/>
      <c r="J480" s="213" t="s">
        <v>189</v>
      </c>
      <c r="K480" s="222"/>
      <c r="L480" s="229"/>
      <c r="M480" s="212">
        <v>1600</v>
      </c>
      <c r="N480" s="222">
        <v>1.01</v>
      </c>
      <c r="O480" s="229">
        <f>IF(M480="",N480,ROUND(M480*N480,1))</f>
        <v>1616</v>
      </c>
      <c r="P480" s="230">
        <f>IF(E480="",0,AVERAGE(L480,O480))</f>
        <v>1616</v>
      </c>
      <c r="Q480" s="205"/>
      <c r="R480" s="213"/>
      <c r="S480" s="213"/>
      <c r="T480" s="152"/>
      <c r="U480" s="152"/>
      <c r="V480" s="206"/>
      <c r="W480" s="207"/>
      <c r="X480" s="208"/>
      <c r="Y480" s="209"/>
      <c r="AA480" s="186"/>
      <c r="AB480" s="186"/>
      <c r="AC480" s="186"/>
      <c r="AD480" s="186"/>
      <c r="AE480" s="186"/>
      <c r="AF480" s="186"/>
    </row>
    <row r="481" spans="1:32" ht="18" customHeight="1">
      <c r="A481" s="188"/>
      <c r="B481" s="189" t="s">
        <v>199</v>
      </c>
      <c r="C481" s="167"/>
      <c r="D481" s="190"/>
      <c r="E481" s="191"/>
      <c r="F481" s="192"/>
      <c r="G481" s="193"/>
      <c r="H481" s="191"/>
      <c r="I481" s="194"/>
      <c r="J481" s="194" t="s">
        <v>727</v>
      </c>
      <c r="K481" s="194"/>
      <c r="L481" s="194"/>
      <c r="M481" s="194" t="s">
        <v>732</v>
      </c>
      <c r="N481" s="194"/>
      <c r="O481" s="194"/>
      <c r="P481" s="196"/>
      <c r="Q481" s="197"/>
      <c r="R481" s="194"/>
      <c r="S481" s="194"/>
      <c r="T481" s="194"/>
      <c r="U481" s="194"/>
      <c r="V481" s="198"/>
      <c r="W481" s="198"/>
      <c r="X481" s="199"/>
      <c r="Y481" s="200"/>
      <c r="AA481" s="198"/>
      <c r="AB481" s="198"/>
      <c r="AC481" s="198"/>
      <c r="AD481" s="198"/>
      <c r="AE481" s="198"/>
      <c r="AF481" s="198"/>
    </row>
    <row r="482" spans="1:32" ht="18" customHeight="1">
      <c r="A482" s="151"/>
      <c r="B482" s="201" t="s">
        <v>202</v>
      </c>
      <c r="C482" s="202" t="s">
        <v>1211</v>
      </c>
      <c r="D482" s="203">
        <v>67.2</v>
      </c>
      <c r="E482" s="183" t="s">
        <v>785</v>
      </c>
      <c r="F482" s="210">
        <f>IF(G482=0,"",IF(LEN(ABS(ROUND(G482,0)))&gt;3,ROUND(G482,2-INT(LOG(ABS(ROUND(G482,0))))),IF(LEN(ABS(ROUND(G482,0)))&gt;1,ROUND(G482,1-INT(LOG(ABS(G482)))),ROUND(G482,0-INT(LOG(ABS(G482)))))))</f>
        <v>830</v>
      </c>
      <c r="G482" s="211">
        <f>IF(P482="",H482,ROUND(H482*P482,1))</f>
        <v>833.3</v>
      </c>
      <c r="H482" s="204">
        <v>1</v>
      </c>
      <c r="I482" s="213"/>
      <c r="J482" s="213">
        <v>890</v>
      </c>
      <c r="K482" s="222">
        <v>1.01</v>
      </c>
      <c r="L482" s="289">
        <f>IF(J482="",K482,ROUND(J482*K482,1))</f>
        <v>898.9</v>
      </c>
      <c r="M482" s="212">
        <v>760</v>
      </c>
      <c r="N482" s="222">
        <v>1.01</v>
      </c>
      <c r="O482" s="289">
        <f>IF(M482="",N482,ROUND(M482*N482,1))</f>
        <v>767.6</v>
      </c>
      <c r="P482" s="230">
        <f>IF(E482="",0,AVERAGE(L482,O482))</f>
        <v>833.25</v>
      </c>
      <c r="Q482" s="205"/>
      <c r="R482" s="213"/>
      <c r="S482" s="213"/>
      <c r="T482" s="152"/>
      <c r="U482" s="152"/>
      <c r="V482" s="206"/>
      <c r="W482" s="207"/>
      <c r="X482" s="208"/>
      <c r="Y482" s="209"/>
      <c r="AA482" s="186"/>
      <c r="AB482" s="186"/>
      <c r="AC482" s="186"/>
      <c r="AD482" s="186"/>
      <c r="AE482" s="186"/>
      <c r="AF482" s="186"/>
    </row>
    <row r="483" spans="1:32" ht="18" customHeight="1">
      <c r="A483" s="188"/>
      <c r="B483" s="189" t="s">
        <v>422</v>
      </c>
      <c r="C483" s="167"/>
      <c r="D483" s="190"/>
      <c r="E483" s="191"/>
      <c r="F483" s="192"/>
      <c r="G483" s="193" t="s">
        <v>721</v>
      </c>
      <c r="H483" s="191"/>
      <c r="I483" s="194"/>
      <c r="J483" s="194"/>
      <c r="K483" s="194"/>
      <c r="L483" s="194"/>
      <c r="M483" s="194"/>
      <c r="N483" s="194"/>
      <c r="O483" s="194"/>
      <c r="P483" s="196"/>
      <c r="Q483" s="197"/>
      <c r="R483" s="194"/>
      <c r="S483" s="194"/>
      <c r="T483" s="194"/>
      <c r="U483" s="194"/>
      <c r="V483" s="198"/>
      <c r="W483" s="198"/>
      <c r="X483" s="199"/>
      <c r="Y483" s="200"/>
      <c r="AA483" s="198"/>
      <c r="AB483" s="198"/>
      <c r="AC483" s="198"/>
      <c r="AD483" s="198"/>
      <c r="AE483" s="198"/>
      <c r="AF483" s="198"/>
    </row>
    <row r="484" spans="1:32" ht="18" customHeight="1">
      <c r="A484" s="151"/>
      <c r="B484" s="201" t="s">
        <v>492</v>
      </c>
      <c r="C484" s="202" t="s">
        <v>493</v>
      </c>
      <c r="D484" s="203">
        <v>116</v>
      </c>
      <c r="E484" s="183" t="s">
        <v>786</v>
      </c>
      <c r="F484" s="210">
        <f>IF(G484=0,"",IF(LEN(ABS(ROUND(G484,0)))&gt;3,ROUND(G484,2-INT(LOG(ABS(ROUND(G484,0))))),IF(LEN(ABS(ROUND(G484,0)))&gt;1,ROUND(G484,1-INT(LOG(ABS(G484)))),ROUND(G484,0-INT(LOG(ABS(G484)))))))</f>
        <v>1260</v>
      </c>
      <c r="G484" s="211">
        <f>SUM(G485:G488)</f>
        <v>1257.5</v>
      </c>
      <c r="H484" s="204"/>
      <c r="I484" s="213"/>
      <c r="J484" s="213"/>
      <c r="K484" s="222"/>
      <c r="L484" s="229"/>
      <c r="M484" s="212"/>
      <c r="N484" s="222"/>
      <c r="O484" s="229"/>
      <c r="P484" s="230"/>
      <c r="Q484" s="205"/>
      <c r="R484" s="213"/>
      <c r="S484" s="213"/>
      <c r="T484" s="152"/>
      <c r="U484" s="152"/>
      <c r="V484" s="206"/>
      <c r="W484" s="207"/>
      <c r="X484" s="208"/>
      <c r="Y484" s="209"/>
      <c r="AA484" s="186"/>
      <c r="AB484" s="186"/>
      <c r="AC484" s="186"/>
      <c r="AD484" s="186"/>
      <c r="AE484" s="186"/>
      <c r="AF484" s="186"/>
    </row>
    <row r="485" spans="1:32" ht="18" customHeight="1">
      <c r="A485" s="188"/>
      <c r="B485" s="189"/>
      <c r="C485" s="167"/>
      <c r="D485" s="190"/>
      <c r="E485" s="191"/>
      <c r="F485" s="192"/>
      <c r="G485" s="193"/>
      <c r="H485" s="191"/>
      <c r="I485" s="194"/>
      <c r="J485" s="194" t="s">
        <v>734</v>
      </c>
      <c r="K485" s="194"/>
      <c r="L485" s="194"/>
      <c r="M485" s="195" t="s">
        <v>736</v>
      </c>
      <c r="N485" s="194"/>
      <c r="O485" s="194"/>
      <c r="P485" s="196"/>
      <c r="Q485" s="197"/>
      <c r="R485" s="194"/>
      <c r="S485" s="194"/>
      <c r="T485" s="194"/>
      <c r="U485" s="194"/>
      <c r="V485" s="198"/>
      <c r="W485" s="198"/>
      <c r="X485" s="199"/>
      <c r="Y485" s="200"/>
      <c r="AA485" s="198"/>
      <c r="AB485" s="198"/>
      <c r="AC485" s="198"/>
      <c r="AD485" s="198"/>
      <c r="AE485" s="198"/>
      <c r="AF485" s="198"/>
    </row>
    <row r="486" spans="1:32" ht="18" customHeight="1">
      <c r="A486" s="151"/>
      <c r="B486" s="201"/>
      <c r="C486" s="202" t="s">
        <v>737</v>
      </c>
      <c r="D486" s="203">
        <v>1</v>
      </c>
      <c r="E486" s="183" t="s">
        <v>786</v>
      </c>
      <c r="F486" s="210"/>
      <c r="G486" s="211">
        <f>IF(P486="",H486,ROUND(H486*P486,1))</f>
        <v>833.3</v>
      </c>
      <c r="H486" s="204">
        <v>1</v>
      </c>
      <c r="I486" s="213"/>
      <c r="J486" s="213">
        <v>890</v>
      </c>
      <c r="K486" s="222">
        <v>1.01</v>
      </c>
      <c r="L486" s="229">
        <f>IF(J486="",K486,ROUND(J486*K486,1))</f>
        <v>898.9</v>
      </c>
      <c r="M486" s="212">
        <v>760</v>
      </c>
      <c r="N486" s="222">
        <v>1.01</v>
      </c>
      <c r="O486" s="229">
        <f>IF(M486="",N486,ROUND(M486*N486,1))</f>
        <v>767.6</v>
      </c>
      <c r="P486" s="230">
        <f>IF(E486="",0,AVERAGE(L486,O486))</f>
        <v>833.25</v>
      </c>
      <c r="Q486" s="205"/>
      <c r="R486" s="213"/>
      <c r="S486" s="213"/>
      <c r="T486" s="152"/>
      <c r="U486" s="152"/>
      <c r="V486" s="206"/>
      <c r="W486" s="207"/>
      <c r="X486" s="208"/>
      <c r="Y486" s="209"/>
      <c r="AA486" s="186"/>
      <c r="AB486" s="186"/>
      <c r="AC486" s="186"/>
      <c r="AD486" s="186"/>
      <c r="AE486" s="186"/>
      <c r="AF486" s="186"/>
    </row>
    <row r="487" spans="1:32" ht="18" customHeight="1">
      <c r="A487" s="188"/>
      <c r="B487" s="189"/>
      <c r="C487" s="167"/>
      <c r="D487" s="190"/>
      <c r="E487" s="191"/>
      <c r="F487" s="192"/>
      <c r="G487" s="193"/>
      <c r="H487" s="191"/>
      <c r="I487" s="194"/>
      <c r="J487" s="194" t="s">
        <v>715</v>
      </c>
      <c r="K487" s="194"/>
      <c r="L487" s="194"/>
      <c r="M487" s="195" t="s">
        <v>733</v>
      </c>
      <c r="N487" s="194"/>
      <c r="O487" s="194"/>
      <c r="P487" s="196"/>
      <c r="Q487" s="197"/>
      <c r="R487" s="194"/>
      <c r="S487" s="194"/>
      <c r="T487" s="194"/>
      <c r="U487" s="194"/>
      <c r="V487" s="198"/>
      <c r="W487" s="198"/>
      <c r="X487" s="199"/>
      <c r="Y487" s="200"/>
      <c r="AA487" s="198"/>
      <c r="AB487" s="198"/>
      <c r="AC487" s="198"/>
      <c r="AD487" s="198"/>
      <c r="AE487" s="198"/>
      <c r="AF487" s="198"/>
    </row>
    <row r="488" spans="1:32" ht="18" customHeight="1">
      <c r="A488" s="151"/>
      <c r="B488" s="201"/>
      <c r="C488" s="202" t="s">
        <v>738</v>
      </c>
      <c r="D488" s="203">
        <v>1</v>
      </c>
      <c r="E488" s="183" t="s">
        <v>1070</v>
      </c>
      <c r="F488" s="210"/>
      <c r="G488" s="211">
        <f>IF(P488="",H488,ROUND(H488*P488,1))</f>
        <v>424.2</v>
      </c>
      <c r="H488" s="204">
        <v>1</v>
      </c>
      <c r="I488" s="213"/>
      <c r="J488" s="213">
        <v>420</v>
      </c>
      <c r="K488" s="222">
        <v>1.01</v>
      </c>
      <c r="L488" s="229">
        <f>IF(J488="",K488,ROUND(J488*K488,1))</f>
        <v>424.2</v>
      </c>
      <c r="M488" s="212">
        <v>420</v>
      </c>
      <c r="N488" s="222">
        <v>1.01</v>
      </c>
      <c r="O488" s="229">
        <f>IF(M488="",N488,ROUND(M488*N488,1))</f>
        <v>424.2</v>
      </c>
      <c r="P488" s="230">
        <f>IF(E488="",0,AVERAGE(L488,O488))</f>
        <v>424.2</v>
      </c>
      <c r="Q488" s="205"/>
      <c r="R488" s="213"/>
      <c r="S488" s="213"/>
      <c r="T488" s="152"/>
      <c r="U488" s="152"/>
      <c r="V488" s="206"/>
      <c r="W488" s="207"/>
      <c r="X488" s="208"/>
      <c r="Y488" s="209"/>
      <c r="AA488" s="186"/>
      <c r="AB488" s="186"/>
      <c r="AC488" s="186"/>
      <c r="AD488" s="186"/>
      <c r="AE488" s="186"/>
      <c r="AF488" s="186"/>
    </row>
    <row r="489" spans="1:32" ht="18" customHeight="1">
      <c r="A489" s="188"/>
      <c r="B489" s="189" t="s">
        <v>422</v>
      </c>
      <c r="C489" s="167"/>
      <c r="D489" s="190"/>
      <c r="E489" s="191"/>
      <c r="F489" s="192"/>
      <c r="G489" s="193"/>
      <c r="H489" s="191"/>
      <c r="I489" s="194"/>
      <c r="J489" s="194" t="s">
        <v>734</v>
      </c>
      <c r="K489" s="194"/>
      <c r="L489" s="194"/>
      <c r="M489" s="194"/>
      <c r="N489" s="194"/>
      <c r="O489" s="194"/>
      <c r="P489" s="196"/>
      <c r="Q489" s="197"/>
      <c r="R489" s="194"/>
      <c r="S489" s="194"/>
      <c r="T489" s="194"/>
      <c r="U489" s="194"/>
      <c r="V489" s="198"/>
      <c r="W489" s="198"/>
      <c r="X489" s="199"/>
      <c r="Y489" s="200"/>
      <c r="AA489" s="198"/>
      <c r="AB489" s="198"/>
      <c r="AC489" s="198"/>
      <c r="AD489" s="198"/>
      <c r="AE489" s="198"/>
      <c r="AF489" s="198"/>
    </row>
    <row r="490" spans="1:32" ht="18" customHeight="1">
      <c r="A490" s="151"/>
      <c r="B490" s="201" t="s">
        <v>494</v>
      </c>
      <c r="C490" s="202" t="s">
        <v>495</v>
      </c>
      <c r="D490" s="203">
        <v>13.8</v>
      </c>
      <c r="E490" s="183" t="s">
        <v>1070</v>
      </c>
      <c r="F490" s="210">
        <f>IF(G490=0,"",IF(LEN(ABS(ROUND(G490,0)))&gt;3,ROUND(G490,2-INT(LOG(ABS(ROUND(G490,0))))),IF(LEN(ABS(ROUND(G490,0)))&gt;1,ROUND(G490,1-INT(LOG(ABS(G490)))),ROUND(G490,0-INT(LOG(ABS(G490)))))))</f>
        <v>1220</v>
      </c>
      <c r="G490" s="211">
        <f>IF(P490="",H490,ROUND(H490*P490,1))</f>
        <v>1222.0999999999999</v>
      </c>
      <c r="H490" s="204">
        <v>1</v>
      </c>
      <c r="I490" s="213"/>
      <c r="J490" s="213">
        <v>1210</v>
      </c>
      <c r="K490" s="222">
        <v>1.01</v>
      </c>
      <c r="L490" s="229">
        <f>IF(J490="",K490,ROUND(J490*K490,1))</f>
        <v>1222.0999999999999</v>
      </c>
      <c r="M490" s="212" t="s">
        <v>189</v>
      </c>
      <c r="N490" s="222"/>
      <c r="O490" s="229"/>
      <c r="P490" s="230">
        <f>IF(E490="",0,AVERAGE(L490,O490))</f>
        <v>1222.0999999999999</v>
      </c>
      <c r="Q490" s="205"/>
      <c r="R490" s="213"/>
      <c r="S490" s="213"/>
      <c r="T490" s="152"/>
      <c r="U490" s="152"/>
      <c r="V490" s="206"/>
      <c r="W490" s="207"/>
      <c r="X490" s="208"/>
      <c r="Y490" s="209"/>
      <c r="AA490" s="186"/>
      <c r="AB490" s="186"/>
      <c r="AC490" s="186"/>
      <c r="AD490" s="186"/>
      <c r="AE490" s="186"/>
      <c r="AF490" s="186"/>
    </row>
    <row r="491" spans="1:32" ht="18" customHeight="1">
      <c r="A491" s="188"/>
      <c r="B491" s="189" t="s">
        <v>422</v>
      </c>
      <c r="C491" s="167"/>
      <c r="D491" s="190"/>
      <c r="E491" s="191"/>
      <c r="F491" s="192"/>
      <c r="G491" s="193"/>
      <c r="H491" s="191"/>
      <c r="I491" s="194"/>
      <c r="J491" s="194" t="s">
        <v>727</v>
      </c>
      <c r="K491" s="194"/>
      <c r="L491" s="194"/>
      <c r="M491" s="194" t="s">
        <v>735</v>
      </c>
      <c r="N491" s="194"/>
      <c r="O491" s="194"/>
      <c r="P491" s="196"/>
      <c r="Q491" s="197"/>
      <c r="R491" s="194"/>
      <c r="S491" s="194"/>
      <c r="T491" s="194"/>
      <c r="U491" s="194"/>
      <c r="V491" s="198"/>
      <c r="W491" s="198"/>
      <c r="X491" s="199"/>
      <c r="Y491" s="200"/>
      <c r="AA491" s="198"/>
      <c r="AB491" s="198"/>
      <c r="AC491" s="198"/>
      <c r="AD491" s="198"/>
      <c r="AE491" s="198"/>
      <c r="AF491" s="198"/>
    </row>
    <row r="492" spans="1:32" ht="18" customHeight="1">
      <c r="A492" s="151"/>
      <c r="B492" s="201" t="s">
        <v>496</v>
      </c>
      <c r="C492" s="202" t="s">
        <v>497</v>
      </c>
      <c r="D492" s="203">
        <v>6.7</v>
      </c>
      <c r="E492" s="183" t="s">
        <v>1070</v>
      </c>
      <c r="F492" s="210">
        <f>IF(G492=0,"",IF(LEN(ABS(ROUND(G492,0)))&gt;3,ROUND(G492,2-INT(LOG(ABS(ROUND(G492,0))))),IF(LEN(ABS(ROUND(G492,0)))&gt;1,ROUND(G492,1-INT(LOG(ABS(G492)))),ROUND(G492,0-INT(LOG(ABS(G492)))))))</f>
        <v>1170</v>
      </c>
      <c r="G492" s="211">
        <f>IF(P492="",H492,ROUND(H492*P492,1))</f>
        <v>1171.5999999999999</v>
      </c>
      <c r="H492" s="204">
        <v>1</v>
      </c>
      <c r="I492" s="213"/>
      <c r="J492" s="213">
        <v>1200</v>
      </c>
      <c r="K492" s="222">
        <v>1.01</v>
      </c>
      <c r="L492" s="229">
        <f>IF(J492="",K492,ROUND(J492*K492,1))</f>
        <v>1212</v>
      </c>
      <c r="M492" s="212">
        <v>1120</v>
      </c>
      <c r="N492" s="222">
        <v>1.01</v>
      </c>
      <c r="O492" s="229">
        <f>IF(M492="",N492,ROUND(M492*N492,1))</f>
        <v>1131.2</v>
      </c>
      <c r="P492" s="230">
        <f>IF(E492="",0,AVERAGE(L492,O492))</f>
        <v>1171.5999999999999</v>
      </c>
      <c r="Q492" s="205"/>
      <c r="R492" s="213"/>
      <c r="S492" s="213"/>
      <c r="T492" s="152"/>
      <c r="U492" s="152"/>
      <c r="V492" s="206"/>
      <c r="W492" s="207"/>
      <c r="X492" s="208"/>
      <c r="Y492" s="209"/>
      <c r="AA492" s="186"/>
      <c r="AB492" s="186"/>
      <c r="AC492" s="186"/>
      <c r="AD492" s="186"/>
      <c r="AE492" s="186"/>
      <c r="AF492" s="186"/>
    </row>
    <row r="493" spans="1:32" ht="18" customHeight="1">
      <c r="A493" s="188"/>
      <c r="B493" s="189" t="s">
        <v>422</v>
      </c>
      <c r="C493" s="167"/>
      <c r="D493" s="190"/>
      <c r="E493" s="191"/>
      <c r="F493" s="192"/>
      <c r="G493" s="193" t="s">
        <v>721</v>
      </c>
      <c r="H493" s="191"/>
      <c r="I493" s="194"/>
      <c r="J493" s="194"/>
      <c r="K493" s="194"/>
      <c r="L493" s="194"/>
      <c r="M493" s="194"/>
      <c r="N493" s="194"/>
      <c r="O493" s="194"/>
      <c r="P493" s="196"/>
      <c r="Q493" s="197"/>
      <c r="R493" s="194"/>
      <c r="S493" s="194"/>
      <c r="T493" s="194"/>
      <c r="U493" s="194"/>
      <c r="V493" s="198"/>
      <c r="W493" s="198"/>
      <c r="X493" s="199"/>
      <c r="Y493" s="200"/>
      <c r="AA493" s="198"/>
      <c r="AB493" s="198"/>
      <c r="AC493" s="198"/>
      <c r="AD493" s="198"/>
      <c r="AE493" s="198"/>
      <c r="AF493" s="198"/>
    </row>
    <row r="494" spans="1:32" ht="18" customHeight="1">
      <c r="A494" s="151"/>
      <c r="B494" s="201" t="s">
        <v>496</v>
      </c>
      <c r="C494" s="202" t="s">
        <v>493</v>
      </c>
      <c r="D494" s="203">
        <v>27.1</v>
      </c>
      <c r="E494" s="183" t="s">
        <v>1070</v>
      </c>
      <c r="F494" s="210">
        <f>IF(G494=0,"",IF(LEN(ABS(ROUND(G494,0)))&gt;3,ROUND(G494,2-INT(LOG(ABS(ROUND(G494,0))))),IF(LEN(ABS(ROUND(G494,0)))&gt;1,ROUND(G494,1-INT(LOG(ABS(G494)))),ROUND(G494,0-INT(LOG(ABS(G494)))))))</f>
        <v>1600</v>
      </c>
      <c r="G494" s="211">
        <f>SUM(G495:G498)</f>
        <v>1595.8</v>
      </c>
      <c r="H494" s="204"/>
      <c r="I494" s="213"/>
      <c r="J494" s="213"/>
      <c r="K494" s="222"/>
      <c r="L494" s="229"/>
      <c r="M494" s="212"/>
      <c r="N494" s="222"/>
      <c r="O494" s="229"/>
      <c r="P494" s="230"/>
      <c r="Q494" s="205"/>
      <c r="R494" s="213"/>
      <c r="S494" s="213"/>
      <c r="T494" s="152"/>
      <c r="U494" s="152"/>
      <c r="V494" s="206"/>
      <c r="W494" s="207"/>
      <c r="X494" s="208"/>
      <c r="Y494" s="209"/>
      <c r="AA494" s="186"/>
      <c r="AB494" s="186"/>
      <c r="AC494" s="186"/>
      <c r="AD494" s="186"/>
      <c r="AE494" s="186"/>
      <c r="AF494" s="186"/>
    </row>
    <row r="495" spans="1:32" ht="18" customHeight="1">
      <c r="A495" s="188"/>
      <c r="B495" s="189"/>
      <c r="C495" s="167"/>
      <c r="D495" s="190"/>
      <c r="E495" s="191"/>
      <c r="F495" s="192"/>
      <c r="G495" s="193"/>
      <c r="H495" s="191"/>
      <c r="I495" s="194"/>
      <c r="J495" s="194" t="s">
        <v>727</v>
      </c>
      <c r="K495" s="194"/>
      <c r="L495" s="194"/>
      <c r="M495" s="194" t="s">
        <v>735</v>
      </c>
      <c r="N495" s="194"/>
      <c r="O495" s="194"/>
      <c r="P495" s="196"/>
      <c r="Q495" s="197"/>
      <c r="R495" s="194"/>
      <c r="S495" s="194"/>
      <c r="T495" s="194"/>
      <c r="U495" s="194"/>
      <c r="V495" s="198"/>
      <c r="W495" s="198"/>
      <c r="X495" s="199"/>
      <c r="Y495" s="200"/>
      <c r="AA495" s="198"/>
      <c r="AB495" s="198"/>
      <c r="AC495" s="198"/>
      <c r="AD495" s="198"/>
      <c r="AE495" s="198"/>
      <c r="AF495" s="198"/>
    </row>
    <row r="496" spans="1:32" ht="18" customHeight="1">
      <c r="A496" s="151"/>
      <c r="B496" s="201"/>
      <c r="C496" s="202" t="s">
        <v>739</v>
      </c>
      <c r="D496" s="203">
        <v>1</v>
      </c>
      <c r="E496" s="183" t="s">
        <v>1070</v>
      </c>
      <c r="F496" s="210"/>
      <c r="G496" s="211">
        <f>IF(P496="",H496,ROUND(H496*P496,1))</f>
        <v>1171.5999999999999</v>
      </c>
      <c r="H496" s="204">
        <v>1</v>
      </c>
      <c r="I496" s="213"/>
      <c r="J496" s="213">
        <v>1200</v>
      </c>
      <c r="K496" s="222">
        <v>1.01</v>
      </c>
      <c r="L496" s="229">
        <f>IF(J496="",K496,ROUND(J496*K496,1))</f>
        <v>1212</v>
      </c>
      <c r="M496" s="212">
        <v>1120</v>
      </c>
      <c r="N496" s="222">
        <v>1.01</v>
      </c>
      <c r="O496" s="229">
        <f>IF(M496="",N496,ROUND(M496*N496,1))</f>
        <v>1131.2</v>
      </c>
      <c r="P496" s="230">
        <f>IF(E496="",0,AVERAGE(L496,O496))</f>
        <v>1171.5999999999999</v>
      </c>
      <c r="Q496" s="205"/>
      <c r="R496" s="213"/>
      <c r="S496" s="213"/>
      <c r="T496" s="152"/>
      <c r="U496" s="152"/>
      <c r="V496" s="206"/>
      <c r="W496" s="207"/>
      <c r="X496" s="208"/>
      <c r="Y496" s="209"/>
      <c r="AA496" s="186"/>
      <c r="AB496" s="186"/>
      <c r="AC496" s="186"/>
      <c r="AD496" s="186"/>
      <c r="AE496" s="186"/>
      <c r="AF496" s="186"/>
    </row>
    <row r="497" spans="1:32" ht="18" customHeight="1">
      <c r="A497" s="188"/>
      <c r="B497" s="189"/>
      <c r="C497" s="167"/>
      <c r="D497" s="190"/>
      <c r="E497" s="191"/>
      <c r="F497" s="192"/>
      <c r="G497" s="193"/>
      <c r="H497" s="191"/>
      <c r="I497" s="194"/>
      <c r="J497" s="194" t="s">
        <v>715</v>
      </c>
      <c r="K497" s="194"/>
      <c r="L497" s="194"/>
      <c r="M497" s="195" t="s">
        <v>733</v>
      </c>
      <c r="N497" s="194"/>
      <c r="O497" s="194"/>
      <c r="P497" s="196"/>
      <c r="Q497" s="197"/>
      <c r="R497" s="194"/>
      <c r="S497" s="194"/>
      <c r="T497" s="194"/>
      <c r="U497" s="194"/>
      <c r="V497" s="198"/>
      <c r="W497" s="198"/>
      <c r="X497" s="199"/>
      <c r="Y497" s="200"/>
      <c r="AA497" s="198"/>
      <c r="AB497" s="198"/>
      <c r="AC497" s="198"/>
      <c r="AD497" s="198"/>
      <c r="AE497" s="198"/>
      <c r="AF497" s="198"/>
    </row>
    <row r="498" spans="1:32" ht="18" customHeight="1">
      <c r="A498" s="151"/>
      <c r="B498" s="201"/>
      <c r="C498" s="202" t="s">
        <v>738</v>
      </c>
      <c r="D498" s="203">
        <v>1</v>
      </c>
      <c r="E498" s="183" t="s">
        <v>786</v>
      </c>
      <c r="F498" s="210"/>
      <c r="G498" s="211">
        <f>IF(P498="",H498,ROUND(H498*P498,1))</f>
        <v>424.2</v>
      </c>
      <c r="H498" s="204">
        <v>1</v>
      </c>
      <c r="I498" s="213"/>
      <c r="J498" s="213">
        <v>420</v>
      </c>
      <c r="K498" s="222">
        <v>1.01</v>
      </c>
      <c r="L498" s="229">
        <f>IF(J498="",K498,ROUND(J498*K498,1))</f>
        <v>424.2</v>
      </c>
      <c r="M498" s="212">
        <v>420</v>
      </c>
      <c r="N498" s="222">
        <v>1.01</v>
      </c>
      <c r="O498" s="229">
        <f>IF(M498="",N498,ROUND(M498*N498,1))</f>
        <v>424.2</v>
      </c>
      <c r="P498" s="230">
        <f>IF(E498="",0,AVERAGE(L498,O498))</f>
        <v>424.2</v>
      </c>
      <c r="Q498" s="205"/>
      <c r="R498" s="213"/>
      <c r="S498" s="213"/>
      <c r="T498" s="152"/>
      <c r="U498" s="152"/>
      <c r="V498" s="206"/>
      <c r="W498" s="207"/>
      <c r="X498" s="208"/>
      <c r="Y498" s="209"/>
      <c r="AA498" s="186"/>
      <c r="AB498" s="186"/>
      <c r="AC498" s="186"/>
      <c r="AD498" s="186"/>
      <c r="AE498" s="186"/>
      <c r="AF498" s="186"/>
    </row>
    <row r="499" spans="1:32" ht="18" customHeight="1">
      <c r="A499" s="188"/>
      <c r="B499" s="189" t="s">
        <v>422</v>
      </c>
      <c r="C499" s="167"/>
      <c r="D499" s="190"/>
      <c r="E499" s="191"/>
      <c r="F499" s="192"/>
      <c r="G499" s="193"/>
      <c r="H499" s="191"/>
      <c r="I499" s="194"/>
      <c r="J499" s="194"/>
      <c r="K499" s="194"/>
      <c r="L499" s="194"/>
      <c r="M499" s="194"/>
      <c r="N499" s="194"/>
      <c r="O499" s="194"/>
      <c r="P499" s="196"/>
      <c r="Q499" s="292" t="s">
        <v>1225</v>
      </c>
      <c r="R499" s="293" t="s">
        <v>1226</v>
      </c>
      <c r="S499" s="293" t="s">
        <v>1227</v>
      </c>
      <c r="T499" s="194"/>
      <c r="U499" s="194"/>
      <c r="V499" s="281"/>
      <c r="W499" s="281"/>
      <c r="X499" s="282"/>
      <c r="Y499" s="283"/>
      <c r="AA499" s="198"/>
      <c r="AB499" s="198"/>
      <c r="AC499" s="198"/>
      <c r="AD499" s="198"/>
      <c r="AE499" s="198"/>
      <c r="AF499" s="198"/>
    </row>
    <row r="500" spans="1:32" ht="18" customHeight="1">
      <c r="A500" s="151"/>
      <c r="B500" s="201" t="s">
        <v>498</v>
      </c>
      <c r="C500" s="202" t="s">
        <v>486</v>
      </c>
      <c r="D500" s="203">
        <v>4.8</v>
      </c>
      <c r="E500" s="183" t="s">
        <v>1070</v>
      </c>
      <c r="F500" s="210">
        <f>Y500</f>
        <v>10800</v>
      </c>
      <c r="G500" s="219"/>
      <c r="H500" s="204"/>
      <c r="I500" s="221"/>
      <c r="J500" s="226" t="s">
        <v>189</v>
      </c>
      <c r="K500" s="222"/>
      <c r="L500" s="226"/>
      <c r="M500" s="212" t="s">
        <v>189</v>
      </c>
      <c r="N500" s="222"/>
      <c r="O500" s="213"/>
      <c r="P500" s="220"/>
      <c r="Q500" s="296">
        <v>18000</v>
      </c>
      <c r="R500" s="294">
        <v>18900</v>
      </c>
      <c r="S500" s="294">
        <v>19800</v>
      </c>
      <c r="T500" s="152"/>
      <c r="U500" s="152"/>
      <c r="V500" s="284">
        <f>MIN(Q500,R500,S500)</f>
        <v>18000</v>
      </c>
      <c r="W500" s="285">
        <v>0.6</v>
      </c>
      <c r="X500" s="286">
        <f>ROUNDDOWN(V500*W500,0)</f>
        <v>10800</v>
      </c>
      <c r="Y500" s="287">
        <f>IF(X500=0,"",IF(LEN(ABS(ROUND(X500,0)))&gt;3,ROUNDDOWN(X500,2-INT(LOG(ABS(ROUND(X500,0))))),IF(LEN(ABS(ROUND(X500,0)))&gt;1,ROUNDDOWN(X500,1-INT(LOG(ABS(X500)))),ROUNDDOWN(X500,0-INT(LOG(ABS(X500)))))))</f>
        <v>10800</v>
      </c>
      <c r="AA500" s="186"/>
      <c r="AB500" s="186"/>
      <c r="AC500" s="186"/>
      <c r="AD500" s="186"/>
      <c r="AE500" s="186"/>
      <c r="AF500" s="186"/>
    </row>
    <row r="501" spans="1:32" ht="18" customHeight="1">
      <c r="A501" s="188"/>
      <c r="B501" s="189" t="s">
        <v>422</v>
      </c>
      <c r="C501" s="167"/>
      <c r="D501" s="190"/>
      <c r="E501" s="191"/>
      <c r="F501" s="192"/>
      <c r="G501" s="193"/>
      <c r="H501" s="191"/>
      <c r="I501" s="194"/>
      <c r="J501" s="194" t="s">
        <v>740</v>
      </c>
      <c r="K501" s="194"/>
      <c r="L501" s="194"/>
      <c r="M501" s="194" t="s">
        <v>741</v>
      </c>
      <c r="N501" s="194"/>
      <c r="O501" s="194"/>
      <c r="P501" s="196"/>
      <c r="Q501" s="197"/>
      <c r="R501" s="194"/>
      <c r="S501" s="194"/>
      <c r="T501" s="194"/>
      <c r="U501" s="194"/>
      <c r="V501" s="198"/>
      <c r="W501" s="198"/>
      <c r="X501" s="199"/>
      <c r="Y501" s="200"/>
      <c r="AA501" s="198"/>
      <c r="AB501" s="198"/>
      <c r="AC501" s="198"/>
      <c r="AD501" s="198"/>
      <c r="AE501" s="198"/>
      <c r="AF501" s="198"/>
    </row>
    <row r="502" spans="1:32" ht="18" customHeight="1">
      <c r="A502" s="151"/>
      <c r="B502" s="201" t="s">
        <v>499</v>
      </c>
      <c r="C502" s="202" t="s">
        <v>500</v>
      </c>
      <c r="D502" s="203">
        <v>143</v>
      </c>
      <c r="E502" s="183" t="s">
        <v>786</v>
      </c>
      <c r="F502" s="210">
        <f>IF(G502=0,"",IF(LEN(ABS(ROUND(G502,0)))&gt;3,ROUND(G502,2-INT(LOG(ABS(ROUND(G502,0))))),IF(LEN(ABS(ROUND(G502,0)))&gt;1,ROUND(G502,1-INT(LOG(ABS(G502)))),ROUND(G502,0-INT(LOG(ABS(G502)))))))</f>
        <v>820</v>
      </c>
      <c r="G502" s="211">
        <f>IF(P502="",H502,ROUND(H502*P502,1))</f>
        <v>818.1</v>
      </c>
      <c r="H502" s="204">
        <v>1</v>
      </c>
      <c r="I502" s="213"/>
      <c r="J502" s="213">
        <v>820</v>
      </c>
      <c r="K502" s="222">
        <v>1.01</v>
      </c>
      <c r="L502" s="229">
        <f>IF(J502="",K502,ROUND(J502*K502,1))</f>
        <v>828.2</v>
      </c>
      <c r="M502" s="212">
        <v>800</v>
      </c>
      <c r="N502" s="222">
        <v>1.01</v>
      </c>
      <c r="O502" s="229">
        <f>IF(M502="",N502,ROUND(M502*N502,1))</f>
        <v>808</v>
      </c>
      <c r="P502" s="230">
        <f>IF(E502="",0,AVERAGE(L502,O502))</f>
        <v>818.1</v>
      </c>
      <c r="Q502" s="205"/>
      <c r="R502" s="213"/>
      <c r="S502" s="213"/>
      <c r="T502" s="152"/>
      <c r="U502" s="152"/>
      <c r="V502" s="206"/>
      <c r="W502" s="207"/>
      <c r="X502" s="208"/>
      <c r="Y502" s="209"/>
      <c r="AA502" s="186"/>
      <c r="AB502" s="186"/>
      <c r="AC502" s="186"/>
      <c r="AD502" s="186"/>
      <c r="AE502" s="186"/>
      <c r="AF502" s="186"/>
    </row>
    <row r="503" spans="1:32" ht="18" customHeight="1">
      <c r="A503" s="188"/>
      <c r="B503" s="189" t="s">
        <v>501</v>
      </c>
      <c r="C503" s="167"/>
      <c r="D503" s="190"/>
      <c r="E503" s="191"/>
      <c r="F503" s="192"/>
      <c r="G503" s="193"/>
      <c r="H503" s="191"/>
      <c r="I503" s="194"/>
      <c r="J503" s="194" t="s">
        <v>831</v>
      </c>
      <c r="K503" s="194"/>
      <c r="L503" s="194"/>
      <c r="M503" s="194"/>
      <c r="N503" s="194"/>
      <c r="O503" s="194"/>
      <c r="P503" s="196"/>
      <c r="Q503" s="197"/>
      <c r="R503" s="194"/>
      <c r="S503" s="194"/>
      <c r="T503" s="194"/>
      <c r="U503" s="194"/>
      <c r="V503" s="198"/>
      <c r="W503" s="198"/>
      <c r="X503" s="199"/>
      <c r="Y503" s="200"/>
      <c r="AA503" s="198"/>
      <c r="AB503" s="198"/>
      <c r="AC503" s="198"/>
      <c r="AD503" s="198"/>
      <c r="AE503" s="198"/>
      <c r="AF503" s="198"/>
    </row>
    <row r="504" spans="1:32" ht="18" customHeight="1">
      <c r="A504" s="151"/>
      <c r="B504" s="201" t="s">
        <v>489</v>
      </c>
      <c r="C504" s="202" t="s">
        <v>502</v>
      </c>
      <c r="D504" s="203">
        <v>34</v>
      </c>
      <c r="E504" s="183" t="s">
        <v>303</v>
      </c>
      <c r="F504" s="210">
        <f t="shared" ref="F504:F518" si="7">IF(G504=0,"",IF(LEN(ABS(ROUND(G504,0)))&gt;3,ROUND(G504,2-INT(LOG(ABS(ROUND(G504,0))))),IF(LEN(ABS(ROUND(G504,0)))&gt;1,ROUND(G504,1-INT(LOG(ABS(G504)))),ROUND(G504,0-INT(LOG(ABS(G504)))))))</f>
        <v>830</v>
      </c>
      <c r="G504" s="211">
        <f>IF(P504="",H504,ROUND(H504*P504,1))</f>
        <v>828.2</v>
      </c>
      <c r="H504" s="204">
        <v>1</v>
      </c>
      <c r="I504" s="213"/>
      <c r="J504" s="213">
        <v>820</v>
      </c>
      <c r="K504" s="222">
        <v>1.01</v>
      </c>
      <c r="L504" s="229">
        <f>IF(J504="",K504,ROUND(J504*K504,1))</f>
        <v>828.2</v>
      </c>
      <c r="M504" s="212" t="s">
        <v>828</v>
      </c>
      <c r="N504" s="222"/>
      <c r="O504" s="229"/>
      <c r="P504" s="230">
        <f>IF(E504="",0,AVERAGE(L504,O504))</f>
        <v>828.2</v>
      </c>
      <c r="Q504" s="205"/>
      <c r="R504" s="213"/>
      <c r="S504" s="213"/>
      <c r="T504" s="152"/>
      <c r="U504" s="152"/>
      <c r="V504" s="206"/>
      <c r="W504" s="207"/>
      <c r="X504" s="208"/>
      <c r="Y504" s="209"/>
      <c r="AA504" s="186"/>
      <c r="AB504" s="186"/>
      <c r="AC504" s="186"/>
      <c r="AD504" s="186"/>
      <c r="AE504" s="186"/>
      <c r="AF504" s="186"/>
    </row>
    <row r="505" spans="1:32" ht="18" customHeight="1">
      <c r="A505" s="188"/>
      <c r="B505" s="189"/>
      <c r="C505" s="167"/>
      <c r="D505" s="190"/>
      <c r="E505" s="191"/>
      <c r="F505" s="192"/>
      <c r="G505" s="193"/>
      <c r="H505" s="191"/>
      <c r="I505" s="194"/>
      <c r="J505" s="194" t="s">
        <v>742</v>
      </c>
      <c r="K505" s="194"/>
      <c r="L505" s="194"/>
      <c r="M505" s="194"/>
      <c r="N505" s="194"/>
      <c r="O505" s="194"/>
      <c r="P505" s="196"/>
      <c r="Q505" s="197"/>
      <c r="R505" s="194"/>
      <c r="S505" s="194"/>
      <c r="T505" s="194"/>
      <c r="U505" s="194"/>
      <c r="V505" s="198"/>
      <c r="W505" s="198"/>
      <c r="X505" s="199"/>
      <c r="Y505" s="200"/>
      <c r="AA505" s="198"/>
      <c r="AB505" s="198"/>
      <c r="AC505" s="198"/>
      <c r="AD505" s="198"/>
      <c r="AE505" s="198"/>
      <c r="AF505" s="198"/>
    </row>
    <row r="506" spans="1:32" ht="18" customHeight="1">
      <c r="A506" s="151"/>
      <c r="B506" s="201" t="s">
        <v>503</v>
      </c>
      <c r="C506" s="202"/>
      <c r="D506" s="203">
        <v>29.1</v>
      </c>
      <c r="E506" s="183" t="s">
        <v>303</v>
      </c>
      <c r="F506" s="210">
        <f t="shared" si="7"/>
        <v>580</v>
      </c>
      <c r="G506" s="211">
        <f>IF(P506="",H506,ROUND(H506*P506,1))</f>
        <v>575.70000000000005</v>
      </c>
      <c r="H506" s="204">
        <v>1</v>
      </c>
      <c r="I506" s="213"/>
      <c r="J506" s="213">
        <v>570</v>
      </c>
      <c r="K506" s="222">
        <v>1.01</v>
      </c>
      <c r="L506" s="229">
        <f>IF(J506="",K506,ROUND(J506*K506,1))</f>
        <v>575.70000000000005</v>
      </c>
      <c r="M506" s="212" t="s">
        <v>692</v>
      </c>
      <c r="N506" s="222"/>
      <c r="O506" s="229"/>
      <c r="P506" s="230">
        <f>IF(E506="",0,AVERAGE(L506,O506))</f>
        <v>575.70000000000005</v>
      </c>
      <c r="Q506" s="205"/>
      <c r="R506" s="213"/>
      <c r="S506" s="213"/>
      <c r="T506" s="152"/>
      <c r="U506" s="152"/>
      <c r="V506" s="206"/>
      <c r="W506" s="207"/>
      <c r="X506" s="208"/>
      <c r="Y506" s="209"/>
      <c r="AA506" s="186"/>
      <c r="AB506" s="186"/>
      <c r="AC506" s="186"/>
      <c r="AD506" s="186"/>
      <c r="AE506" s="186"/>
      <c r="AF506" s="186"/>
    </row>
    <row r="507" spans="1:32" ht="18" customHeight="1">
      <c r="A507" s="188"/>
      <c r="B507" s="189" t="s">
        <v>458</v>
      </c>
      <c r="C507" s="167"/>
      <c r="D507" s="190"/>
      <c r="E507" s="191"/>
      <c r="F507" s="192"/>
      <c r="G507" s="193"/>
      <c r="H507" s="191"/>
      <c r="I507" s="194"/>
      <c r="J507" s="194" t="s">
        <v>715</v>
      </c>
      <c r="K507" s="194"/>
      <c r="L507" s="194"/>
      <c r="M507" s="194" t="s">
        <v>733</v>
      </c>
      <c r="N507" s="194"/>
      <c r="O507" s="194"/>
      <c r="P507" s="196"/>
      <c r="Q507" s="197"/>
      <c r="R507" s="194"/>
      <c r="S507" s="194"/>
      <c r="T507" s="194"/>
      <c r="U507" s="194"/>
      <c r="V507" s="198"/>
      <c r="W507" s="198"/>
      <c r="X507" s="199"/>
      <c r="Y507" s="200"/>
      <c r="AA507" s="198"/>
      <c r="AB507" s="198"/>
      <c r="AC507" s="198"/>
      <c r="AD507" s="198"/>
      <c r="AE507" s="198"/>
      <c r="AF507" s="198"/>
    </row>
    <row r="508" spans="1:32" ht="18" customHeight="1">
      <c r="A508" s="151"/>
      <c r="B508" s="201" t="s">
        <v>477</v>
      </c>
      <c r="C508" s="202" t="s">
        <v>491</v>
      </c>
      <c r="D508" s="203">
        <v>36.4</v>
      </c>
      <c r="E508" s="183" t="s">
        <v>786</v>
      </c>
      <c r="F508" s="210">
        <f>IF(G508=0,"",IF(LEN(ABS(ROUND(G508,0)))&gt;3,ROUND(G508,2-INT(LOG(ABS(ROUND(G508,0))))),IF(LEN(ABS(ROUND(G508,0)))&gt;1,ROUND(G508,1-INT(LOG(ABS(G508)))),ROUND(G508,0-INT(LOG(ABS(G508)))))))</f>
        <v>1760</v>
      </c>
      <c r="G508" s="211">
        <f>IF(P508="",H508,ROUND(H508*P508,1))</f>
        <v>1762.5</v>
      </c>
      <c r="H508" s="204">
        <v>1</v>
      </c>
      <c r="I508" s="213"/>
      <c r="J508" s="213">
        <v>1810</v>
      </c>
      <c r="K508" s="222">
        <v>1.01</v>
      </c>
      <c r="L508" s="229">
        <f>IF(J508="",K508,ROUND(J508*K508,1))</f>
        <v>1828.1</v>
      </c>
      <c r="M508" s="212">
        <v>1680</v>
      </c>
      <c r="N508" s="222">
        <v>1.01</v>
      </c>
      <c r="O508" s="229">
        <f>IF(M508="",N508,ROUND(M508*N508,1))</f>
        <v>1696.8</v>
      </c>
      <c r="P508" s="230">
        <f>IF(E508="",0,AVERAGE(L508,O508))</f>
        <v>1762.4499999999998</v>
      </c>
      <c r="Q508" s="205"/>
      <c r="R508" s="213"/>
      <c r="S508" s="213"/>
      <c r="T508" s="152"/>
      <c r="U508" s="152"/>
      <c r="V508" s="206"/>
      <c r="W508" s="207"/>
      <c r="X508" s="208"/>
      <c r="Y508" s="209"/>
      <c r="AA508" s="186"/>
      <c r="AB508" s="186"/>
      <c r="AC508" s="186"/>
      <c r="AD508" s="186"/>
      <c r="AE508" s="186"/>
      <c r="AF508" s="186"/>
    </row>
    <row r="509" spans="1:32" ht="18" customHeight="1">
      <c r="A509" s="188"/>
      <c r="B509" s="189" t="s">
        <v>458</v>
      </c>
      <c r="C509" s="167"/>
      <c r="D509" s="190"/>
      <c r="E509" s="191"/>
      <c r="F509" s="192"/>
      <c r="G509" s="193"/>
      <c r="H509" s="191"/>
      <c r="I509" s="194"/>
      <c r="J509" s="194" t="s">
        <v>727</v>
      </c>
      <c r="K509" s="194"/>
      <c r="L509" s="194"/>
      <c r="M509" s="194" t="s">
        <v>743</v>
      </c>
      <c r="N509" s="194"/>
      <c r="O509" s="194"/>
      <c r="P509" s="196"/>
      <c r="Q509" s="197"/>
      <c r="R509" s="194"/>
      <c r="S509" s="194"/>
      <c r="T509" s="194"/>
      <c r="U509" s="194"/>
      <c r="V509" s="198"/>
      <c r="W509" s="198"/>
      <c r="X509" s="199"/>
      <c r="Y509" s="200"/>
      <c r="AA509" s="198"/>
      <c r="AB509" s="198"/>
      <c r="AC509" s="198"/>
      <c r="AD509" s="198"/>
      <c r="AE509" s="198"/>
      <c r="AF509" s="198"/>
    </row>
    <row r="510" spans="1:32" ht="18" customHeight="1">
      <c r="A510" s="151"/>
      <c r="B510" s="201" t="s">
        <v>494</v>
      </c>
      <c r="C510" s="202" t="s">
        <v>495</v>
      </c>
      <c r="D510" s="203">
        <v>49</v>
      </c>
      <c r="E510" s="183" t="s">
        <v>786</v>
      </c>
      <c r="F510" s="210">
        <f t="shared" si="7"/>
        <v>1160</v>
      </c>
      <c r="G510" s="211">
        <f>IF(P510="",H510,ROUND(H510*P510,1))</f>
        <v>1156.5</v>
      </c>
      <c r="H510" s="204">
        <v>1</v>
      </c>
      <c r="I510" s="213"/>
      <c r="J510" s="213">
        <v>1210</v>
      </c>
      <c r="K510" s="222">
        <v>1.01</v>
      </c>
      <c r="L510" s="229">
        <f>IF(J510="",K510,ROUND(J510*K510,1))</f>
        <v>1222.0999999999999</v>
      </c>
      <c r="M510" s="212">
        <v>1080</v>
      </c>
      <c r="N510" s="222">
        <v>1.01</v>
      </c>
      <c r="O510" s="229">
        <f>IF(M510="",N510,ROUND(M510*N510,1))</f>
        <v>1090.8</v>
      </c>
      <c r="P510" s="230">
        <f>IF(E510="",0,AVERAGE(L510,O510))</f>
        <v>1156.4499999999998</v>
      </c>
      <c r="Q510" s="205"/>
      <c r="R510" s="213"/>
      <c r="S510" s="213"/>
      <c r="T510" s="152"/>
      <c r="U510" s="152"/>
      <c r="V510" s="206"/>
      <c r="W510" s="207"/>
      <c r="X510" s="208"/>
      <c r="Y510" s="209"/>
      <c r="AA510" s="186"/>
      <c r="AB510" s="186"/>
      <c r="AC510" s="186"/>
      <c r="AD510" s="186"/>
      <c r="AE510" s="186"/>
      <c r="AF510" s="186"/>
    </row>
    <row r="511" spans="1:32" ht="18" customHeight="1">
      <c r="A511" s="188"/>
      <c r="B511" s="189" t="s">
        <v>458</v>
      </c>
      <c r="C511" s="167"/>
      <c r="D511" s="190"/>
      <c r="E511" s="191"/>
      <c r="F511" s="192"/>
      <c r="G511" s="193"/>
      <c r="H511" s="191"/>
      <c r="I511" s="194"/>
      <c r="J511" s="194" t="s">
        <v>744</v>
      </c>
      <c r="K511" s="194"/>
      <c r="L511" s="194"/>
      <c r="M511" s="194" t="s">
        <v>741</v>
      </c>
      <c r="N511" s="194"/>
      <c r="O511" s="194"/>
      <c r="P511" s="196"/>
      <c r="Q511" s="197"/>
      <c r="R511" s="194"/>
      <c r="S511" s="194"/>
      <c r="T511" s="194"/>
      <c r="U511" s="194"/>
      <c r="V511" s="198"/>
      <c r="W511" s="198"/>
      <c r="X511" s="199"/>
      <c r="Y511" s="200"/>
      <c r="AA511" s="198"/>
      <c r="AB511" s="198"/>
      <c r="AC511" s="198"/>
      <c r="AD511" s="198"/>
      <c r="AE511" s="198"/>
      <c r="AF511" s="198"/>
    </row>
    <row r="512" spans="1:32" ht="18" customHeight="1">
      <c r="A512" s="151"/>
      <c r="B512" s="201" t="s">
        <v>504</v>
      </c>
      <c r="C512" s="202" t="s">
        <v>502</v>
      </c>
      <c r="D512" s="203">
        <v>122</v>
      </c>
      <c r="E512" s="183" t="s">
        <v>303</v>
      </c>
      <c r="F512" s="210">
        <f t="shared" si="7"/>
        <v>450</v>
      </c>
      <c r="G512" s="211">
        <f>IF(P512="",H512,ROUND(H512*P512,1))</f>
        <v>449.5</v>
      </c>
      <c r="H512" s="204">
        <v>1</v>
      </c>
      <c r="I512" s="213"/>
      <c r="J512" s="213">
        <v>470</v>
      </c>
      <c r="K512" s="222">
        <v>1.01</v>
      </c>
      <c r="L512" s="229">
        <f>IF(J512="",K512,ROUND(J512*K512,1))</f>
        <v>474.7</v>
      </c>
      <c r="M512" s="212">
        <v>420</v>
      </c>
      <c r="N512" s="222">
        <v>1.01</v>
      </c>
      <c r="O512" s="229">
        <f>IF(M512="",N512,ROUND(M512*N512,1))</f>
        <v>424.2</v>
      </c>
      <c r="P512" s="230">
        <f>IF(E512="",0,AVERAGE(L512,O512))</f>
        <v>449.45</v>
      </c>
      <c r="Q512" s="205"/>
      <c r="R512" s="213"/>
      <c r="S512" s="213"/>
      <c r="T512" s="152"/>
      <c r="U512" s="152"/>
      <c r="V512" s="206"/>
      <c r="W512" s="207"/>
      <c r="X512" s="208"/>
      <c r="Y512" s="209"/>
      <c r="AA512" s="186"/>
      <c r="AB512" s="186"/>
      <c r="AC512" s="186"/>
      <c r="AD512" s="186"/>
      <c r="AE512" s="186"/>
      <c r="AF512" s="186"/>
    </row>
    <row r="513" spans="1:32" ht="18" customHeight="1">
      <c r="A513" s="188"/>
      <c r="B513" s="189" t="s">
        <v>505</v>
      </c>
      <c r="C513" s="167"/>
      <c r="D513" s="190"/>
      <c r="E513" s="191"/>
      <c r="F513" s="192"/>
      <c r="G513" s="193"/>
      <c r="H513" s="191"/>
      <c r="I513" s="194"/>
      <c r="J513" s="194" t="s">
        <v>745</v>
      </c>
      <c r="K513" s="194"/>
      <c r="L513" s="194"/>
      <c r="M513" s="194"/>
      <c r="N513" s="194"/>
      <c r="O513" s="194"/>
      <c r="P513" s="196"/>
      <c r="Q513" s="197"/>
      <c r="R513" s="194"/>
      <c r="S513" s="194"/>
      <c r="T513" s="194"/>
      <c r="U513" s="194"/>
      <c r="V513" s="198"/>
      <c r="W513" s="198"/>
      <c r="X513" s="199"/>
      <c r="Y513" s="200"/>
      <c r="AA513" s="198"/>
      <c r="AB513" s="198"/>
      <c r="AC513" s="198"/>
      <c r="AD513" s="198"/>
      <c r="AE513" s="198"/>
      <c r="AF513" s="198"/>
    </row>
    <row r="514" spans="1:32" ht="18" customHeight="1">
      <c r="A514" s="151"/>
      <c r="B514" s="201" t="s">
        <v>506</v>
      </c>
      <c r="C514" s="202" t="s">
        <v>502</v>
      </c>
      <c r="D514" s="203">
        <v>4.5999999999999996</v>
      </c>
      <c r="E514" s="183" t="s">
        <v>303</v>
      </c>
      <c r="F514" s="210">
        <f t="shared" si="7"/>
        <v>830</v>
      </c>
      <c r="G514" s="211">
        <f>IF(P514="",H514,ROUND(H514*P514,1))</f>
        <v>828.2</v>
      </c>
      <c r="H514" s="204">
        <v>1</v>
      </c>
      <c r="I514" s="213"/>
      <c r="J514" s="213">
        <v>820</v>
      </c>
      <c r="K514" s="222">
        <v>1.01</v>
      </c>
      <c r="L514" s="229">
        <f>IF(J514="",K514,ROUND(J514*K514,1))</f>
        <v>828.2</v>
      </c>
      <c r="M514" s="212" t="s">
        <v>189</v>
      </c>
      <c r="N514" s="222"/>
      <c r="O514" s="229"/>
      <c r="P514" s="230">
        <f>IF(E514="",0,AVERAGE(L514,O514))</f>
        <v>828.2</v>
      </c>
      <c r="Q514" s="205"/>
      <c r="R514" s="213"/>
      <c r="S514" s="213"/>
      <c r="T514" s="152"/>
      <c r="U514" s="152"/>
      <c r="V514" s="206"/>
      <c r="W514" s="207"/>
      <c r="X514" s="208"/>
      <c r="Y514" s="209"/>
      <c r="AA514" s="186"/>
      <c r="AB514" s="186"/>
      <c r="AC514" s="186"/>
      <c r="AD514" s="186"/>
      <c r="AE514" s="186"/>
      <c r="AF514" s="186"/>
    </row>
    <row r="515" spans="1:32" ht="18" customHeight="1">
      <c r="A515" s="188"/>
      <c r="B515" s="189" t="s">
        <v>422</v>
      </c>
      <c r="C515" s="167"/>
      <c r="D515" s="190"/>
      <c r="E515" s="191"/>
      <c r="F515" s="192"/>
      <c r="G515" s="193"/>
      <c r="H515" s="191"/>
      <c r="I515" s="194"/>
      <c r="J515" s="194" t="s">
        <v>744</v>
      </c>
      <c r="K515" s="194"/>
      <c r="L515" s="194"/>
      <c r="M515" s="194" t="s">
        <v>746</v>
      </c>
      <c r="N515" s="194"/>
      <c r="O515" s="194"/>
      <c r="P515" s="196"/>
      <c r="Q515" s="197"/>
      <c r="R515" s="194"/>
      <c r="S515" s="194"/>
      <c r="T515" s="194"/>
      <c r="U515" s="194"/>
      <c r="V515" s="198"/>
      <c r="W515" s="198"/>
      <c r="X515" s="199"/>
      <c r="Y515" s="200"/>
      <c r="AA515" s="198"/>
      <c r="AB515" s="198"/>
      <c r="AC515" s="198"/>
      <c r="AD515" s="198"/>
      <c r="AE515" s="198"/>
      <c r="AF515" s="198"/>
    </row>
    <row r="516" spans="1:32" ht="18" customHeight="1">
      <c r="A516" s="151"/>
      <c r="B516" s="201" t="s">
        <v>507</v>
      </c>
      <c r="C516" s="202" t="s">
        <v>508</v>
      </c>
      <c r="D516" s="203">
        <v>139</v>
      </c>
      <c r="E516" s="183" t="s">
        <v>786</v>
      </c>
      <c r="F516" s="210">
        <f t="shared" si="7"/>
        <v>1460</v>
      </c>
      <c r="G516" s="211">
        <f>IF(P516="",H516,ROUND(H516*P516,1))</f>
        <v>1459.5</v>
      </c>
      <c r="H516" s="204">
        <v>1</v>
      </c>
      <c r="I516" s="213"/>
      <c r="J516" s="213">
        <v>1530</v>
      </c>
      <c r="K516" s="222">
        <v>1.01</v>
      </c>
      <c r="L516" s="229">
        <f>IF(J516="",K516,ROUND(J516*K516,1))</f>
        <v>1545.3</v>
      </c>
      <c r="M516" s="212">
        <v>1360</v>
      </c>
      <c r="N516" s="222">
        <v>1.01</v>
      </c>
      <c r="O516" s="229">
        <f>IF(M516="",N516,ROUND(M516*N516,1))</f>
        <v>1373.6</v>
      </c>
      <c r="P516" s="230">
        <f>IF(E516="",0,AVERAGE(L516,O516))</f>
        <v>1459.4499999999998</v>
      </c>
      <c r="Q516" s="205"/>
      <c r="R516" s="213"/>
      <c r="S516" s="213"/>
      <c r="T516" s="152"/>
      <c r="U516" s="152"/>
      <c r="V516" s="206"/>
      <c r="W516" s="207"/>
      <c r="X516" s="208"/>
      <c r="Y516" s="209"/>
      <c r="AA516" s="186"/>
      <c r="AB516" s="186"/>
      <c r="AC516" s="186"/>
      <c r="AD516" s="186"/>
      <c r="AE516" s="186"/>
      <c r="AF516" s="186"/>
    </row>
    <row r="517" spans="1:32" ht="18" customHeight="1">
      <c r="A517" s="188"/>
      <c r="B517" s="189" t="s">
        <v>458</v>
      </c>
      <c r="C517" s="167"/>
      <c r="D517" s="190"/>
      <c r="E517" s="191"/>
      <c r="F517" s="192"/>
      <c r="G517" s="193"/>
      <c r="H517" s="191"/>
      <c r="I517" s="194"/>
      <c r="J517" s="194" t="s">
        <v>744</v>
      </c>
      <c r="K517" s="194"/>
      <c r="L517" s="194"/>
      <c r="M517" s="194" t="s">
        <v>746</v>
      </c>
      <c r="N517" s="194"/>
      <c r="O517" s="194"/>
      <c r="P517" s="196"/>
      <c r="Q517" s="197"/>
      <c r="R517" s="194"/>
      <c r="S517" s="194"/>
      <c r="T517" s="194"/>
      <c r="U517" s="194"/>
      <c r="V517" s="198"/>
      <c r="W517" s="198"/>
      <c r="X517" s="199"/>
      <c r="Y517" s="200"/>
      <c r="AA517" s="198"/>
      <c r="AB517" s="198"/>
      <c r="AC517" s="198"/>
      <c r="AD517" s="198"/>
      <c r="AE517" s="198"/>
      <c r="AF517" s="198"/>
    </row>
    <row r="518" spans="1:32" ht="18" customHeight="1">
      <c r="A518" s="151"/>
      <c r="B518" s="201" t="s">
        <v>509</v>
      </c>
      <c r="C518" s="202" t="s">
        <v>508</v>
      </c>
      <c r="D518" s="203">
        <v>79.900000000000006</v>
      </c>
      <c r="E518" s="183" t="s">
        <v>1070</v>
      </c>
      <c r="F518" s="210">
        <f t="shared" si="7"/>
        <v>1460</v>
      </c>
      <c r="G518" s="211">
        <f>IF(P518="",H518,ROUND(H518*P518,1))</f>
        <v>1459.5</v>
      </c>
      <c r="H518" s="204">
        <v>1</v>
      </c>
      <c r="I518" s="213"/>
      <c r="J518" s="213">
        <v>1530</v>
      </c>
      <c r="K518" s="222">
        <v>1.01</v>
      </c>
      <c r="L518" s="229">
        <f>IF(J518="",K518,ROUND(J518*K518,1))</f>
        <v>1545.3</v>
      </c>
      <c r="M518" s="212">
        <v>1360</v>
      </c>
      <c r="N518" s="222">
        <v>1.01</v>
      </c>
      <c r="O518" s="229">
        <f>IF(M518="",N518,ROUND(M518*N518,1))</f>
        <v>1373.6</v>
      </c>
      <c r="P518" s="230">
        <f>IF(E518="",0,AVERAGE(L518,O518))</f>
        <v>1459.4499999999998</v>
      </c>
      <c r="Q518" s="205"/>
      <c r="R518" s="213"/>
      <c r="S518" s="213"/>
      <c r="T518" s="152"/>
      <c r="U518" s="152"/>
      <c r="V518" s="206"/>
      <c r="W518" s="207"/>
      <c r="X518" s="208"/>
      <c r="Y518" s="209"/>
      <c r="AA518" s="186"/>
      <c r="AB518" s="186"/>
      <c r="AC518" s="186"/>
      <c r="AD518" s="186"/>
      <c r="AE518" s="186"/>
      <c r="AF518" s="186"/>
    </row>
    <row r="519" spans="1:32" ht="18" customHeight="1">
      <c r="A519" s="188"/>
      <c r="B519" s="189"/>
      <c r="C519" s="167"/>
      <c r="D519" s="190"/>
      <c r="E519" s="191"/>
      <c r="F519" s="192"/>
      <c r="G519" s="193"/>
      <c r="H519" s="191"/>
      <c r="I519" s="194"/>
      <c r="J519" s="194"/>
      <c r="K519" s="194"/>
      <c r="L519" s="194"/>
      <c r="M519" s="195"/>
      <c r="N519" s="194"/>
      <c r="O519" s="194"/>
      <c r="P519" s="196"/>
      <c r="Q519" s="197"/>
      <c r="R519" s="194"/>
      <c r="S519" s="194"/>
      <c r="T519" s="194"/>
      <c r="U519" s="194"/>
      <c r="V519" s="198"/>
      <c r="W519" s="198"/>
      <c r="X519" s="199"/>
      <c r="Y519" s="200"/>
      <c r="AA519" s="198"/>
      <c r="AB519" s="198"/>
      <c r="AC519" s="198"/>
      <c r="AD519" s="198"/>
      <c r="AE519" s="198"/>
      <c r="AF519" s="198"/>
    </row>
    <row r="520" spans="1:32" ht="18" customHeight="1">
      <c r="A520" s="151"/>
      <c r="B520" s="201"/>
      <c r="C520" s="202"/>
      <c r="D520" s="203"/>
      <c r="E520" s="183"/>
      <c r="F520" s="210"/>
      <c r="G520" s="211"/>
      <c r="H520" s="204"/>
      <c r="I520" s="213"/>
      <c r="J520" s="213"/>
      <c r="K520" s="222"/>
      <c r="L520" s="213"/>
      <c r="M520" s="212"/>
      <c r="N520" s="222"/>
      <c r="O520" s="213"/>
      <c r="P520" s="214"/>
      <c r="Q520" s="205"/>
      <c r="R520" s="213"/>
      <c r="S520" s="213"/>
      <c r="T520" s="152"/>
      <c r="U520" s="152"/>
      <c r="V520" s="206"/>
      <c r="W520" s="207"/>
      <c r="X520" s="208"/>
      <c r="Y520" s="209"/>
      <c r="AA520" s="186"/>
      <c r="AB520" s="186"/>
      <c r="AC520" s="186"/>
      <c r="AD520" s="186"/>
      <c r="AE520" s="186"/>
      <c r="AF520" s="186"/>
    </row>
    <row r="521" spans="1:32" ht="18" customHeight="1">
      <c r="A521" s="188"/>
      <c r="B521" s="189"/>
      <c r="C521" s="167"/>
      <c r="D521" s="190"/>
      <c r="E521" s="191"/>
      <c r="F521" s="192"/>
      <c r="G521" s="193"/>
      <c r="H521" s="191"/>
      <c r="I521" s="194"/>
      <c r="J521" s="194"/>
      <c r="K521" s="194"/>
      <c r="L521" s="194"/>
      <c r="M521" s="195"/>
      <c r="N521" s="194"/>
      <c r="O521" s="194"/>
      <c r="P521" s="196"/>
      <c r="Q521" s="197"/>
      <c r="R521" s="194"/>
      <c r="S521" s="194"/>
      <c r="T521" s="194"/>
      <c r="U521" s="194"/>
      <c r="V521" s="198"/>
      <c r="W521" s="198"/>
      <c r="X521" s="199"/>
      <c r="Y521" s="200"/>
      <c r="AA521" s="198"/>
      <c r="AB521" s="198"/>
      <c r="AC521" s="198"/>
      <c r="AD521" s="198"/>
      <c r="AE521" s="198"/>
      <c r="AF521" s="198"/>
    </row>
    <row r="522" spans="1:32" ht="18" customHeight="1">
      <c r="A522" s="151">
        <v>17</v>
      </c>
      <c r="B522" s="201" t="s">
        <v>510</v>
      </c>
      <c r="C522" s="202"/>
      <c r="D522" s="203"/>
      <c r="E522" s="183"/>
      <c r="F522" s="155"/>
      <c r="G522" s="182"/>
      <c r="H522" s="204"/>
      <c r="I522" s="152"/>
      <c r="J522" s="152"/>
      <c r="K522" s="152"/>
      <c r="L522" s="152"/>
      <c r="M522" s="181"/>
      <c r="N522" s="152"/>
      <c r="O522" s="152"/>
      <c r="P522" s="184"/>
      <c r="Q522" s="205"/>
      <c r="R522" s="213"/>
      <c r="S522" s="213"/>
      <c r="T522" s="152"/>
      <c r="U522" s="152"/>
      <c r="V522" s="206"/>
      <c r="W522" s="207"/>
      <c r="X522" s="208"/>
      <c r="Y522" s="209"/>
      <c r="AA522" s="186"/>
      <c r="AB522" s="186"/>
      <c r="AC522" s="186"/>
      <c r="AD522" s="186"/>
      <c r="AE522" s="186"/>
      <c r="AF522" s="186"/>
    </row>
    <row r="523" spans="1:32" ht="18" customHeight="1">
      <c r="A523" s="188"/>
      <c r="B523" s="189"/>
      <c r="C523" s="167"/>
      <c r="D523" s="190"/>
      <c r="E523" s="191"/>
      <c r="F523" s="192"/>
      <c r="G523" s="193"/>
      <c r="H523" s="191"/>
      <c r="I523" s="194"/>
      <c r="J523" s="194"/>
      <c r="K523" s="194"/>
      <c r="L523" s="194"/>
      <c r="M523" s="195"/>
      <c r="N523" s="194"/>
      <c r="O523" s="194"/>
      <c r="P523" s="196"/>
      <c r="Q523" s="197"/>
      <c r="R523" s="194"/>
      <c r="S523" s="194"/>
      <c r="T523" s="194"/>
      <c r="U523" s="194"/>
      <c r="V523" s="198"/>
      <c r="W523" s="198"/>
      <c r="X523" s="199"/>
      <c r="Y523" s="200"/>
      <c r="AA523" s="198"/>
      <c r="AB523" s="198"/>
      <c r="AC523" s="198"/>
      <c r="AD523" s="198"/>
      <c r="AE523" s="198"/>
      <c r="AF523" s="198"/>
    </row>
    <row r="524" spans="1:32" ht="18" customHeight="1">
      <c r="A524" s="151"/>
      <c r="B524" s="201" t="s">
        <v>318</v>
      </c>
      <c r="C524" s="202"/>
      <c r="D524" s="203"/>
      <c r="E524" s="183"/>
      <c r="F524" s="155"/>
      <c r="G524" s="182"/>
      <c r="H524" s="204"/>
      <c r="I524" s="152"/>
      <c r="J524" s="152"/>
      <c r="K524" s="152"/>
      <c r="L524" s="152"/>
      <c r="M524" s="181"/>
      <c r="N524" s="152"/>
      <c r="O524" s="152"/>
      <c r="P524" s="184"/>
      <c r="Q524" s="205"/>
      <c r="R524" s="213"/>
      <c r="S524" s="213"/>
      <c r="T524" s="152"/>
      <c r="U524" s="152"/>
      <c r="V524" s="206"/>
      <c r="W524" s="207"/>
      <c r="X524" s="208"/>
      <c r="Y524" s="209"/>
      <c r="AA524" s="186"/>
      <c r="AB524" s="186"/>
      <c r="AC524" s="186"/>
      <c r="AD524" s="186"/>
      <c r="AE524" s="186"/>
      <c r="AF524" s="186"/>
    </row>
    <row r="525" spans="1:32" ht="18" customHeight="1">
      <c r="A525" s="188"/>
      <c r="B525" s="189"/>
      <c r="C525" s="167" t="s">
        <v>511</v>
      </c>
      <c r="D525" s="190"/>
      <c r="E525" s="191"/>
      <c r="F525" s="192"/>
      <c r="G525" s="193"/>
      <c r="H525" s="191"/>
      <c r="I525" s="194"/>
      <c r="J525" s="194"/>
      <c r="K525" s="194"/>
      <c r="L525" s="194"/>
      <c r="M525" s="194"/>
      <c r="N525" s="194"/>
      <c r="O525" s="194"/>
      <c r="P525" s="196"/>
      <c r="Q525" s="292" t="s">
        <v>1225</v>
      </c>
      <c r="R525" s="293" t="s">
        <v>1226</v>
      </c>
      <c r="S525" s="293" t="s">
        <v>1227</v>
      </c>
      <c r="T525" s="194"/>
      <c r="U525" s="194"/>
      <c r="V525" s="281"/>
      <c r="W525" s="281"/>
      <c r="X525" s="282"/>
      <c r="Y525" s="283"/>
      <c r="AA525" s="198"/>
      <c r="AB525" s="198"/>
      <c r="AC525" s="198"/>
      <c r="AD525" s="198"/>
      <c r="AE525" s="198"/>
      <c r="AF525" s="198"/>
    </row>
    <row r="526" spans="1:32" ht="18" customHeight="1">
      <c r="A526" s="151"/>
      <c r="B526" s="201" t="s">
        <v>512</v>
      </c>
      <c r="C526" s="202" t="s">
        <v>513</v>
      </c>
      <c r="D526" s="203">
        <v>1</v>
      </c>
      <c r="E526" s="183" t="s">
        <v>11</v>
      </c>
      <c r="F526" s="210">
        <f>Y526</f>
        <v>132000</v>
      </c>
      <c r="G526" s="219"/>
      <c r="H526" s="204"/>
      <c r="I526" s="221"/>
      <c r="J526" s="226" t="s">
        <v>189</v>
      </c>
      <c r="K526" s="222"/>
      <c r="L526" s="226"/>
      <c r="M526" s="212" t="s">
        <v>189</v>
      </c>
      <c r="N526" s="222"/>
      <c r="O526" s="213"/>
      <c r="P526" s="220"/>
      <c r="Q526" s="296">
        <v>264000</v>
      </c>
      <c r="R526" s="294">
        <v>275000</v>
      </c>
      <c r="S526" s="294">
        <v>286000</v>
      </c>
      <c r="T526" s="152"/>
      <c r="U526" s="152"/>
      <c r="V526" s="284">
        <f>MIN(Q526,R526,S526)</f>
        <v>264000</v>
      </c>
      <c r="W526" s="285">
        <v>0.5</v>
      </c>
      <c r="X526" s="286">
        <f>ROUNDDOWN(V526*W526,0)</f>
        <v>132000</v>
      </c>
      <c r="Y526" s="287">
        <f>IF(X526=0,"",IF(LEN(ABS(ROUND(X526,0)))&gt;3,ROUNDDOWN(X526,2-INT(LOG(ABS(ROUND(X526,0))))),IF(LEN(ABS(ROUND(X526,0)))&gt;1,ROUNDDOWN(X526,1-INT(LOG(ABS(X526)))),ROUNDDOWN(X526,0-INT(LOG(ABS(X526)))))))</f>
        <v>132000</v>
      </c>
      <c r="AA526" s="186"/>
      <c r="AB526" s="186"/>
      <c r="AC526" s="186"/>
      <c r="AD526" s="186"/>
      <c r="AE526" s="186"/>
      <c r="AF526" s="186"/>
    </row>
    <row r="527" spans="1:32" ht="18" customHeight="1">
      <c r="A527" s="188"/>
      <c r="B527" s="189"/>
      <c r="C527" s="167" t="s">
        <v>514</v>
      </c>
      <c r="D527" s="190"/>
      <c r="E527" s="191"/>
      <c r="F527" s="192"/>
      <c r="G527" s="193"/>
      <c r="H527" s="191"/>
      <c r="I527" s="194"/>
      <c r="J527" s="194"/>
      <c r="K527" s="194"/>
      <c r="L527" s="194"/>
      <c r="M527" s="194"/>
      <c r="N527" s="194"/>
      <c r="O527" s="194"/>
      <c r="P527" s="196"/>
      <c r="Q527" s="292" t="s">
        <v>1225</v>
      </c>
      <c r="R527" s="293" t="s">
        <v>1226</v>
      </c>
      <c r="S527" s="293" t="s">
        <v>1227</v>
      </c>
      <c r="T527" s="194"/>
      <c r="U527" s="194"/>
      <c r="V527" s="281"/>
      <c r="W527" s="281"/>
      <c r="X527" s="282"/>
      <c r="Y527" s="283"/>
      <c r="AA527" s="198"/>
      <c r="AB527" s="198"/>
      <c r="AC527" s="198"/>
      <c r="AD527" s="198"/>
      <c r="AE527" s="198"/>
      <c r="AF527" s="198"/>
    </row>
    <row r="528" spans="1:32" ht="18" customHeight="1">
      <c r="A528" s="151"/>
      <c r="B528" s="201" t="s">
        <v>515</v>
      </c>
      <c r="C528" s="202" t="s">
        <v>516</v>
      </c>
      <c r="D528" s="203">
        <v>1</v>
      </c>
      <c r="E528" s="183" t="s">
        <v>11</v>
      </c>
      <c r="F528" s="210">
        <f>Y528</f>
        <v>93000</v>
      </c>
      <c r="G528" s="219"/>
      <c r="H528" s="204"/>
      <c r="I528" s="221"/>
      <c r="J528" s="226" t="s">
        <v>189</v>
      </c>
      <c r="K528" s="222"/>
      <c r="L528" s="226"/>
      <c r="M528" s="212" t="s">
        <v>189</v>
      </c>
      <c r="N528" s="222"/>
      <c r="O528" s="213"/>
      <c r="P528" s="220"/>
      <c r="Q528" s="296">
        <v>186000</v>
      </c>
      <c r="R528" s="294">
        <v>195000</v>
      </c>
      <c r="S528" s="294">
        <v>211000</v>
      </c>
      <c r="T528" s="152"/>
      <c r="U528" s="152"/>
      <c r="V528" s="284">
        <f>MIN(Q528,R528,S528)</f>
        <v>186000</v>
      </c>
      <c r="W528" s="285">
        <v>0.5</v>
      </c>
      <c r="X528" s="286">
        <f>ROUNDDOWN(V528*W528,0)</f>
        <v>93000</v>
      </c>
      <c r="Y528" s="287">
        <f>IF(X528=0,"",IF(LEN(ABS(ROUND(X528,0)))&gt;3,ROUNDDOWN(X528,2-INT(LOG(ABS(ROUND(X528,0))))),IF(LEN(ABS(ROUND(X528,0)))&gt;1,ROUNDDOWN(X528,1-INT(LOG(ABS(X528)))),ROUNDDOWN(X528,0-INT(LOG(ABS(X528)))))))</f>
        <v>93000</v>
      </c>
      <c r="AA528" s="186"/>
      <c r="AB528" s="186"/>
      <c r="AC528" s="186"/>
      <c r="AD528" s="186"/>
      <c r="AE528" s="186"/>
      <c r="AF528" s="186"/>
    </row>
    <row r="529" spans="1:32" ht="18" customHeight="1">
      <c r="A529" s="188"/>
      <c r="B529" s="189"/>
      <c r="C529" s="167"/>
      <c r="D529" s="190"/>
      <c r="E529" s="191"/>
      <c r="F529" s="192"/>
      <c r="G529" s="193"/>
      <c r="H529" s="191"/>
      <c r="I529" s="194"/>
      <c r="J529" s="194"/>
      <c r="K529" s="194"/>
      <c r="L529" s="194"/>
      <c r="M529" s="195"/>
      <c r="N529" s="194"/>
      <c r="O529" s="194"/>
      <c r="P529" s="196"/>
      <c r="Q529" s="197"/>
      <c r="R529" s="194"/>
      <c r="S529" s="194"/>
      <c r="T529" s="194"/>
      <c r="U529" s="194"/>
      <c r="V529" s="198"/>
      <c r="W529" s="198"/>
      <c r="X529" s="199"/>
      <c r="Y529" s="200"/>
      <c r="AA529" s="198"/>
      <c r="AB529" s="198"/>
      <c r="AC529" s="198"/>
      <c r="AD529" s="198"/>
      <c r="AE529" s="198"/>
      <c r="AF529" s="198"/>
    </row>
    <row r="530" spans="1:32" ht="18" customHeight="1">
      <c r="A530" s="151"/>
      <c r="B530" s="201"/>
      <c r="C530" s="202"/>
      <c r="D530" s="203"/>
      <c r="E530" s="183"/>
      <c r="F530" s="155"/>
      <c r="G530" s="182"/>
      <c r="H530" s="204"/>
      <c r="I530" s="152"/>
      <c r="J530" s="152"/>
      <c r="K530" s="152"/>
      <c r="L530" s="152"/>
      <c r="M530" s="181"/>
      <c r="N530" s="152"/>
      <c r="O530" s="152"/>
      <c r="P530" s="184"/>
      <c r="Q530" s="205"/>
      <c r="R530" s="213"/>
      <c r="S530" s="213"/>
      <c r="T530" s="152"/>
      <c r="U530" s="152"/>
      <c r="V530" s="206"/>
      <c r="W530" s="207"/>
      <c r="X530" s="208"/>
      <c r="Y530" s="209"/>
      <c r="AA530" s="186"/>
      <c r="AB530" s="186"/>
      <c r="AC530" s="186"/>
      <c r="AD530" s="186"/>
      <c r="AE530" s="186"/>
      <c r="AF530" s="186"/>
    </row>
    <row r="531" spans="1:32" ht="18" customHeight="1">
      <c r="A531" s="188"/>
      <c r="B531" s="189"/>
      <c r="C531" s="167"/>
      <c r="D531" s="190"/>
      <c r="E531" s="191"/>
      <c r="F531" s="192"/>
      <c r="G531" s="193"/>
      <c r="H531" s="191"/>
      <c r="I531" s="194"/>
      <c r="J531" s="194"/>
      <c r="K531" s="194"/>
      <c r="L531" s="194"/>
      <c r="M531" s="195"/>
      <c r="N531" s="194"/>
      <c r="O531" s="194"/>
      <c r="P531" s="196"/>
      <c r="Q531" s="197"/>
      <c r="R531" s="194"/>
      <c r="S531" s="194"/>
      <c r="T531" s="194"/>
      <c r="U531" s="194"/>
      <c r="V531" s="198"/>
      <c r="W531" s="198"/>
      <c r="X531" s="199"/>
      <c r="Y531" s="200"/>
      <c r="AA531" s="198"/>
      <c r="AB531" s="198"/>
      <c r="AC531" s="198"/>
      <c r="AD531" s="198"/>
      <c r="AE531" s="198"/>
      <c r="AF531" s="198"/>
    </row>
    <row r="532" spans="1:32" ht="18" customHeight="1">
      <c r="A532" s="151"/>
      <c r="B532" s="201" t="s">
        <v>326</v>
      </c>
      <c r="C532" s="202"/>
      <c r="D532" s="203"/>
      <c r="E532" s="183"/>
      <c r="F532" s="155"/>
      <c r="G532" s="182"/>
      <c r="H532" s="204"/>
      <c r="I532" s="152"/>
      <c r="J532" s="152"/>
      <c r="K532" s="152"/>
      <c r="L532" s="152"/>
      <c r="M532" s="181"/>
      <c r="N532" s="152"/>
      <c r="O532" s="152"/>
      <c r="P532" s="184"/>
      <c r="Q532" s="205"/>
      <c r="R532" s="213"/>
      <c r="S532" s="213"/>
      <c r="T532" s="152"/>
      <c r="U532" s="152"/>
      <c r="V532" s="206"/>
      <c r="W532" s="207"/>
      <c r="X532" s="208"/>
      <c r="Y532" s="209"/>
      <c r="AA532" s="186"/>
      <c r="AB532" s="186"/>
      <c r="AC532" s="186"/>
      <c r="AD532" s="186"/>
      <c r="AE532" s="186"/>
      <c r="AF532" s="186"/>
    </row>
    <row r="533" spans="1:32" ht="18" customHeight="1">
      <c r="A533" s="188"/>
      <c r="B533" s="189" t="s">
        <v>517</v>
      </c>
      <c r="C533" s="167"/>
      <c r="D533" s="190"/>
      <c r="E533" s="191"/>
      <c r="F533" s="192"/>
      <c r="G533" s="193"/>
      <c r="H533" s="191"/>
      <c r="I533" s="194"/>
      <c r="J533" s="194"/>
      <c r="K533" s="194"/>
      <c r="L533" s="194"/>
      <c r="M533" s="194"/>
      <c r="N533" s="194"/>
      <c r="O533" s="194"/>
      <c r="P533" s="196"/>
      <c r="Q533" s="292" t="s">
        <v>1225</v>
      </c>
      <c r="R533" s="293" t="s">
        <v>1226</v>
      </c>
      <c r="S533" s="293" t="s">
        <v>1227</v>
      </c>
      <c r="T533" s="194"/>
      <c r="U533" s="194"/>
      <c r="V533" s="281"/>
      <c r="W533" s="281"/>
      <c r="X533" s="282"/>
      <c r="Y533" s="283"/>
      <c r="AA533" s="198"/>
      <c r="AB533" s="198"/>
      <c r="AC533" s="198"/>
      <c r="AD533" s="198"/>
      <c r="AE533" s="198"/>
      <c r="AF533" s="198"/>
    </row>
    <row r="534" spans="1:32" ht="18" customHeight="1">
      <c r="A534" s="151"/>
      <c r="B534" s="201" t="s">
        <v>518</v>
      </c>
      <c r="C534" s="202" t="s">
        <v>519</v>
      </c>
      <c r="D534" s="203">
        <v>0.8</v>
      </c>
      <c r="E534" s="183" t="s">
        <v>303</v>
      </c>
      <c r="F534" s="210">
        <f>Y534</f>
        <v>10500</v>
      </c>
      <c r="G534" s="219"/>
      <c r="H534" s="204"/>
      <c r="I534" s="221"/>
      <c r="J534" s="226" t="s">
        <v>189</v>
      </c>
      <c r="K534" s="222"/>
      <c r="L534" s="226"/>
      <c r="M534" s="212" t="s">
        <v>189</v>
      </c>
      <c r="N534" s="222"/>
      <c r="O534" s="213"/>
      <c r="P534" s="220"/>
      <c r="Q534" s="296">
        <v>21000</v>
      </c>
      <c r="R534" s="294">
        <v>23000</v>
      </c>
      <c r="S534" s="294">
        <v>25000</v>
      </c>
      <c r="T534" s="152"/>
      <c r="U534" s="152"/>
      <c r="V534" s="284">
        <f>MIN(Q534,R534,S534)</f>
        <v>21000</v>
      </c>
      <c r="W534" s="285">
        <v>0.5</v>
      </c>
      <c r="X534" s="286">
        <f>ROUNDDOWN(V534*W534,0)</f>
        <v>10500</v>
      </c>
      <c r="Y534" s="287">
        <f t="shared" ref="Y534:Y552" si="8">IF(X534=0,"",IF(LEN(ABS(ROUND(X534,0)))&gt;3,ROUNDDOWN(X534,2-INT(LOG(ABS(ROUND(X534,0))))),IF(LEN(ABS(ROUND(X534,0)))&gt;1,ROUNDDOWN(X534,1-INT(LOG(ABS(X534)))),ROUNDDOWN(X534,0-INT(LOG(ABS(X534)))))))</f>
        <v>10500</v>
      </c>
      <c r="AA534" s="186"/>
      <c r="AB534" s="186"/>
      <c r="AC534" s="186"/>
      <c r="AD534" s="186"/>
      <c r="AE534" s="186"/>
      <c r="AF534" s="186"/>
    </row>
    <row r="535" spans="1:32" ht="18" customHeight="1">
      <c r="A535" s="188"/>
      <c r="B535" s="189" t="s">
        <v>459</v>
      </c>
      <c r="C535" s="167"/>
      <c r="D535" s="190"/>
      <c r="E535" s="191"/>
      <c r="F535" s="192"/>
      <c r="G535" s="193"/>
      <c r="H535" s="191"/>
      <c r="I535" s="194"/>
      <c r="J535" s="194"/>
      <c r="K535" s="194"/>
      <c r="L535" s="194"/>
      <c r="M535" s="194"/>
      <c r="N535" s="194"/>
      <c r="O535" s="194"/>
      <c r="P535" s="196"/>
      <c r="Q535" s="292" t="s">
        <v>1225</v>
      </c>
      <c r="R535" s="293" t="s">
        <v>1226</v>
      </c>
      <c r="S535" s="293" t="s">
        <v>1227</v>
      </c>
      <c r="T535" s="194"/>
      <c r="U535" s="194"/>
      <c r="V535" s="281"/>
      <c r="W535" s="281"/>
      <c r="X535" s="282"/>
      <c r="Y535" s="283"/>
      <c r="AA535" s="198"/>
      <c r="AB535" s="198"/>
      <c r="AC535" s="198"/>
      <c r="AD535" s="198"/>
      <c r="AE535" s="198"/>
      <c r="AF535" s="198"/>
    </row>
    <row r="536" spans="1:32" ht="18" customHeight="1">
      <c r="A536" s="151"/>
      <c r="B536" s="201" t="s">
        <v>520</v>
      </c>
      <c r="C536" s="202" t="s">
        <v>521</v>
      </c>
      <c r="D536" s="203">
        <v>8.4</v>
      </c>
      <c r="E536" s="183" t="s">
        <v>303</v>
      </c>
      <c r="F536" s="210">
        <f>Y536</f>
        <v>4000</v>
      </c>
      <c r="G536" s="219"/>
      <c r="H536" s="204"/>
      <c r="I536" s="221"/>
      <c r="J536" s="226" t="s">
        <v>189</v>
      </c>
      <c r="K536" s="222"/>
      <c r="L536" s="226"/>
      <c r="M536" s="212" t="s">
        <v>189</v>
      </c>
      <c r="N536" s="222"/>
      <c r="O536" s="213"/>
      <c r="P536" s="220"/>
      <c r="Q536" s="296">
        <v>8000</v>
      </c>
      <c r="R536" s="294">
        <v>8800</v>
      </c>
      <c r="S536" s="294">
        <v>9500</v>
      </c>
      <c r="T536" s="152"/>
      <c r="U536" s="152"/>
      <c r="V536" s="284">
        <f>MIN(Q536,R536,S536)</f>
        <v>8000</v>
      </c>
      <c r="W536" s="285">
        <v>0.5</v>
      </c>
      <c r="X536" s="286">
        <f>ROUNDDOWN(V536*W536,0)</f>
        <v>4000</v>
      </c>
      <c r="Y536" s="287">
        <f t="shared" si="8"/>
        <v>4000</v>
      </c>
      <c r="AA536" s="186"/>
      <c r="AB536" s="186"/>
      <c r="AC536" s="186"/>
      <c r="AD536" s="186"/>
      <c r="AE536" s="186"/>
      <c r="AF536" s="186"/>
    </row>
    <row r="537" spans="1:32" ht="18" customHeight="1">
      <c r="A537" s="188"/>
      <c r="B537" s="189" t="s">
        <v>522</v>
      </c>
      <c r="C537" s="167" t="s">
        <v>523</v>
      </c>
      <c r="D537" s="190"/>
      <c r="E537" s="191"/>
      <c r="F537" s="192"/>
      <c r="G537" s="193"/>
      <c r="H537" s="191"/>
      <c r="I537" s="194"/>
      <c r="J537" s="194"/>
      <c r="K537" s="194"/>
      <c r="L537" s="194"/>
      <c r="M537" s="194"/>
      <c r="N537" s="194"/>
      <c r="O537" s="194"/>
      <c r="P537" s="196"/>
      <c r="Q537" s="292" t="s">
        <v>1225</v>
      </c>
      <c r="R537" s="293" t="s">
        <v>1226</v>
      </c>
      <c r="S537" s="293" t="s">
        <v>1227</v>
      </c>
      <c r="T537" s="194"/>
      <c r="U537" s="194"/>
      <c r="V537" s="281"/>
      <c r="W537" s="281"/>
      <c r="X537" s="282"/>
      <c r="Y537" s="283"/>
      <c r="AA537" s="198"/>
      <c r="AB537" s="198"/>
      <c r="AC537" s="198"/>
      <c r="AD537" s="198"/>
      <c r="AE537" s="198"/>
      <c r="AF537" s="198"/>
    </row>
    <row r="538" spans="1:32" ht="18" customHeight="1">
      <c r="A538" s="151"/>
      <c r="B538" s="201" t="s">
        <v>524</v>
      </c>
      <c r="C538" s="202" t="s">
        <v>525</v>
      </c>
      <c r="D538" s="203">
        <v>2</v>
      </c>
      <c r="E538" s="183" t="s">
        <v>11</v>
      </c>
      <c r="F538" s="210">
        <f>Y538</f>
        <v>10000</v>
      </c>
      <c r="G538" s="219"/>
      <c r="H538" s="204"/>
      <c r="I538" s="221"/>
      <c r="J538" s="226" t="s">
        <v>189</v>
      </c>
      <c r="K538" s="222"/>
      <c r="L538" s="226"/>
      <c r="M538" s="212" t="s">
        <v>189</v>
      </c>
      <c r="N538" s="222"/>
      <c r="O538" s="213"/>
      <c r="P538" s="220"/>
      <c r="Q538" s="296">
        <v>20000</v>
      </c>
      <c r="R538" s="294">
        <v>24000</v>
      </c>
      <c r="S538" s="294">
        <v>26000</v>
      </c>
      <c r="T538" s="152"/>
      <c r="U538" s="152"/>
      <c r="V538" s="284">
        <f>MIN(Q538,R538,S538)</f>
        <v>20000</v>
      </c>
      <c r="W538" s="285">
        <v>0.5</v>
      </c>
      <c r="X538" s="286">
        <f>ROUNDDOWN(V538*W538,0)</f>
        <v>10000</v>
      </c>
      <c r="Y538" s="287">
        <f t="shared" si="8"/>
        <v>10000</v>
      </c>
      <c r="AA538" s="186"/>
      <c r="AB538" s="186"/>
      <c r="AC538" s="186"/>
      <c r="AD538" s="186"/>
      <c r="AE538" s="186"/>
      <c r="AF538" s="186"/>
    </row>
    <row r="539" spans="1:32" ht="18" customHeight="1">
      <c r="A539" s="188"/>
      <c r="B539" s="189" t="s">
        <v>526</v>
      </c>
      <c r="C539" s="167" t="s">
        <v>527</v>
      </c>
      <c r="D539" s="190"/>
      <c r="E539" s="191"/>
      <c r="F539" s="192"/>
      <c r="G539" s="193"/>
      <c r="H539" s="191"/>
      <c r="I539" s="194"/>
      <c r="J539" s="194"/>
      <c r="K539" s="194"/>
      <c r="L539" s="194"/>
      <c r="M539" s="194"/>
      <c r="N539" s="194"/>
      <c r="O539" s="194"/>
      <c r="P539" s="196"/>
      <c r="Q539" s="292" t="s">
        <v>1225</v>
      </c>
      <c r="R539" s="293" t="s">
        <v>1226</v>
      </c>
      <c r="S539" s="293" t="s">
        <v>1227</v>
      </c>
      <c r="T539" s="194"/>
      <c r="U539" s="194"/>
      <c r="V539" s="281"/>
      <c r="W539" s="281"/>
      <c r="X539" s="282"/>
      <c r="Y539" s="283"/>
      <c r="AA539" s="198"/>
      <c r="AB539" s="198"/>
      <c r="AC539" s="198"/>
      <c r="AD539" s="198"/>
      <c r="AE539" s="198"/>
      <c r="AF539" s="198"/>
    </row>
    <row r="540" spans="1:32" ht="18" customHeight="1">
      <c r="A540" s="151"/>
      <c r="B540" s="201" t="s">
        <v>528</v>
      </c>
      <c r="C540" s="202" t="s">
        <v>529</v>
      </c>
      <c r="D540" s="203">
        <v>1</v>
      </c>
      <c r="E540" s="183" t="s">
        <v>11</v>
      </c>
      <c r="F540" s="210">
        <f>Y540</f>
        <v>70000</v>
      </c>
      <c r="G540" s="219"/>
      <c r="H540" s="204"/>
      <c r="I540" s="221"/>
      <c r="J540" s="226" t="s">
        <v>189</v>
      </c>
      <c r="K540" s="222"/>
      <c r="L540" s="226"/>
      <c r="M540" s="212" t="s">
        <v>189</v>
      </c>
      <c r="N540" s="222"/>
      <c r="O540" s="213"/>
      <c r="P540" s="220"/>
      <c r="Q540" s="296">
        <v>140000</v>
      </c>
      <c r="R540" s="294">
        <v>150000</v>
      </c>
      <c r="S540" s="294">
        <v>175000</v>
      </c>
      <c r="T540" s="152"/>
      <c r="U540" s="152"/>
      <c r="V540" s="284">
        <f>MIN(Q540,R540,S540)</f>
        <v>140000</v>
      </c>
      <c r="W540" s="285">
        <v>0.5</v>
      </c>
      <c r="X540" s="286">
        <f>ROUNDDOWN(V540*W540,0)</f>
        <v>70000</v>
      </c>
      <c r="Y540" s="287">
        <f t="shared" si="8"/>
        <v>70000</v>
      </c>
      <c r="AA540" s="186"/>
      <c r="AB540" s="186"/>
      <c r="AC540" s="186"/>
      <c r="AD540" s="186"/>
      <c r="AE540" s="186"/>
      <c r="AF540" s="186"/>
    </row>
    <row r="541" spans="1:32" ht="18" customHeight="1">
      <c r="A541" s="188"/>
      <c r="B541" s="189" t="s">
        <v>517</v>
      </c>
      <c r="C541" s="167" t="s">
        <v>530</v>
      </c>
      <c r="D541" s="190"/>
      <c r="E541" s="191"/>
      <c r="F541" s="192"/>
      <c r="G541" s="193"/>
      <c r="H541" s="191"/>
      <c r="I541" s="194"/>
      <c r="J541" s="194"/>
      <c r="K541" s="194"/>
      <c r="L541" s="194"/>
      <c r="M541" s="194"/>
      <c r="N541" s="194"/>
      <c r="O541" s="194"/>
      <c r="P541" s="196"/>
      <c r="Q541" s="292" t="s">
        <v>1225</v>
      </c>
      <c r="R541" s="293" t="s">
        <v>1226</v>
      </c>
      <c r="S541" s="293" t="s">
        <v>1227</v>
      </c>
      <c r="T541" s="194"/>
      <c r="U541" s="194"/>
      <c r="V541" s="281"/>
      <c r="W541" s="281"/>
      <c r="X541" s="282"/>
      <c r="Y541" s="283"/>
      <c r="AA541" s="198"/>
      <c r="AB541" s="198"/>
      <c r="AC541" s="198"/>
      <c r="AD541" s="198"/>
      <c r="AE541" s="198"/>
      <c r="AF541" s="198"/>
    </row>
    <row r="542" spans="1:32" ht="18" customHeight="1">
      <c r="A542" s="151"/>
      <c r="B542" s="201" t="s">
        <v>531</v>
      </c>
      <c r="C542" s="202" t="s">
        <v>532</v>
      </c>
      <c r="D542" s="203">
        <v>1</v>
      </c>
      <c r="E542" s="183" t="s">
        <v>11</v>
      </c>
      <c r="F542" s="210">
        <f>Y542</f>
        <v>160000</v>
      </c>
      <c r="G542" s="219"/>
      <c r="H542" s="204"/>
      <c r="I542" s="221"/>
      <c r="J542" s="226" t="s">
        <v>189</v>
      </c>
      <c r="K542" s="222"/>
      <c r="L542" s="226"/>
      <c r="M542" s="212" t="s">
        <v>189</v>
      </c>
      <c r="N542" s="222"/>
      <c r="O542" s="213"/>
      <c r="P542" s="220"/>
      <c r="Q542" s="296">
        <v>320000</v>
      </c>
      <c r="R542" s="294">
        <v>329000</v>
      </c>
      <c r="S542" s="294">
        <v>341000</v>
      </c>
      <c r="T542" s="152"/>
      <c r="U542" s="152"/>
      <c r="V542" s="284">
        <f>MIN(Q542,R542,S542)</f>
        <v>320000</v>
      </c>
      <c r="W542" s="285">
        <v>0.5</v>
      </c>
      <c r="X542" s="286">
        <f>ROUNDDOWN(V542*W542,0)</f>
        <v>160000</v>
      </c>
      <c r="Y542" s="287">
        <f t="shared" si="8"/>
        <v>160000</v>
      </c>
      <c r="AA542" s="186"/>
      <c r="AB542" s="186"/>
      <c r="AC542" s="186"/>
      <c r="AD542" s="186"/>
      <c r="AE542" s="186"/>
      <c r="AF542" s="186"/>
    </row>
    <row r="543" spans="1:32" ht="18" customHeight="1">
      <c r="A543" s="188"/>
      <c r="B543" s="189" t="s">
        <v>517</v>
      </c>
      <c r="C543" s="167" t="s">
        <v>530</v>
      </c>
      <c r="D543" s="190"/>
      <c r="E543" s="191"/>
      <c r="F543" s="192"/>
      <c r="G543" s="193"/>
      <c r="H543" s="191"/>
      <c r="I543" s="194"/>
      <c r="J543" s="194"/>
      <c r="K543" s="194"/>
      <c r="L543" s="194"/>
      <c r="M543" s="194"/>
      <c r="N543" s="194"/>
      <c r="O543" s="194"/>
      <c r="P543" s="196"/>
      <c r="Q543" s="292" t="s">
        <v>1225</v>
      </c>
      <c r="R543" s="293" t="s">
        <v>1226</v>
      </c>
      <c r="S543" s="293" t="s">
        <v>1227</v>
      </c>
      <c r="T543" s="194"/>
      <c r="U543" s="194"/>
      <c r="V543" s="281"/>
      <c r="W543" s="281"/>
      <c r="X543" s="282"/>
      <c r="Y543" s="283"/>
      <c r="AA543" s="198"/>
      <c r="AB543" s="198"/>
      <c r="AC543" s="198"/>
      <c r="AD543" s="198"/>
      <c r="AE543" s="198"/>
      <c r="AF543" s="198"/>
    </row>
    <row r="544" spans="1:32" ht="18" customHeight="1">
      <c r="A544" s="151"/>
      <c r="B544" s="201" t="s">
        <v>531</v>
      </c>
      <c r="C544" s="202" t="s">
        <v>533</v>
      </c>
      <c r="D544" s="203">
        <v>1</v>
      </c>
      <c r="E544" s="183" t="s">
        <v>11</v>
      </c>
      <c r="F544" s="210">
        <f>Y544</f>
        <v>166000</v>
      </c>
      <c r="G544" s="219"/>
      <c r="H544" s="204"/>
      <c r="I544" s="221"/>
      <c r="J544" s="226" t="s">
        <v>189</v>
      </c>
      <c r="K544" s="222"/>
      <c r="L544" s="226"/>
      <c r="M544" s="212" t="s">
        <v>189</v>
      </c>
      <c r="N544" s="222"/>
      <c r="O544" s="213"/>
      <c r="P544" s="220"/>
      <c r="Q544" s="296">
        <v>333000</v>
      </c>
      <c r="R544" s="294">
        <v>345000</v>
      </c>
      <c r="S544" s="294">
        <v>358000</v>
      </c>
      <c r="T544" s="152"/>
      <c r="U544" s="152"/>
      <c r="V544" s="284">
        <f>MIN(Q544,R544,S544)</f>
        <v>333000</v>
      </c>
      <c r="W544" s="285">
        <v>0.5</v>
      </c>
      <c r="X544" s="286">
        <f>ROUNDDOWN(V544*W544,0)</f>
        <v>166500</v>
      </c>
      <c r="Y544" s="287">
        <f t="shared" si="8"/>
        <v>166000</v>
      </c>
      <c r="AA544" s="186"/>
      <c r="AB544" s="186"/>
      <c r="AC544" s="186"/>
      <c r="AD544" s="186"/>
      <c r="AE544" s="186"/>
      <c r="AF544" s="186"/>
    </row>
    <row r="545" spans="1:32" ht="18" customHeight="1">
      <c r="A545" s="188"/>
      <c r="B545" s="189" t="s">
        <v>387</v>
      </c>
      <c r="C545" s="167"/>
      <c r="D545" s="190"/>
      <c r="E545" s="191"/>
      <c r="F545" s="192"/>
      <c r="G545" s="193"/>
      <c r="H545" s="191"/>
      <c r="I545" s="194"/>
      <c r="J545" s="194"/>
      <c r="K545" s="194"/>
      <c r="L545" s="194"/>
      <c r="M545" s="194"/>
      <c r="N545" s="194"/>
      <c r="O545" s="194"/>
      <c r="P545" s="196"/>
      <c r="Q545" s="292" t="s">
        <v>1225</v>
      </c>
      <c r="R545" s="293" t="s">
        <v>1226</v>
      </c>
      <c r="S545" s="293" t="s">
        <v>1227</v>
      </c>
      <c r="T545" s="194"/>
      <c r="U545" s="194"/>
      <c r="V545" s="281"/>
      <c r="W545" s="281"/>
      <c r="X545" s="282"/>
      <c r="Y545" s="283"/>
      <c r="AA545" s="198"/>
      <c r="AB545" s="198"/>
      <c r="AC545" s="198"/>
      <c r="AD545" s="198"/>
      <c r="AE545" s="198"/>
      <c r="AF545" s="198"/>
    </row>
    <row r="546" spans="1:32" ht="18" customHeight="1">
      <c r="A546" s="151"/>
      <c r="B546" s="201" t="s">
        <v>534</v>
      </c>
      <c r="C546" s="202" t="s">
        <v>535</v>
      </c>
      <c r="D546" s="203">
        <v>1</v>
      </c>
      <c r="E546" s="183" t="s">
        <v>11</v>
      </c>
      <c r="F546" s="210">
        <f>Y546</f>
        <v>6500</v>
      </c>
      <c r="G546" s="219"/>
      <c r="H546" s="204"/>
      <c r="I546" s="221"/>
      <c r="J546" s="226" t="s">
        <v>189</v>
      </c>
      <c r="K546" s="222"/>
      <c r="L546" s="226"/>
      <c r="M546" s="212" t="s">
        <v>189</v>
      </c>
      <c r="N546" s="222"/>
      <c r="O546" s="213"/>
      <c r="P546" s="220"/>
      <c r="Q546" s="296">
        <v>13000</v>
      </c>
      <c r="R546" s="294">
        <v>14600</v>
      </c>
      <c r="S546" s="294">
        <v>15900</v>
      </c>
      <c r="T546" s="152"/>
      <c r="U546" s="152"/>
      <c r="V546" s="284">
        <f>MIN(Q546,R546,S546)</f>
        <v>13000</v>
      </c>
      <c r="W546" s="285">
        <v>0.5</v>
      </c>
      <c r="X546" s="286">
        <f>ROUNDDOWN(V546*W546,0)</f>
        <v>6500</v>
      </c>
      <c r="Y546" s="287">
        <f t="shared" si="8"/>
        <v>6500</v>
      </c>
      <c r="AA546" s="186"/>
      <c r="AB546" s="186"/>
      <c r="AC546" s="186"/>
      <c r="AD546" s="186"/>
      <c r="AE546" s="186"/>
      <c r="AF546" s="186"/>
    </row>
    <row r="547" spans="1:32" ht="18" customHeight="1">
      <c r="A547" s="188"/>
      <c r="B547" s="189" t="s">
        <v>536</v>
      </c>
      <c r="C547" s="167"/>
      <c r="D547" s="190"/>
      <c r="E547" s="191"/>
      <c r="F547" s="192"/>
      <c r="G547" s="193"/>
      <c r="H547" s="191"/>
      <c r="I547" s="194"/>
      <c r="J547" s="194"/>
      <c r="K547" s="194"/>
      <c r="L547" s="194"/>
      <c r="M547" s="194"/>
      <c r="N547" s="194"/>
      <c r="O547" s="194"/>
      <c r="P547" s="196"/>
      <c r="Q547" s="292" t="s">
        <v>1225</v>
      </c>
      <c r="R547" s="293" t="s">
        <v>1226</v>
      </c>
      <c r="S547" s="293" t="s">
        <v>1227</v>
      </c>
      <c r="T547" s="194"/>
      <c r="U547" s="194"/>
      <c r="V547" s="281"/>
      <c r="W547" s="281"/>
      <c r="X547" s="282"/>
      <c r="Y547" s="283"/>
      <c r="AA547" s="198"/>
      <c r="AB547" s="198"/>
      <c r="AC547" s="198"/>
      <c r="AD547" s="198"/>
      <c r="AE547" s="198"/>
      <c r="AF547" s="198"/>
    </row>
    <row r="548" spans="1:32" ht="18" customHeight="1">
      <c r="A548" s="151"/>
      <c r="B548" s="201" t="s">
        <v>537</v>
      </c>
      <c r="C548" s="202" t="s">
        <v>538</v>
      </c>
      <c r="D548" s="203">
        <v>1</v>
      </c>
      <c r="E548" s="183" t="s">
        <v>11</v>
      </c>
      <c r="F548" s="210">
        <f>Y548</f>
        <v>5000</v>
      </c>
      <c r="G548" s="219"/>
      <c r="H548" s="204"/>
      <c r="I548" s="221"/>
      <c r="J548" s="226" t="s">
        <v>189</v>
      </c>
      <c r="K548" s="222"/>
      <c r="L548" s="226"/>
      <c r="M548" s="212" t="s">
        <v>189</v>
      </c>
      <c r="N548" s="222"/>
      <c r="O548" s="213"/>
      <c r="P548" s="220"/>
      <c r="Q548" s="296">
        <v>10000</v>
      </c>
      <c r="R548" s="294">
        <v>11000</v>
      </c>
      <c r="S548" s="294">
        <v>12000</v>
      </c>
      <c r="T548" s="152"/>
      <c r="U548" s="152"/>
      <c r="V548" s="284">
        <f>MIN(Q548,R548,S548)</f>
        <v>10000</v>
      </c>
      <c r="W548" s="285">
        <v>0.5</v>
      </c>
      <c r="X548" s="286">
        <f>ROUNDDOWN(V548*W548,0)</f>
        <v>5000</v>
      </c>
      <c r="Y548" s="287">
        <f t="shared" si="8"/>
        <v>5000</v>
      </c>
      <c r="AA548" s="186"/>
      <c r="AB548" s="186"/>
      <c r="AC548" s="186"/>
      <c r="AD548" s="186"/>
      <c r="AE548" s="186"/>
      <c r="AF548" s="186"/>
    </row>
    <row r="549" spans="1:32" ht="18" customHeight="1">
      <c r="A549" s="188"/>
      <c r="B549" s="189" t="s">
        <v>539</v>
      </c>
      <c r="C549" s="167"/>
      <c r="D549" s="190"/>
      <c r="E549" s="191"/>
      <c r="F549" s="192"/>
      <c r="G549" s="193"/>
      <c r="H549" s="191"/>
      <c r="I549" s="194"/>
      <c r="J549" s="194"/>
      <c r="K549" s="194"/>
      <c r="L549" s="194"/>
      <c r="M549" s="194"/>
      <c r="N549" s="194"/>
      <c r="O549" s="194"/>
      <c r="P549" s="196"/>
      <c r="Q549" s="292" t="s">
        <v>1225</v>
      </c>
      <c r="R549" s="293" t="s">
        <v>1226</v>
      </c>
      <c r="S549" s="293" t="s">
        <v>1227</v>
      </c>
      <c r="T549" s="194"/>
      <c r="U549" s="194"/>
      <c r="V549" s="281"/>
      <c r="W549" s="281"/>
      <c r="X549" s="282"/>
      <c r="Y549" s="283"/>
      <c r="AA549" s="198"/>
      <c r="AB549" s="198"/>
      <c r="AC549" s="198"/>
      <c r="AD549" s="198"/>
      <c r="AE549" s="198"/>
      <c r="AF549" s="198"/>
    </row>
    <row r="550" spans="1:32" ht="18" customHeight="1">
      <c r="A550" s="151"/>
      <c r="B550" s="201" t="s">
        <v>540</v>
      </c>
      <c r="C550" s="202" t="s">
        <v>541</v>
      </c>
      <c r="D550" s="203">
        <v>1</v>
      </c>
      <c r="E550" s="183" t="s">
        <v>11</v>
      </c>
      <c r="F550" s="210">
        <f>Y550</f>
        <v>22500</v>
      </c>
      <c r="G550" s="219"/>
      <c r="H550" s="204"/>
      <c r="I550" s="221"/>
      <c r="J550" s="226" t="s">
        <v>189</v>
      </c>
      <c r="K550" s="222"/>
      <c r="L550" s="226"/>
      <c r="M550" s="212" t="s">
        <v>189</v>
      </c>
      <c r="N550" s="222"/>
      <c r="O550" s="213"/>
      <c r="P550" s="220"/>
      <c r="Q550" s="296">
        <v>45000</v>
      </c>
      <c r="R550" s="294">
        <v>48000</v>
      </c>
      <c r="S550" s="294">
        <v>49000</v>
      </c>
      <c r="T550" s="152"/>
      <c r="U550" s="152"/>
      <c r="V550" s="284">
        <f>MIN(Q550,R550,S550)</f>
        <v>45000</v>
      </c>
      <c r="W550" s="285">
        <v>0.5</v>
      </c>
      <c r="X550" s="286">
        <f>ROUNDDOWN(V550*W550,0)</f>
        <v>22500</v>
      </c>
      <c r="Y550" s="287">
        <f t="shared" si="8"/>
        <v>22500</v>
      </c>
      <c r="AA550" s="186"/>
      <c r="AB550" s="186"/>
      <c r="AC550" s="186"/>
      <c r="AD550" s="186"/>
      <c r="AE550" s="186"/>
      <c r="AF550" s="186"/>
    </row>
    <row r="551" spans="1:32" ht="18" customHeight="1">
      <c r="A551" s="188"/>
      <c r="B551" s="189" t="s">
        <v>542</v>
      </c>
      <c r="C551" s="167" t="s">
        <v>543</v>
      </c>
      <c r="D551" s="190"/>
      <c r="E551" s="191"/>
      <c r="F551" s="192"/>
      <c r="G551" s="193"/>
      <c r="H551" s="191"/>
      <c r="I551" s="194"/>
      <c r="J551" s="194"/>
      <c r="K551" s="194"/>
      <c r="L551" s="194"/>
      <c r="M551" s="194"/>
      <c r="N551" s="194"/>
      <c r="O551" s="194"/>
      <c r="P551" s="196"/>
      <c r="Q551" s="292" t="s">
        <v>1225</v>
      </c>
      <c r="R551" s="293" t="s">
        <v>1226</v>
      </c>
      <c r="S551" s="293" t="s">
        <v>1227</v>
      </c>
      <c r="T551" s="194"/>
      <c r="U551" s="194"/>
      <c r="V551" s="281"/>
      <c r="W551" s="281"/>
      <c r="X551" s="282"/>
      <c r="Y551" s="283"/>
      <c r="AA551" s="198"/>
      <c r="AB551" s="198"/>
      <c r="AC551" s="198"/>
      <c r="AD551" s="198"/>
      <c r="AE551" s="198"/>
      <c r="AF551" s="198"/>
    </row>
    <row r="552" spans="1:32" ht="18" customHeight="1">
      <c r="A552" s="151"/>
      <c r="B552" s="201" t="s">
        <v>544</v>
      </c>
      <c r="C552" s="202" t="s">
        <v>545</v>
      </c>
      <c r="D552" s="203">
        <v>1</v>
      </c>
      <c r="E552" s="183" t="s">
        <v>11</v>
      </c>
      <c r="F552" s="210">
        <f>Y552</f>
        <v>237000</v>
      </c>
      <c r="G552" s="219"/>
      <c r="H552" s="204"/>
      <c r="I552" s="221"/>
      <c r="J552" s="226" t="s">
        <v>189</v>
      </c>
      <c r="K552" s="222"/>
      <c r="L552" s="226"/>
      <c r="M552" s="212" t="s">
        <v>189</v>
      </c>
      <c r="N552" s="222"/>
      <c r="O552" s="213"/>
      <c r="P552" s="220"/>
      <c r="Q552" s="296">
        <v>474000</v>
      </c>
      <c r="R552" s="294">
        <v>494000</v>
      </c>
      <c r="S552" s="294">
        <v>512000</v>
      </c>
      <c r="T552" s="152"/>
      <c r="U552" s="152"/>
      <c r="V552" s="284">
        <f>MIN(Q552,R552,S552)</f>
        <v>474000</v>
      </c>
      <c r="W552" s="285">
        <v>0.5</v>
      </c>
      <c r="X552" s="286">
        <f>ROUNDDOWN(V552*W552,0)</f>
        <v>237000</v>
      </c>
      <c r="Y552" s="287">
        <f t="shared" si="8"/>
        <v>237000</v>
      </c>
      <c r="AA552" s="186"/>
      <c r="AB552" s="186"/>
      <c r="AC552" s="186"/>
      <c r="AD552" s="186"/>
      <c r="AE552" s="186"/>
      <c r="AF552" s="186"/>
    </row>
    <row r="553" spans="1:32" ht="18" customHeight="1">
      <c r="A553" s="188"/>
      <c r="B553" s="189"/>
      <c r="C553" s="167" t="s">
        <v>546</v>
      </c>
      <c r="D553" s="190"/>
      <c r="E553" s="191"/>
      <c r="F553" s="192"/>
      <c r="G553" s="193"/>
      <c r="H553" s="191"/>
      <c r="I553" s="194"/>
      <c r="J553" s="194"/>
      <c r="K553" s="194"/>
      <c r="L553" s="194"/>
      <c r="M553" s="195"/>
      <c r="N553" s="194"/>
      <c r="O553" s="194"/>
      <c r="P553" s="196"/>
      <c r="Q553" s="197"/>
      <c r="R553" s="194"/>
      <c r="S553" s="194"/>
      <c r="T553" s="194"/>
      <c r="U553" s="194"/>
      <c r="V553" s="198"/>
      <c r="W553" s="198"/>
      <c r="X553" s="199"/>
      <c r="Y553" s="200"/>
      <c r="AA553" s="198"/>
      <c r="AB553" s="198"/>
      <c r="AC553" s="198"/>
      <c r="AD553" s="198"/>
      <c r="AE553" s="198"/>
      <c r="AF553" s="198"/>
    </row>
    <row r="554" spans="1:32" ht="18" customHeight="1">
      <c r="A554" s="151"/>
      <c r="B554" s="201"/>
      <c r="C554" s="202"/>
      <c r="D554" s="203"/>
      <c r="E554" s="183"/>
      <c r="F554" s="210"/>
      <c r="G554" s="211"/>
      <c r="H554" s="204"/>
      <c r="I554" s="213"/>
      <c r="J554" s="213"/>
      <c r="K554" s="222"/>
      <c r="L554" s="213"/>
      <c r="M554" s="212"/>
      <c r="N554" s="222"/>
      <c r="O554" s="213"/>
      <c r="P554" s="214"/>
      <c r="Q554" s="205"/>
      <c r="R554" s="213"/>
      <c r="S554" s="213"/>
      <c r="T554" s="152"/>
      <c r="U554" s="152"/>
      <c r="V554" s="206"/>
      <c r="W554" s="207"/>
      <c r="X554" s="208"/>
      <c r="Y554" s="209"/>
      <c r="AA554" s="186"/>
      <c r="AB554" s="186"/>
      <c r="AC554" s="186"/>
      <c r="AD554" s="186"/>
      <c r="AE554" s="186"/>
      <c r="AF554" s="186"/>
    </row>
    <row r="555" spans="1:32" ht="18" customHeight="1">
      <c r="A555" s="188"/>
      <c r="B555" s="189"/>
      <c r="C555" s="167" t="s">
        <v>547</v>
      </c>
      <c r="D555" s="190"/>
      <c r="E555" s="191"/>
      <c r="F555" s="192"/>
      <c r="G555" s="193"/>
      <c r="H555" s="191"/>
      <c r="I555" s="194"/>
      <c r="J555" s="194"/>
      <c r="K555" s="194"/>
      <c r="L555" s="194"/>
      <c r="M555" s="194"/>
      <c r="N555" s="194"/>
      <c r="O555" s="194"/>
      <c r="P555" s="196"/>
      <c r="Q555" s="292" t="s">
        <v>1225</v>
      </c>
      <c r="R555" s="293" t="s">
        <v>1226</v>
      </c>
      <c r="S555" s="293" t="s">
        <v>1227</v>
      </c>
      <c r="T555" s="194"/>
      <c r="U555" s="194"/>
      <c r="V555" s="281"/>
      <c r="W555" s="281"/>
      <c r="X555" s="282"/>
      <c r="Y555" s="283"/>
      <c r="AA555" s="198"/>
      <c r="AB555" s="198"/>
      <c r="AC555" s="198"/>
      <c r="AD555" s="198"/>
      <c r="AE555" s="198"/>
      <c r="AF555" s="198"/>
    </row>
    <row r="556" spans="1:32" ht="18" customHeight="1">
      <c r="A556" s="151"/>
      <c r="B556" s="201" t="s">
        <v>548</v>
      </c>
      <c r="C556" s="202" t="s">
        <v>549</v>
      </c>
      <c r="D556" s="203">
        <v>1</v>
      </c>
      <c r="E556" s="183" t="s">
        <v>11</v>
      </c>
      <c r="F556" s="210">
        <f>Y556</f>
        <v>20500</v>
      </c>
      <c r="G556" s="219"/>
      <c r="H556" s="204"/>
      <c r="I556" s="221"/>
      <c r="J556" s="226" t="s">
        <v>189</v>
      </c>
      <c r="K556" s="222"/>
      <c r="L556" s="226"/>
      <c r="M556" s="212" t="s">
        <v>189</v>
      </c>
      <c r="N556" s="222"/>
      <c r="O556" s="213"/>
      <c r="P556" s="220"/>
      <c r="Q556" s="296">
        <v>41000</v>
      </c>
      <c r="R556" s="294">
        <v>46000</v>
      </c>
      <c r="S556" s="294">
        <v>49000</v>
      </c>
      <c r="T556" s="152"/>
      <c r="U556" s="152"/>
      <c r="V556" s="284">
        <f>MIN(Q556,R556,S556)</f>
        <v>41000</v>
      </c>
      <c r="W556" s="285">
        <v>0.5</v>
      </c>
      <c r="X556" s="286">
        <f>ROUNDDOWN(V556*W556,0)</f>
        <v>20500</v>
      </c>
      <c r="Y556" s="287">
        <f>IF(X556=0,"",IF(LEN(ABS(ROUND(X556,0)))&gt;3,ROUNDDOWN(X556,2-INT(LOG(ABS(ROUND(X556,0))))),IF(LEN(ABS(ROUND(X556,0)))&gt;1,ROUNDDOWN(X556,1-INT(LOG(ABS(X556)))),ROUNDDOWN(X556,0-INT(LOG(ABS(X556)))))))</f>
        <v>20500</v>
      </c>
      <c r="AA556" s="186"/>
      <c r="AB556" s="186"/>
      <c r="AC556" s="186"/>
      <c r="AD556" s="186"/>
      <c r="AE556" s="186"/>
      <c r="AF556" s="186"/>
    </row>
    <row r="557" spans="1:32" ht="18" customHeight="1">
      <c r="A557" s="188"/>
      <c r="B557" s="189" t="s">
        <v>522</v>
      </c>
      <c r="C557" s="167"/>
      <c r="D557" s="190"/>
      <c r="E557" s="191"/>
      <c r="F557" s="192"/>
      <c r="G557" s="193"/>
      <c r="H557" s="191"/>
      <c r="I557" s="194"/>
      <c r="J557" s="194"/>
      <c r="K557" s="194"/>
      <c r="L557" s="194"/>
      <c r="M557" s="194"/>
      <c r="N557" s="194"/>
      <c r="O557" s="194"/>
      <c r="P557" s="196"/>
      <c r="Q557" s="292" t="s">
        <v>1225</v>
      </c>
      <c r="R557" s="293" t="s">
        <v>1226</v>
      </c>
      <c r="S557" s="293" t="s">
        <v>1227</v>
      </c>
      <c r="T557" s="194"/>
      <c r="U557" s="194"/>
      <c r="V557" s="281"/>
      <c r="W557" s="281"/>
      <c r="X557" s="282"/>
      <c r="Y557" s="283"/>
      <c r="AA557" s="198"/>
      <c r="AB557" s="198"/>
      <c r="AC557" s="198"/>
      <c r="AD557" s="198"/>
      <c r="AE557" s="198"/>
      <c r="AF557" s="198"/>
    </row>
    <row r="558" spans="1:32" ht="18" customHeight="1">
      <c r="A558" s="151"/>
      <c r="B558" s="201" t="s">
        <v>550</v>
      </c>
      <c r="C558" s="202" t="s">
        <v>551</v>
      </c>
      <c r="D558" s="203">
        <v>2</v>
      </c>
      <c r="E558" s="183" t="s">
        <v>11</v>
      </c>
      <c r="F558" s="210">
        <f>Y558</f>
        <v>2700</v>
      </c>
      <c r="G558" s="219"/>
      <c r="H558" s="204"/>
      <c r="I558" s="221"/>
      <c r="J558" s="226" t="s">
        <v>189</v>
      </c>
      <c r="K558" s="222"/>
      <c r="L558" s="226"/>
      <c r="M558" s="212" t="s">
        <v>189</v>
      </c>
      <c r="N558" s="222"/>
      <c r="O558" s="213"/>
      <c r="P558" s="220"/>
      <c r="Q558" s="296">
        <v>5400</v>
      </c>
      <c r="R558" s="294">
        <v>6200</v>
      </c>
      <c r="S558" s="294">
        <v>6900</v>
      </c>
      <c r="T558" s="152"/>
      <c r="U558" s="152"/>
      <c r="V558" s="284">
        <f>MIN(Q558,R558,S558)</f>
        <v>5400</v>
      </c>
      <c r="W558" s="285">
        <v>0.5</v>
      </c>
      <c r="X558" s="286">
        <f>ROUNDDOWN(V558*W558,0)</f>
        <v>2700</v>
      </c>
      <c r="Y558" s="287">
        <f>IF(X558=0,"",IF(LEN(ABS(ROUND(X558,0)))&gt;3,ROUNDDOWN(X558,2-INT(LOG(ABS(ROUND(X558,0))))),IF(LEN(ABS(ROUND(X558,0)))&gt;1,ROUNDDOWN(X558,1-INT(LOG(ABS(X558)))),ROUNDDOWN(X558,0-INT(LOG(ABS(X558)))))))</f>
        <v>2700</v>
      </c>
      <c r="AA558" s="186"/>
      <c r="AB558" s="186"/>
      <c r="AC558" s="186"/>
      <c r="AD558" s="186"/>
      <c r="AE558" s="186"/>
      <c r="AF558" s="186"/>
    </row>
    <row r="559" spans="1:32" ht="18" customHeight="1">
      <c r="A559" s="188"/>
      <c r="B559" s="189"/>
      <c r="C559" s="167"/>
      <c r="D559" s="190"/>
      <c r="E559" s="191"/>
      <c r="F559" s="192"/>
      <c r="G559" s="193"/>
      <c r="H559" s="191"/>
      <c r="I559" s="194"/>
      <c r="J559" s="194"/>
      <c r="K559" s="194"/>
      <c r="L559" s="194"/>
      <c r="M559" s="195"/>
      <c r="N559" s="194"/>
      <c r="O559" s="194"/>
      <c r="P559" s="196"/>
      <c r="Q559" s="197"/>
      <c r="R559" s="194"/>
      <c r="S559" s="194"/>
      <c r="T559" s="194"/>
      <c r="U559" s="194"/>
      <c r="V559" s="198"/>
      <c r="W559" s="198"/>
      <c r="X559" s="199"/>
      <c r="Y559" s="200"/>
      <c r="AA559" s="198"/>
      <c r="AB559" s="198"/>
      <c r="AC559" s="198"/>
      <c r="AD559" s="198"/>
      <c r="AE559" s="198"/>
      <c r="AF559" s="198"/>
    </row>
    <row r="560" spans="1:32" ht="18" customHeight="1">
      <c r="A560" s="151"/>
      <c r="B560" s="201"/>
      <c r="C560" s="202"/>
      <c r="D560" s="203"/>
      <c r="E560" s="183"/>
      <c r="F560" s="155"/>
      <c r="G560" s="182"/>
      <c r="H560" s="204"/>
      <c r="I560" s="152"/>
      <c r="J560" s="152"/>
      <c r="K560" s="152"/>
      <c r="L560" s="152"/>
      <c r="M560" s="181"/>
      <c r="N560" s="152"/>
      <c r="O560" s="152"/>
      <c r="P560" s="184"/>
      <c r="Q560" s="205"/>
      <c r="R560" s="213"/>
      <c r="S560" s="213"/>
      <c r="T560" s="152"/>
      <c r="U560" s="152"/>
      <c r="V560" s="206"/>
      <c r="W560" s="207"/>
      <c r="X560" s="208"/>
      <c r="Y560" s="209"/>
      <c r="AA560" s="186"/>
      <c r="AB560" s="186"/>
      <c r="AC560" s="186"/>
      <c r="AD560" s="186"/>
      <c r="AE560" s="186"/>
      <c r="AF560" s="186"/>
    </row>
    <row r="561" spans="1:32" ht="18" customHeight="1">
      <c r="A561" s="188"/>
      <c r="B561" s="189"/>
      <c r="C561" s="167"/>
      <c r="D561" s="190"/>
      <c r="E561" s="191"/>
      <c r="F561" s="192"/>
      <c r="G561" s="193"/>
      <c r="H561" s="191"/>
      <c r="I561" s="194"/>
      <c r="J561" s="194"/>
      <c r="K561" s="194"/>
      <c r="L561" s="194"/>
      <c r="M561" s="195"/>
      <c r="N561" s="194"/>
      <c r="O561" s="194"/>
      <c r="P561" s="196"/>
      <c r="Q561" s="197"/>
      <c r="R561" s="194"/>
      <c r="S561" s="194"/>
      <c r="T561" s="194"/>
      <c r="U561" s="194"/>
      <c r="V561" s="198"/>
      <c r="W561" s="198"/>
      <c r="X561" s="199"/>
      <c r="Y561" s="200"/>
      <c r="AA561" s="198"/>
      <c r="AB561" s="198"/>
      <c r="AC561" s="198"/>
      <c r="AD561" s="198"/>
      <c r="AE561" s="198"/>
      <c r="AF561" s="198"/>
    </row>
    <row r="562" spans="1:32" ht="18" customHeight="1">
      <c r="A562" s="151">
        <v>18</v>
      </c>
      <c r="B562" s="201" t="s">
        <v>552</v>
      </c>
      <c r="C562" s="202"/>
      <c r="D562" s="203"/>
      <c r="E562" s="183"/>
      <c r="F562" s="155"/>
      <c r="G562" s="182"/>
      <c r="H562" s="204"/>
      <c r="I562" s="152"/>
      <c r="J562" s="152"/>
      <c r="K562" s="152"/>
      <c r="L562" s="152"/>
      <c r="M562" s="181"/>
      <c r="N562" s="152"/>
      <c r="O562" s="152"/>
      <c r="P562" s="184"/>
      <c r="Q562" s="205"/>
      <c r="R562" s="213"/>
      <c r="S562" s="213"/>
      <c r="T562" s="152"/>
      <c r="U562" s="152"/>
      <c r="V562" s="206"/>
      <c r="W562" s="207"/>
      <c r="X562" s="208"/>
      <c r="Y562" s="209"/>
      <c r="AA562" s="186"/>
      <c r="AB562" s="186"/>
      <c r="AC562" s="186"/>
      <c r="AD562" s="186"/>
      <c r="AE562" s="186"/>
      <c r="AF562" s="186"/>
    </row>
    <row r="563" spans="1:32" ht="18" customHeight="1">
      <c r="A563" s="188"/>
      <c r="B563" s="189"/>
      <c r="C563" s="167"/>
      <c r="D563" s="190"/>
      <c r="E563" s="191"/>
      <c r="F563" s="192"/>
      <c r="G563" s="193"/>
      <c r="H563" s="191"/>
      <c r="I563" s="194"/>
      <c r="J563" s="194"/>
      <c r="K563" s="194"/>
      <c r="L563" s="194"/>
      <c r="M563" s="195"/>
      <c r="N563" s="194"/>
      <c r="O563" s="194"/>
      <c r="P563" s="196"/>
      <c r="Q563" s="197"/>
      <c r="R563" s="194"/>
      <c r="S563" s="194"/>
      <c r="T563" s="194"/>
      <c r="U563" s="194"/>
      <c r="V563" s="198"/>
      <c r="W563" s="198"/>
      <c r="X563" s="199"/>
      <c r="Y563" s="200"/>
      <c r="AA563" s="198"/>
      <c r="AB563" s="198"/>
      <c r="AC563" s="198"/>
      <c r="AD563" s="198"/>
      <c r="AE563" s="198"/>
      <c r="AF563" s="198"/>
    </row>
    <row r="564" spans="1:32" ht="18" customHeight="1">
      <c r="A564" s="151" t="s">
        <v>1192</v>
      </c>
      <c r="B564" s="201" t="s">
        <v>553</v>
      </c>
      <c r="C564" s="202"/>
      <c r="D564" s="203"/>
      <c r="E564" s="183"/>
      <c r="F564" s="155"/>
      <c r="G564" s="182"/>
      <c r="H564" s="204"/>
      <c r="I564" s="152"/>
      <c r="J564" s="152"/>
      <c r="K564" s="152"/>
      <c r="L564" s="152"/>
      <c r="M564" s="181"/>
      <c r="N564" s="152"/>
      <c r="O564" s="152"/>
      <c r="P564" s="184"/>
      <c r="Q564" s="205"/>
      <c r="R564" s="213"/>
      <c r="S564" s="213"/>
      <c r="T564" s="152"/>
      <c r="U564" s="152"/>
      <c r="V564" s="206"/>
      <c r="W564" s="207"/>
      <c r="X564" s="208"/>
      <c r="Y564" s="209"/>
      <c r="AA564" s="186"/>
      <c r="AB564" s="186"/>
      <c r="AC564" s="186"/>
      <c r="AD564" s="186"/>
      <c r="AE564" s="186"/>
      <c r="AF564" s="186"/>
    </row>
    <row r="565" spans="1:32" ht="18" customHeight="1">
      <c r="A565" s="188"/>
      <c r="B565" s="189"/>
      <c r="C565" s="167"/>
      <c r="D565" s="190"/>
      <c r="E565" s="191"/>
      <c r="F565" s="192"/>
      <c r="G565" s="193"/>
      <c r="H565" s="191"/>
      <c r="I565" s="194"/>
      <c r="J565" s="194" t="s">
        <v>747</v>
      </c>
      <c r="K565" s="194"/>
      <c r="L565" s="194"/>
      <c r="M565" s="194"/>
      <c r="N565" s="194"/>
      <c r="O565" s="194"/>
      <c r="P565" s="196"/>
      <c r="Q565" s="197"/>
      <c r="R565" s="194"/>
      <c r="S565" s="194"/>
      <c r="T565" s="194"/>
      <c r="U565" s="194"/>
      <c r="V565" s="198"/>
      <c r="W565" s="198"/>
      <c r="X565" s="199"/>
      <c r="Y565" s="200"/>
      <c r="AA565" s="198"/>
      <c r="AB565" s="198"/>
      <c r="AC565" s="198"/>
      <c r="AD565" s="198"/>
      <c r="AE565" s="198"/>
      <c r="AF565" s="198"/>
    </row>
    <row r="566" spans="1:32" ht="18" customHeight="1">
      <c r="A566" s="151"/>
      <c r="B566" s="201" t="s">
        <v>554</v>
      </c>
      <c r="C566" s="202" t="s">
        <v>555</v>
      </c>
      <c r="D566" s="203">
        <v>397</v>
      </c>
      <c r="E566" s="183" t="s">
        <v>786</v>
      </c>
      <c r="F566" s="210">
        <f>IF(G566=0,"",IF(LEN(ABS(ROUND(G566,0)))&gt;3,ROUND(G566,2-INT(LOG(ABS(ROUND(G566,0))))),IF(LEN(ABS(ROUND(G566,0)))&gt;1,ROUND(G566,1-INT(LOG(ABS(G566)))),ROUND(G566,0-INT(LOG(ABS(G566)))))))</f>
        <v>3940</v>
      </c>
      <c r="G566" s="211">
        <f>IF(P566="",H566,ROUND(H566*P566,1))</f>
        <v>3939</v>
      </c>
      <c r="H566" s="204">
        <v>1</v>
      </c>
      <c r="I566" s="213"/>
      <c r="J566" s="213">
        <v>3900</v>
      </c>
      <c r="K566" s="222">
        <v>1.01</v>
      </c>
      <c r="L566" s="229">
        <f>IF(J566="",K566,ROUND(J566*K566,1))</f>
        <v>3939</v>
      </c>
      <c r="M566" s="212" t="s">
        <v>748</v>
      </c>
      <c r="N566" s="222"/>
      <c r="O566" s="229"/>
      <c r="P566" s="230">
        <f>IF(E566="",0,AVERAGE(L566,O566))</f>
        <v>3939</v>
      </c>
      <c r="Q566" s="205"/>
      <c r="R566" s="213"/>
      <c r="S566" s="213"/>
      <c r="T566" s="152"/>
      <c r="U566" s="152"/>
      <c r="V566" s="206"/>
      <c r="W566" s="207"/>
      <c r="X566" s="208"/>
      <c r="Y566" s="209"/>
      <c r="AA566" s="186"/>
      <c r="AB566" s="186"/>
      <c r="AC566" s="186"/>
      <c r="AD566" s="186"/>
      <c r="AE566" s="186"/>
      <c r="AF566" s="186"/>
    </row>
    <row r="567" spans="1:32" ht="18" customHeight="1">
      <c r="A567" s="188"/>
      <c r="B567" s="189"/>
      <c r="C567" s="167"/>
      <c r="D567" s="190"/>
      <c r="E567" s="191"/>
      <c r="F567" s="192"/>
      <c r="G567" s="193"/>
      <c r="H567" s="191"/>
      <c r="I567" s="194"/>
      <c r="J567" s="194" t="s">
        <v>749</v>
      </c>
      <c r="K567" s="194"/>
      <c r="L567" s="194"/>
      <c r="M567" s="194"/>
      <c r="N567" s="194"/>
      <c r="O567" s="194"/>
      <c r="P567" s="196"/>
      <c r="Q567" s="197"/>
      <c r="R567" s="194"/>
      <c r="S567" s="194"/>
      <c r="T567" s="194"/>
      <c r="U567" s="194"/>
      <c r="V567" s="198"/>
      <c r="W567" s="198"/>
      <c r="X567" s="199"/>
      <c r="Y567" s="200"/>
      <c r="AA567" s="198"/>
      <c r="AB567" s="198"/>
      <c r="AC567" s="198"/>
      <c r="AD567" s="198"/>
      <c r="AE567" s="198"/>
      <c r="AF567" s="198"/>
    </row>
    <row r="568" spans="1:32" ht="18" customHeight="1">
      <c r="A568" s="151"/>
      <c r="B568" s="201" t="s">
        <v>556</v>
      </c>
      <c r="C568" s="202" t="s">
        <v>557</v>
      </c>
      <c r="D568" s="203">
        <v>6.9</v>
      </c>
      <c r="E568" s="183" t="s">
        <v>303</v>
      </c>
      <c r="F568" s="210">
        <f>IF(G568=0,"",IF(LEN(ABS(ROUND(G568,0)))&gt;3,ROUND(G568,2-INT(LOG(ABS(ROUND(G568,0))))),IF(LEN(ABS(ROUND(G568,0)))&gt;1,ROUND(G568,1-INT(LOG(ABS(G568)))),ROUND(G568,0-INT(LOG(ABS(G568)))))))</f>
        <v>4040</v>
      </c>
      <c r="G568" s="211">
        <f>IF(P568="",H568,ROUND(H568*P568,1))</f>
        <v>4040</v>
      </c>
      <c r="H568" s="204">
        <v>1</v>
      </c>
      <c r="I568" s="213"/>
      <c r="J568" s="213">
        <v>4000</v>
      </c>
      <c r="K568" s="222">
        <v>1.01</v>
      </c>
      <c r="L568" s="229">
        <f>IF(J568="",K568,ROUND(J568*K568,1))</f>
        <v>4040</v>
      </c>
      <c r="M568" s="212" t="s">
        <v>189</v>
      </c>
      <c r="N568" s="222"/>
      <c r="O568" s="229"/>
      <c r="P568" s="230">
        <f>IF(E568="",0,AVERAGE(L568,O568))</f>
        <v>4040</v>
      </c>
      <c r="Q568" s="205"/>
      <c r="R568" s="213"/>
      <c r="S568" s="213"/>
      <c r="T568" s="152"/>
      <c r="U568" s="152"/>
      <c r="V568" s="206"/>
      <c r="W568" s="207"/>
      <c r="X568" s="208"/>
      <c r="Y568" s="209"/>
      <c r="AA568" s="186"/>
      <c r="AB568" s="186"/>
      <c r="AC568" s="186"/>
      <c r="AD568" s="186"/>
      <c r="AE568" s="186"/>
      <c r="AF568" s="186"/>
    </row>
    <row r="569" spans="1:32" ht="18" customHeight="1">
      <c r="A569" s="188"/>
      <c r="B569" s="189"/>
      <c r="C569" s="167"/>
      <c r="D569" s="190"/>
      <c r="E569" s="191"/>
      <c r="F569" s="192"/>
      <c r="G569" s="193"/>
      <c r="H569" s="191"/>
      <c r="I569" s="194"/>
      <c r="J569" s="194" t="s">
        <v>749</v>
      </c>
      <c r="K569" s="194"/>
      <c r="L569" s="194"/>
      <c r="M569" s="194"/>
      <c r="N569" s="194"/>
      <c r="O569" s="194"/>
      <c r="P569" s="196"/>
      <c r="Q569" s="197"/>
      <c r="R569" s="194"/>
      <c r="S569" s="194"/>
      <c r="T569" s="194"/>
      <c r="U569" s="194"/>
      <c r="V569" s="198"/>
      <c r="W569" s="198"/>
      <c r="X569" s="199"/>
      <c r="Y569" s="200"/>
      <c r="AA569" s="198"/>
      <c r="AB569" s="198"/>
      <c r="AC569" s="198"/>
      <c r="AD569" s="198"/>
      <c r="AE569" s="198"/>
      <c r="AF569" s="198"/>
    </row>
    <row r="570" spans="1:32" ht="18" customHeight="1">
      <c r="A570" s="151"/>
      <c r="B570" s="201" t="s">
        <v>556</v>
      </c>
      <c r="C570" s="202" t="s">
        <v>558</v>
      </c>
      <c r="D570" s="203">
        <v>32.5</v>
      </c>
      <c r="E570" s="183" t="s">
        <v>303</v>
      </c>
      <c r="F570" s="210">
        <f>IF(G570=0,"",IF(LEN(ABS(ROUND(G570,0)))&gt;3,ROUND(G570,2-INT(LOG(ABS(ROUND(G570,0))))),IF(LEN(ABS(ROUND(G570,0)))&gt;1,ROUND(G570,1-INT(LOG(ABS(G570)))),ROUND(G570,0-INT(LOG(ABS(G570)))))))</f>
        <v>4040</v>
      </c>
      <c r="G570" s="211">
        <f>IF(P570="",H570,ROUND(H570*P570,1))</f>
        <v>4040</v>
      </c>
      <c r="H570" s="204">
        <v>1</v>
      </c>
      <c r="I570" s="213"/>
      <c r="J570" s="213">
        <v>4000</v>
      </c>
      <c r="K570" s="222">
        <v>1.01</v>
      </c>
      <c r="L570" s="229">
        <f>IF(J570="",K570,ROUND(J570*K570,1))</f>
        <v>4040</v>
      </c>
      <c r="M570" s="212" t="s">
        <v>189</v>
      </c>
      <c r="N570" s="222"/>
      <c r="O570" s="229"/>
      <c r="P570" s="230">
        <f>IF(E570="",0,AVERAGE(L570,O570))</f>
        <v>4040</v>
      </c>
      <c r="Q570" s="205"/>
      <c r="R570" s="213"/>
      <c r="S570" s="213"/>
      <c r="T570" s="152"/>
      <c r="U570" s="152"/>
      <c r="V570" s="206"/>
      <c r="W570" s="207"/>
      <c r="X570" s="208"/>
      <c r="Y570" s="209"/>
      <c r="AA570" s="186"/>
      <c r="AB570" s="186"/>
      <c r="AC570" s="186"/>
      <c r="AD570" s="186"/>
      <c r="AE570" s="186"/>
      <c r="AF570" s="186"/>
    </row>
    <row r="571" spans="1:32" ht="18" customHeight="1">
      <c r="A571" s="188"/>
      <c r="B571" s="189"/>
      <c r="C571" s="167"/>
      <c r="D571" s="190"/>
      <c r="E571" s="191"/>
      <c r="F571" s="192"/>
      <c r="G571" s="193" t="s">
        <v>721</v>
      </c>
      <c r="H571" s="191"/>
      <c r="I571" s="194"/>
      <c r="J571" s="194"/>
      <c r="K571" s="194"/>
      <c r="L571" s="194"/>
      <c r="M571" s="194"/>
      <c r="N571" s="194"/>
      <c r="O571" s="194"/>
      <c r="P571" s="196"/>
      <c r="Q571" s="197"/>
      <c r="R571" s="194"/>
      <c r="S571" s="194"/>
      <c r="T571" s="194"/>
      <c r="U571" s="194"/>
      <c r="V571" s="198"/>
      <c r="W571" s="198"/>
      <c r="X571" s="199"/>
      <c r="Y571" s="200"/>
      <c r="AA571" s="198"/>
      <c r="AB571" s="198"/>
      <c r="AC571" s="198"/>
      <c r="AD571" s="198"/>
      <c r="AE571" s="198"/>
      <c r="AF571" s="198"/>
    </row>
    <row r="572" spans="1:32" ht="18" customHeight="1">
      <c r="A572" s="151"/>
      <c r="B572" s="201" t="s">
        <v>848</v>
      </c>
      <c r="C572" s="202" t="s">
        <v>559</v>
      </c>
      <c r="D572" s="203">
        <v>14.6</v>
      </c>
      <c r="E572" s="183" t="s">
        <v>303</v>
      </c>
      <c r="F572" s="210">
        <f>IF(G572=0,"",IF(LEN(ABS(ROUND(G572,0)))&gt;3,ROUND(G572,2-INT(LOG(ABS(ROUND(G572,0))))),IF(LEN(ABS(ROUND(G572,0)))&gt;1,ROUND(G572,1-INT(LOG(ABS(G572)))),ROUND(G572,0-INT(LOG(ABS(G572)))))))</f>
        <v>5690</v>
      </c>
      <c r="G572" s="211">
        <f>SUM(G573:G578)</f>
        <v>5692.5</v>
      </c>
      <c r="H572" s="204"/>
      <c r="I572" s="213"/>
      <c r="J572" s="213"/>
      <c r="K572" s="222"/>
      <c r="L572" s="229"/>
      <c r="M572" s="212"/>
      <c r="N572" s="222"/>
      <c r="O572" s="229"/>
      <c r="P572" s="230"/>
      <c r="Q572" s="205"/>
      <c r="R572" s="213"/>
      <c r="S572" s="213"/>
      <c r="T572" s="152"/>
      <c r="U572" s="152"/>
      <c r="V572" s="206"/>
      <c r="W572" s="207"/>
      <c r="X572" s="208"/>
      <c r="Y572" s="209"/>
      <c r="AA572" s="186"/>
      <c r="AB572" s="186"/>
      <c r="AC572" s="186"/>
      <c r="AD572" s="186"/>
      <c r="AE572" s="186"/>
      <c r="AF572" s="186"/>
    </row>
    <row r="573" spans="1:32" ht="18" customHeight="1">
      <c r="A573" s="188"/>
      <c r="B573" s="189"/>
      <c r="C573" s="167"/>
      <c r="D573" s="190"/>
      <c r="E573" s="191"/>
      <c r="F573" s="192"/>
      <c r="G573" s="193"/>
      <c r="H573" s="191"/>
      <c r="I573" s="194"/>
      <c r="J573" s="194" t="s">
        <v>833</v>
      </c>
      <c r="K573" s="194"/>
      <c r="L573" s="194"/>
      <c r="M573" s="194"/>
      <c r="N573" s="194"/>
      <c r="O573" s="194"/>
      <c r="P573" s="196"/>
      <c r="Q573" s="197"/>
      <c r="R573" s="194"/>
      <c r="S573" s="194"/>
      <c r="T573" s="194"/>
      <c r="U573" s="194"/>
      <c r="V573" s="198"/>
      <c r="W573" s="198"/>
      <c r="X573" s="199"/>
      <c r="Y573" s="200"/>
      <c r="AA573" s="198"/>
      <c r="AB573" s="198"/>
      <c r="AC573" s="198"/>
      <c r="AD573" s="198"/>
      <c r="AE573" s="198"/>
      <c r="AF573" s="198"/>
    </row>
    <row r="574" spans="1:32" ht="18" customHeight="1">
      <c r="A574" s="151"/>
      <c r="B574" s="201"/>
      <c r="C574" s="202" t="s">
        <v>832</v>
      </c>
      <c r="D574" s="203">
        <v>1</v>
      </c>
      <c r="E574" s="183" t="s">
        <v>184</v>
      </c>
      <c r="F574" s="210"/>
      <c r="G574" s="211">
        <f>IF(P574="",H574,ROUND(H574*P574,1))</f>
        <v>5151</v>
      </c>
      <c r="H574" s="204">
        <v>1</v>
      </c>
      <c r="I574" s="213"/>
      <c r="J574" s="213">
        <v>5100</v>
      </c>
      <c r="K574" s="222">
        <v>1.01</v>
      </c>
      <c r="L574" s="229">
        <f>IF(J574="",K574,ROUND(J574*K574,1))</f>
        <v>5151</v>
      </c>
      <c r="M574" s="212" t="s">
        <v>189</v>
      </c>
      <c r="N574" s="222"/>
      <c r="O574" s="229"/>
      <c r="P574" s="230">
        <f>IF(E574="",0,AVERAGE(L574,O574))</f>
        <v>5151</v>
      </c>
      <c r="Q574" s="205"/>
      <c r="R574" s="213"/>
      <c r="S574" s="213"/>
      <c r="T574" s="152"/>
      <c r="U574" s="152"/>
      <c r="V574" s="206"/>
      <c r="W574" s="207"/>
      <c r="X574" s="208"/>
      <c r="Y574" s="209"/>
      <c r="AA574" s="186"/>
      <c r="AB574" s="186"/>
      <c r="AC574" s="186"/>
      <c r="AD574" s="186"/>
      <c r="AE574" s="186"/>
      <c r="AF574" s="186"/>
    </row>
    <row r="575" spans="1:32" ht="18" customHeight="1">
      <c r="A575" s="188"/>
      <c r="B575" s="189"/>
      <c r="C575" s="167"/>
      <c r="D575" s="190"/>
      <c r="E575" s="191"/>
      <c r="F575" s="192"/>
      <c r="G575" s="193"/>
      <c r="H575" s="191"/>
      <c r="I575" s="194"/>
      <c r="J575" s="198" t="s">
        <v>835</v>
      </c>
      <c r="K575" s="194"/>
      <c r="L575" s="194"/>
      <c r="M575" s="233" t="s">
        <v>836</v>
      </c>
      <c r="N575" s="194"/>
      <c r="O575" s="194"/>
      <c r="P575" s="196"/>
      <c r="Q575" s="197"/>
      <c r="R575" s="194"/>
      <c r="S575" s="194"/>
      <c r="T575" s="194"/>
      <c r="U575" s="194"/>
      <c r="V575" s="198"/>
      <c r="W575" s="198"/>
      <c r="X575" s="199"/>
      <c r="Y575" s="200"/>
      <c r="AA575" s="198"/>
      <c r="AB575" s="198"/>
      <c r="AC575" s="198"/>
      <c r="AD575" s="198"/>
      <c r="AE575" s="198"/>
      <c r="AF575" s="198"/>
    </row>
    <row r="576" spans="1:32" ht="18" customHeight="1">
      <c r="A576" s="151"/>
      <c r="B576" s="201"/>
      <c r="C576" s="202" t="s">
        <v>834</v>
      </c>
      <c r="D576" s="203">
        <v>1</v>
      </c>
      <c r="E576" s="183" t="s">
        <v>184</v>
      </c>
      <c r="F576" s="210"/>
      <c r="G576" s="211">
        <f>IF(P576="",H576,ROUND(H576*P576,1))</f>
        <v>-1442</v>
      </c>
      <c r="H576" s="204">
        <v>-1</v>
      </c>
      <c r="I576" s="213"/>
      <c r="J576" s="213">
        <f>ROUND(850/0.6,0)</f>
        <v>1417</v>
      </c>
      <c r="K576" s="222">
        <v>1</v>
      </c>
      <c r="L576" s="229">
        <f>IF(J576="",K576,ROUND(J576*K576,1))</f>
        <v>1417</v>
      </c>
      <c r="M576" s="213">
        <f>ROUND(880/0.6,0)</f>
        <v>1467</v>
      </c>
      <c r="N576" s="222">
        <v>1</v>
      </c>
      <c r="O576" s="229">
        <f>IF(M576="",N576,ROUND(M576*N576,1))</f>
        <v>1467</v>
      </c>
      <c r="P576" s="230">
        <f>IF(E576="",0,AVERAGE(L576,O576))</f>
        <v>1442</v>
      </c>
      <c r="Q576" s="205"/>
      <c r="R576" s="213"/>
      <c r="S576" s="213"/>
      <c r="T576" s="152"/>
      <c r="U576" s="152"/>
      <c r="V576" s="206"/>
      <c r="W576" s="207"/>
      <c r="X576" s="208"/>
      <c r="Y576" s="209"/>
      <c r="AA576" s="186"/>
      <c r="AB576" s="186"/>
      <c r="AC576" s="186"/>
      <c r="AD576" s="186"/>
      <c r="AE576" s="186"/>
      <c r="AF576" s="186"/>
    </row>
    <row r="577" spans="1:32" ht="18" customHeight="1">
      <c r="A577" s="188"/>
      <c r="B577" s="189"/>
      <c r="C577" s="167"/>
      <c r="D577" s="190"/>
      <c r="E577" s="191"/>
      <c r="F577" s="192"/>
      <c r="G577" s="193"/>
      <c r="H577" s="191"/>
      <c r="I577" s="194"/>
      <c r="J577" s="198" t="s">
        <v>839</v>
      </c>
      <c r="K577" s="194"/>
      <c r="L577" s="194"/>
      <c r="M577" s="233" t="s">
        <v>840</v>
      </c>
      <c r="N577" s="194"/>
      <c r="O577" s="194"/>
      <c r="P577" s="196"/>
      <c r="Q577" s="197"/>
      <c r="R577" s="194"/>
      <c r="S577" s="194"/>
      <c r="T577" s="194"/>
      <c r="U577" s="194"/>
      <c r="V577" s="198"/>
      <c r="W577" s="198"/>
      <c r="X577" s="199"/>
      <c r="Y577" s="200"/>
      <c r="AA577" s="198"/>
      <c r="AB577" s="198"/>
      <c r="AC577" s="198"/>
      <c r="AD577" s="198"/>
      <c r="AE577" s="198"/>
      <c r="AF577" s="198"/>
    </row>
    <row r="578" spans="1:32" ht="18" customHeight="1">
      <c r="A578" s="151"/>
      <c r="B578" s="201"/>
      <c r="C578" s="202" t="s">
        <v>837</v>
      </c>
      <c r="D578" s="203">
        <v>1</v>
      </c>
      <c r="E578" s="183" t="s">
        <v>838</v>
      </c>
      <c r="F578" s="210"/>
      <c r="G578" s="211">
        <f>IF(P578="",H578,ROUND(H578*P578,1))</f>
        <v>1983.5</v>
      </c>
      <c r="H578" s="204">
        <v>1</v>
      </c>
      <c r="I578" s="213"/>
      <c r="J578" s="213">
        <f>ROUND(1170/0.6,0)</f>
        <v>1950</v>
      </c>
      <c r="K578" s="222">
        <v>1</v>
      </c>
      <c r="L578" s="229">
        <f>IF(J578="",K578,ROUND(J578*K578,1))</f>
        <v>1950</v>
      </c>
      <c r="M578" s="213">
        <f>ROUND(1210/0.6,0)</f>
        <v>2017</v>
      </c>
      <c r="N578" s="222">
        <v>1</v>
      </c>
      <c r="O578" s="229">
        <f>IF(M578="",N578,ROUND(M578*N578,1))</f>
        <v>2017</v>
      </c>
      <c r="P578" s="230">
        <f>IF(E578="",0,AVERAGE(L578,O578))</f>
        <v>1983.5</v>
      </c>
      <c r="Q578" s="205"/>
      <c r="R578" s="213"/>
      <c r="S578" s="213"/>
      <c r="T578" s="152"/>
      <c r="U578" s="152"/>
      <c r="V578" s="206"/>
      <c r="W578" s="207"/>
      <c r="X578" s="208"/>
      <c r="Y578" s="209"/>
      <c r="AA578" s="186"/>
      <c r="AB578" s="186"/>
      <c r="AC578" s="186"/>
      <c r="AD578" s="186"/>
      <c r="AE578" s="186"/>
      <c r="AF578" s="186"/>
    </row>
    <row r="579" spans="1:32" ht="18" customHeight="1">
      <c r="A579" s="188"/>
      <c r="B579" s="189"/>
      <c r="C579" s="167"/>
      <c r="D579" s="190"/>
      <c r="E579" s="191"/>
      <c r="F579" s="192"/>
      <c r="G579" s="193"/>
      <c r="H579" s="191"/>
      <c r="I579" s="194"/>
      <c r="J579" s="194"/>
      <c r="K579" s="194"/>
      <c r="L579" s="194"/>
      <c r="M579" s="194"/>
      <c r="N579" s="194"/>
      <c r="O579" s="194"/>
      <c r="P579" s="196"/>
      <c r="Q579" s="197"/>
      <c r="R579" s="194"/>
      <c r="S579" s="194"/>
      <c r="T579" s="194"/>
      <c r="U579" s="194"/>
      <c r="V579" s="198"/>
      <c r="W579" s="198"/>
      <c r="X579" s="199"/>
      <c r="Y579" s="200"/>
      <c r="AA579" s="198"/>
      <c r="AB579" s="198"/>
      <c r="AC579" s="198"/>
      <c r="AD579" s="198"/>
      <c r="AE579" s="198"/>
      <c r="AF579" s="198"/>
    </row>
    <row r="580" spans="1:32" ht="18" customHeight="1">
      <c r="A580" s="151"/>
      <c r="B580" s="201" t="s">
        <v>560</v>
      </c>
      <c r="C580" s="202" t="s">
        <v>561</v>
      </c>
      <c r="D580" s="203">
        <v>36</v>
      </c>
      <c r="E580" s="183" t="s">
        <v>303</v>
      </c>
      <c r="F580" s="210"/>
      <c r="G580" s="211"/>
      <c r="H580" s="204"/>
      <c r="I580" s="213"/>
      <c r="J580" s="213" t="s">
        <v>189</v>
      </c>
      <c r="K580" s="222"/>
      <c r="L580" s="229"/>
      <c r="M580" s="212" t="s">
        <v>917</v>
      </c>
      <c r="N580" s="222"/>
      <c r="O580" s="229"/>
      <c r="P580" s="230"/>
      <c r="Q580" s="205"/>
      <c r="R580" s="213"/>
      <c r="S580" s="213"/>
      <c r="T580" s="152"/>
      <c r="U580" s="152"/>
      <c r="V580" s="206"/>
      <c r="W580" s="207"/>
      <c r="X580" s="208"/>
      <c r="Y580" s="209"/>
      <c r="AA580" s="186"/>
      <c r="AB580" s="186"/>
      <c r="AC580" s="186"/>
      <c r="AD580" s="186"/>
      <c r="AE580" s="186"/>
      <c r="AF580" s="186"/>
    </row>
    <row r="581" spans="1:32" ht="18" customHeight="1">
      <c r="A581" s="188"/>
      <c r="B581" s="189"/>
      <c r="C581" s="167"/>
      <c r="D581" s="190"/>
      <c r="E581" s="191"/>
      <c r="F581" s="192"/>
      <c r="G581" s="193"/>
      <c r="H581" s="191"/>
      <c r="I581" s="194"/>
      <c r="J581" s="194"/>
      <c r="K581" s="194"/>
      <c r="L581" s="194"/>
      <c r="M581" s="194"/>
      <c r="N581" s="194"/>
      <c r="O581" s="194"/>
      <c r="P581" s="196"/>
      <c r="Q581" s="197"/>
      <c r="R581" s="194"/>
      <c r="S581" s="194"/>
      <c r="T581" s="194"/>
      <c r="U581" s="194"/>
      <c r="V581" s="198"/>
      <c r="W581" s="198"/>
      <c r="X581" s="199"/>
      <c r="Y581" s="200"/>
      <c r="AA581" s="198"/>
      <c r="AB581" s="198"/>
      <c r="AC581" s="198"/>
      <c r="AD581" s="198"/>
      <c r="AE581" s="198"/>
      <c r="AF581" s="198"/>
    </row>
    <row r="582" spans="1:32" ht="18" customHeight="1">
      <c r="A582" s="151"/>
      <c r="B582" s="201" t="s">
        <v>560</v>
      </c>
      <c r="C582" s="202" t="s">
        <v>562</v>
      </c>
      <c r="D582" s="203">
        <v>4</v>
      </c>
      <c r="E582" s="183" t="s">
        <v>11</v>
      </c>
      <c r="F582" s="210"/>
      <c r="G582" s="211"/>
      <c r="H582" s="204"/>
      <c r="I582" s="213"/>
      <c r="J582" s="213" t="s">
        <v>919</v>
      </c>
      <c r="K582" s="222"/>
      <c r="L582" s="229"/>
      <c r="M582" s="212" t="s">
        <v>919</v>
      </c>
      <c r="N582" s="222"/>
      <c r="O582" s="229"/>
      <c r="P582" s="230"/>
      <c r="Q582" s="205"/>
      <c r="R582" s="213"/>
      <c r="S582" s="213"/>
      <c r="T582" s="152"/>
      <c r="U582" s="152"/>
      <c r="V582" s="206"/>
      <c r="W582" s="207"/>
      <c r="X582" s="208"/>
      <c r="Y582" s="209"/>
      <c r="AA582" s="186"/>
      <c r="AB582" s="186"/>
      <c r="AC582" s="186"/>
      <c r="AD582" s="186"/>
      <c r="AE582" s="186"/>
      <c r="AF582" s="186"/>
    </row>
    <row r="583" spans="1:32" ht="18" customHeight="1">
      <c r="A583" s="188"/>
      <c r="B583" s="189"/>
      <c r="C583" s="167"/>
      <c r="D583" s="190"/>
      <c r="E583" s="191"/>
      <c r="F583" s="192"/>
      <c r="G583" s="193"/>
      <c r="H583" s="191"/>
      <c r="I583" s="194"/>
      <c r="J583" s="194" t="s">
        <v>773</v>
      </c>
      <c r="K583" s="194"/>
      <c r="L583" s="194"/>
      <c r="M583" s="194" t="s">
        <v>774</v>
      </c>
      <c r="N583" s="194"/>
      <c r="O583" s="194"/>
      <c r="P583" s="196"/>
      <c r="Q583" s="197"/>
      <c r="R583" s="194"/>
      <c r="S583" s="194"/>
      <c r="T583" s="194"/>
      <c r="U583" s="194"/>
      <c r="V583" s="198"/>
      <c r="W583" s="198"/>
      <c r="X583" s="199"/>
      <c r="Y583" s="200"/>
      <c r="AA583" s="198"/>
      <c r="AB583" s="198"/>
      <c r="AC583" s="198"/>
      <c r="AD583" s="198"/>
      <c r="AE583" s="198"/>
      <c r="AF583" s="198"/>
    </row>
    <row r="584" spans="1:32" ht="18" customHeight="1">
      <c r="A584" s="151"/>
      <c r="B584" s="201" t="s">
        <v>563</v>
      </c>
      <c r="C584" s="202"/>
      <c r="D584" s="203">
        <v>46</v>
      </c>
      <c r="E584" s="183" t="s">
        <v>12</v>
      </c>
      <c r="F584" s="210">
        <f>IF(G584=0,"",IF(LEN(ABS(ROUND(G584,0)))&gt;3,ROUND(G584,2-INT(LOG(ABS(ROUND(G584,0))))),IF(LEN(ABS(ROUND(G584,0)))&gt;1,ROUND(G584,1-INT(LOG(ABS(G584)))),ROUND(G584,0-INT(LOG(ABS(G584)))))))</f>
        <v>320</v>
      </c>
      <c r="G584" s="211">
        <f>IF(P584="",H584,ROUND(H584*P584,1))</f>
        <v>318.2</v>
      </c>
      <c r="H584" s="204">
        <v>1</v>
      </c>
      <c r="I584" s="213"/>
      <c r="J584" s="213">
        <v>310</v>
      </c>
      <c r="K584" s="222">
        <v>1.01</v>
      </c>
      <c r="L584" s="229">
        <f>IF(J584="",K584,ROUND(J584*K584,1))</f>
        <v>313.10000000000002</v>
      </c>
      <c r="M584" s="212">
        <v>320</v>
      </c>
      <c r="N584" s="222">
        <v>1.01</v>
      </c>
      <c r="O584" s="229">
        <f>IF(M584="",N584,ROUND(M584*N584,1))</f>
        <v>323.2</v>
      </c>
      <c r="P584" s="230">
        <f>IF(E584="",0,AVERAGE(L584,O584))</f>
        <v>318.14999999999998</v>
      </c>
      <c r="Q584" s="205"/>
      <c r="R584" s="213"/>
      <c r="S584" s="213"/>
      <c r="T584" s="152"/>
      <c r="U584" s="152"/>
      <c r="V584" s="206"/>
      <c r="W584" s="207"/>
      <c r="X584" s="208"/>
      <c r="Y584" s="209"/>
      <c r="AA584" s="186"/>
      <c r="AB584" s="186"/>
      <c r="AC584" s="186"/>
      <c r="AD584" s="186"/>
      <c r="AE584" s="186"/>
      <c r="AF584" s="186"/>
    </row>
    <row r="585" spans="1:32" ht="18" customHeight="1">
      <c r="A585" s="188"/>
      <c r="B585" s="189"/>
      <c r="C585" s="167"/>
      <c r="D585" s="190"/>
      <c r="E585" s="191"/>
      <c r="F585" s="192"/>
      <c r="G585" s="193"/>
      <c r="H585" s="191"/>
      <c r="I585" s="194"/>
      <c r="J585" s="194" t="s">
        <v>1208</v>
      </c>
      <c r="K585" s="194"/>
      <c r="L585" s="194"/>
      <c r="M585" s="194" t="s">
        <v>1209</v>
      </c>
      <c r="N585" s="194"/>
      <c r="O585" s="194"/>
      <c r="P585" s="196"/>
      <c r="Q585" s="197"/>
      <c r="R585" s="194"/>
      <c r="S585" s="194"/>
      <c r="T585" s="194"/>
      <c r="U585" s="194"/>
      <c r="V585" s="198"/>
      <c r="W585" s="198"/>
      <c r="X585" s="199"/>
      <c r="Y585" s="200"/>
      <c r="AA585" s="198"/>
      <c r="AB585" s="198"/>
      <c r="AC585" s="198"/>
      <c r="AD585" s="198"/>
      <c r="AE585" s="198"/>
      <c r="AF585" s="198"/>
    </row>
    <row r="586" spans="1:32" ht="18" customHeight="1">
      <c r="A586" s="151"/>
      <c r="B586" s="201" t="s">
        <v>1210</v>
      </c>
      <c r="C586" s="202" t="s">
        <v>1139</v>
      </c>
      <c r="D586" s="203">
        <v>19.3</v>
      </c>
      <c r="E586" s="183" t="s">
        <v>12</v>
      </c>
      <c r="F586" s="210">
        <f>IF(G586=0,"",IF(LEN(ABS(ROUND(G586,0)))&gt;3,ROUND(G586,2-INT(LOG(ABS(ROUND(G586,0))))),IF(LEN(ABS(ROUND(G586,0)))&gt;1,ROUND(G586,1-INT(LOG(ABS(G586)))),ROUND(G586,0-INT(LOG(ABS(G586)))))))</f>
        <v>830</v>
      </c>
      <c r="G586" s="211">
        <f>IF(P586="",H586,ROUND(H586*P586,1))</f>
        <v>828.2</v>
      </c>
      <c r="H586" s="204">
        <v>1</v>
      </c>
      <c r="I586" s="213"/>
      <c r="J586" s="213">
        <v>810</v>
      </c>
      <c r="K586" s="222">
        <v>1.01</v>
      </c>
      <c r="L586" s="289">
        <f>IF(J586="",K586,ROUND(J586*K586,1))</f>
        <v>818.1</v>
      </c>
      <c r="M586" s="212">
        <v>830</v>
      </c>
      <c r="N586" s="222">
        <v>1.01</v>
      </c>
      <c r="O586" s="289">
        <f>IF(M586="",N586,ROUND(M586*N586,1))</f>
        <v>838.3</v>
      </c>
      <c r="P586" s="230">
        <f>IF(E586="",0,AVERAGE(L586,O586))</f>
        <v>828.2</v>
      </c>
      <c r="Q586" s="205"/>
      <c r="R586" s="213"/>
      <c r="S586" s="213"/>
      <c r="T586" s="152"/>
      <c r="U586" s="152"/>
      <c r="V586" s="206"/>
      <c r="W586" s="207"/>
      <c r="X586" s="208"/>
      <c r="Y586" s="209"/>
      <c r="AA586" s="186"/>
      <c r="AB586" s="186"/>
      <c r="AC586" s="186"/>
      <c r="AD586" s="186"/>
      <c r="AE586" s="186"/>
      <c r="AF586" s="186"/>
    </row>
    <row r="587" spans="1:32" ht="18" customHeight="1">
      <c r="A587" s="188"/>
      <c r="B587" s="189"/>
      <c r="C587" s="167"/>
      <c r="D587" s="190"/>
      <c r="E587" s="191"/>
      <c r="F587" s="192"/>
      <c r="G587" s="193"/>
      <c r="H587" s="191"/>
      <c r="I587" s="194"/>
      <c r="J587" s="194"/>
      <c r="K587" s="194"/>
      <c r="L587" s="194"/>
      <c r="M587" s="194"/>
      <c r="N587" s="194"/>
      <c r="O587" s="194"/>
      <c r="P587" s="196"/>
      <c r="Q587" s="292" t="s">
        <v>1203</v>
      </c>
      <c r="R587" s="293" t="s">
        <v>1204</v>
      </c>
      <c r="S587" s="293" t="s">
        <v>1205</v>
      </c>
      <c r="T587" s="194"/>
      <c r="U587" s="194"/>
      <c r="V587" s="281"/>
      <c r="W587" s="281"/>
      <c r="X587" s="282"/>
      <c r="Y587" s="283"/>
      <c r="AA587" s="198"/>
      <c r="AB587" s="198"/>
      <c r="AC587" s="198"/>
      <c r="AD587" s="198"/>
      <c r="AE587" s="198"/>
      <c r="AF587" s="198"/>
    </row>
    <row r="588" spans="1:32" ht="18" customHeight="1">
      <c r="A588" s="151"/>
      <c r="B588" s="201" t="s">
        <v>312</v>
      </c>
      <c r="C588" s="202" t="s">
        <v>313</v>
      </c>
      <c r="D588" s="203">
        <v>26.7</v>
      </c>
      <c r="E588" s="183" t="s">
        <v>12</v>
      </c>
      <c r="F588" s="210">
        <f>Y588</f>
        <v>3500</v>
      </c>
      <c r="G588" s="219"/>
      <c r="H588" s="204"/>
      <c r="I588" s="221"/>
      <c r="J588" s="226" t="s">
        <v>189</v>
      </c>
      <c r="K588" s="222"/>
      <c r="L588" s="226"/>
      <c r="M588" s="212" t="s">
        <v>189</v>
      </c>
      <c r="N588" s="222"/>
      <c r="O588" s="213"/>
      <c r="P588" s="220"/>
      <c r="Q588" s="205">
        <v>5000</v>
      </c>
      <c r="R588" s="294">
        <v>6000</v>
      </c>
      <c r="S588" s="294">
        <v>6500</v>
      </c>
      <c r="T588" s="152"/>
      <c r="U588" s="152"/>
      <c r="V588" s="284">
        <f>MIN(Q588,R588,S588)</f>
        <v>5000</v>
      </c>
      <c r="W588" s="285">
        <v>0.7</v>
      </c>
      <c r="X588" s="286">
        <f>ROUNDDOWN(V588*W588,0)</f>
        <v>3500</v>
      </c>
      <c r="Y588" s="287">
        <f>IF(X588=0,"",IF(LEN(ABS(ROUND(X588,0)))&gt;3,ROUNDDOWN(X588,2-INT(LOG(ABS(ROUND(X588,0))))),IF(LEN(ABS(ROUND(X588,0)))&gt;1,ROUNDDOWN(X588,1-INT(LOG(ABS(X588)))),ROUNDDOWN(X588,0-INT(LOG(ABS(X588)))))))</f>
        <v>3500</v>
      </c>
      <c r="AA588" s="186"/>
      <c r="AB588" s="186"/>
      <c r="AC588" s="186"/>
      <c r="AD588" s="186"/>
      <c r="AE588" s="186"/>
      <c r="AF588" s="186"/>
    </row>
    <row r="589" spans="1:32" ht="18" customHeight="1">
      <c r="A589" s="188"/>
      <c r="B589" s="189"/>
      <c r="C589" s="167"/>
      <c r="D589" s="190"/>
      <c r="E589" s="191"/>
      <c r="F589" s="192"/>
      <c r="G589" s="193"/>
      <c r="H589" s="191"/>
      <c r="I589" s="194"/>
      <c r="J589" s="194"/>
      <c r="K589" s="194"/>
      <c r="L589" s="194"/>
      <c r="M589" s="195"/>
      <c r="N589" s="194"/>
      <c r="O589" s="194"/>
      <c r="P589" s="196"/>
      <c r="Q589" s="197"/>
      <c r="R589" s="194"/>
      <c r="S589" s="194"/>
      <c r="T589" s="194"/>
      <c r="U589" s="194"/>
      <c r="V589" s="198"/>
      <c r="W589" s="198"/>
      <c r="X589" s="199"/>
      <c r="Y589" s="200"/>
      <c r="AA589" s="198"/>
      <c r="AB589" s="198"/>
      <c r="AC589" s="198"/>
      <c r="AD589" s="198"/>
      <c r="AE589" s="198"/>
      <c r="AF589" s="198"/>
    </row>
    <row r="590" spans="1:32" ht="18" customHeight="1">
      <c r="A590" s="151"/>
      <c r="B590" s="201"/>
      <c r="C590" s="202"/>
      <c r="D590" s="203"/>
      <c r="E590" s="183"/>
      <c r="F590" s="155"/>
      <c r="G590" s="182"/>
      <c r="H590" s="204"/>
      <c r="I590" s="152"/>
      <c r="J590" s="152"/>
      <c r="K590" s="152"/>
      <c r="L590" s="152"/>
      <c r="M590" s="181"/>
      <c r="N590" s="152"/>
      <c r="O590" s="152"/>
      <c r="P590" s="184"/>
      <c r="Q590" s="205"/>
      <c r="R590" s="213"/>
      <c r="S590" s="213"/>
      <c r="T590" s="152"/>
      <c r="U590" s="152"/>
      <c r="V590" s="206"/>
      <c r="W590" s="207"/>
      <c r="X590" s="208"/>
      <c r="Y590" s="209"/>
      <c r="AA590" s="186"/>
      <c r="AB590" s="186"/>
      <c r="AC590" s="186"/>
      <c r="AD590" s="186"/>
      <c r="AE590" s="186"/>
      <c r="AF590" s="186"/>
    </row>
    <row r="591" spans="1:32" ht="18" customHeight="1">
      <c r="A591" s="188"/>
      <c r="B591" s="189"/>
      <c r="C591" s="167"/>
      <c r="D591" s="190"/>
      <c r="E591" s="191"/>
      <c r="F591" s="192"/>
      <c r="G591" s="216"/>
      <c r="H591" s="191"/>
      <c r="I591" s="194"/>
      <c r="J591" s="194"/>
      <c r="K591" s="194"/>
      <c r="L591" s="194"/>
      <c r="M591" s="194"/>
      <c r="N591" s="194"/>
      <c r="O591" s="194"/>
      <c r="P591" s="196"/>
      <c r="Q591" s="197"/>
      <c r="R591" s="194"/>
      <c r="S591" s="194"/>
      <c r="T591" s="194"/>
      <c r="U591" s="194"/>
      <c r="V591" s="198"/>
      <c r="W591" s="198"/>
      <c r="X591" s="199"/>
      <c r="Y591" s="200"/>
      <c r="AA591" s="198"/>
      <c r="AB591" s="198"/>
      <c r="AC591" s="198"/>
      <c r="AD591" s="198"/>
      <c r="AE591" s="198"/>
      <c r="AF591" s="198"/>
    </row>
    <row r="592" spans="1:32" ht="18" customHeight="1">
      <c r="A592" s="151" t="s">
        <v>1193</v>
      </c>
      <c r="B592" s="201" t="s">
        <v>564</v>
      </c>
      <c r="C592" s="202"/>
      <c r="D592" s="203"/>
      <c r="E592" s="183"/>
      <c r="F592" s="210"/>
      <c r="G592" s="211"/>
      <c r="H592" s="204"/>
      <c r="I592" s="213"/>
      <c r="J592" s="213"/>
      <c r="K592" s="222"/>
      <c r="L592" s="213"/>
      <c r="M592" s="212"/>
      <c r="N592" s="222"/>
      <c r="O592" s="213"/>
      <c r="P592" s="214"/>
      <c r="Q592" s="205"/>
      <c r="R592" s="213"/>
      <c r="S592" s="213"/>
      <c r="T592" s="152"/>
      <c r="U592" s="152"/>
      <c r="V592" s="206"/>
      <c r="W592" s="207"/>
      <c r="X592" s="208"/>
      <c r="Y592" s="209"/>
      <c r="AA592" s="186"/>
      <c r="AB592" s="186"/>
      <c r="AC592" s="186"/>
      <c r="AD592" s="186"/>
      <c r="AE592" s="186"/>
      <c r="AF592" s="186"/>
    </row>
    <row r="593" spans="1:32" ht="18" customHeight="1">
      <c r="A593" s="188"/>
      <c r="B593" s="189"/>
      <c r="C593" s="167"/>
      <c r="D593" s="190"/>
      <c r="E593" s="191"/>
      <c r="F593" s="192"/>
      <c r="G593" s="193"/>
      <c r="H593" s="191"/>
      <c r="I593" s="194"/>
      <c r="J593" s="194"/>
      <c r="K593" s="194"/>
      <c r="L593" s="194"/>
      <c r="M593" s="194"/>
      <c r="N593" s="194"/>
      <c r="O593" s="194"/>
      <c r="P593" s="196"/>
      <c r="Q593" s="292" t="s">
        <v>1225</v>
      </c>
      <c r="R593" s="293" t="s">
        <v>1226</v>
      </c>
      <c r="S593" s="293" t="s">
        <v>1227</v>
      </c>
      <c r="T593" s="194"/>
      <c r="U593" s="194"/>
      <c r="V593" s="281"/>
      <c r="W593" s="281"/>
      <c r="X593" s="282"/>
      <c r="Y593" s="283"/>
      <c r="AA593" s="198"/>
      <c r="AB593" s="198"/>
      <c r="AC593" s="198"/>
      <c r="AD593" s="198"/>
      <c r="AE593" s="198"/>
      <c r="AF593" s="198"/>
    </row>
    <row r="594" spans="1:32" ht="18" customHeight="1">
      <c r="A594" s="151"/>
      <c r="B594" s="201" t="s">
        <v>565</v>
      </c>
      <c r="C594" s="202" t="s">
        <v>566</v>
      </c>
      <c r="D594" s="203">
        <v>2</v>
      </c>
      <c r="E594" s="183" t="s">
        <v>11</v>
      </c>
      <c r="F594" s="210">
        <f>Y594</f>
        <v>28000</v>
      </c>
      <c r="G594" s="219"/>
      <c r="H594" s="204"/>
      <c r="I594" s="221"/>
      <c r="J594" s="226" t="s">
        <v>189</v>
      </c>
      <c r="K594" s="222"/>
      <c r="L594" s="226"/>
      <c r="M594" s="212" t="s">
        <v>189</v>
      </c>
      <c r="N594" s="222"/>
      <c r="O594" s="213"/>
      <c r="P594" s="220"/>
      <c r="Q594" s="205">
        <v>43200</v>
      </c>
      <c r="R594" s="213">
        <v>48000</v>
      </c>
      <c r="S594" s="213">
        <v>54000</v>
      </c>
      <c r="T594" s="152"/>
      <c r="U594" s="152"/>
      <c r="V594" s="284">
        <f>MIN(Q594,R594,S594)</f>
        <v>43200</v>
      </c>
      <c r="W594" s="285">
        <v>0.65</v>
      </c>
      <c r="X594" s="286">
        <f>ROUNDDOWN(V594*W594,0)</f>
        <v>28080</v>
      </c>
      <c r="Y594" s="287">
        <f>IF(X594=0,"",IF(LEN(ABS(ROUND(X594,0)))&gt;3,ROUNDDOWN(X594,2-INT(LOG(ABS(ROUND(X594,0))))),IF(LEN(ABS(ROUND(X594,0)))&gt;1,ROUNDDOWN(X594,1-INT(LOG(ABS(X594)))),ROUNDDOWN(X594,0-INT(LOG(ABS(X594)))))))</f>
        <v>28000</v>
      </c>
      <c r="AA594" s="186"/>
      <c r="AB594" s="186"/>
      <c r="AC594" s="186"/>
      <c r="AD594" s="186"/>
      <c r="AE594" s="186"/>
      <c r="AF594" s="186"/>
    </row>
    <row r="595" spans="1:32" ht="18" customHeight="1">
      <c r="A595" s="188"/>
      <c r="B595" s="189" t="s">
        <v>565</v>
      </c>
      <c r="C595" s="167"/>
      <c r="D595" s="190"/>
      <c r="E595" s="191"/>
      <c r="F595" s="192"/>
      <c r="G595" s="193"/>
      <c r="H595" s="191"/>
      <c r="I595" s="194"/>
      <c r="J595" s="194"/>
      <c r="K595" s="194"/>
      <c r="L595" s="194"/>
      <c r="M595" s="194"/>
      <c r="N595" s="194"/>
      <c r="O595" s="194"/>
      <c r="P595" s="196"/>
      <c r="Q595" s="292" t="s">
        <v>1225</v>
      </c>
      <c r="R595" s="293" t="s">
        <v>1226</v>
      </c>
      <c r="S595" s="293" t="s">
        <v>1227</v>
      </c>
      <c r="T595" s="194"/>
      <c r="U595" s="194"/>
      <c r="V595" s="281"/>
      <c r="W595" s="281"/>
      <c r="X595" s="282"/>
      <c r="Y595" s="283"/>
      <c r="AA595" s="198"/>
      <c r="AB595" s="198"/>
      <c r="AC595" s="198"/>
      <c r="AD595" s="198"/>
      <c r="AE595" s="198"/>
      <c r="AF595" s="198"/>
    </row>
    <row r="596" spans="1:32" ht="18" customHeight="1">
      <c r="A596" s="151"/>
      <c r="B596" s="201" t="s">
        <v>567</v>
      </c>
      <c r="C596" s="202" t="s">
        <v>568</v>
      </c>
      <c r="D596" s="203">
        <v>1</v>
      </c>
      <c r="E596" s="183" t="s">
        <v>11</v>
      </c>
      <c r="F596" s="210">
        <f>Y596</f>
        <v>3770</v>
      </c>
      <c r="G596" s="219"/>
      <c r="H596" s="204"/>
      <c r="I596" s="221"/>
      <c r="J596" s="226" t="s">
        <v>189</v>
      </c>
      <c r="K596" s="222"/>
      <c r="L596" s="226"/>
      <c r="M596" s="212" t="s">
        <v>189</v>
      </c>
      <c r="N596" s="222"/>
      <c r="O596" s="213"/>
      <c r="P596" s="220"/>
      <c r="Q596" s="296">
        <v>5800</v>
      </c>
      <c r="R596" s="294">
        <v>6200</v>
      </c>
      <c r="S596" s="294">
        <v>6800</v>
      </c>
      <c r="T596" s="152"/>
      <c r="U596" s="152"/>
      <c r="V596" s="284">
        <f>MIN(Q596,R596,S596)</f>
        <v>5800</v>
      </c>
      <c r="W596" s="285">
        <v>0.65</v>
      </c>
      <c r="X596" s="286">
        <f>ROUNDDOWN(V596*W596,0)</f>
        <v>3770</v>
      </c>
      <c r="Y596" s="287">
        <f>IF(X596=0,"",IF(LEN(ABS(ROUND(X596,0)))&gt;3,ROUNDDOWN(X596,2-INT(LOG(ABS(ROUND(X596,0))))),IF(LEN(ABS(ROUND(X596,0)))&gt;1,ROUNDDOWN(X596,1-INT(LOG(ABS(X596)))),ROUNDDOWN(X596,0-INT(LOG(ABS(X596)))))))</f>
        <v>3770</v>
      </c>
      <c r="AA596" s="186"/>
      <c r="AB596" s="186"/>
      <c r="AC596" s="186"/>
      <c r="AD596" s="186"/>
      <c r="AE596" s="186"/>
      <c r="AF596" s="186"/>
    </row>
    <row r="597" spans="1:32" ht="18" customHeight="1">
      <c r="A597" s="188"/>
      <c r="B597" s="189" t="s">
        <v>565</v>
      </c>
      <c r="C597" s="167"/>
      <c r="D597" s="190"/>
      <c r="E597" s="191"/>
      <c r="F597" s="192"/>
      <c r="G597" s="193"/>
      <c r="H597" s="191"/>
      <c r="I597" s="194"/>
      <c r="J597" s="194"/>
      <c r="K597" s="194"/>
      <c r="L597" s="194"/>
      <c r="M597" s="194"/>
      <c r="N597" s="194"/>
      <c r="O597" s="194"/>
      <c r="P597" s="196"/>
      <c r="Q597" s="292" t="s">
        <v>1225</v>
      </c>
      <c r="R597" s="293" t="s">
        <v>1226</v>
      </c>
      <c r="S597" s="293" t="s">
        <v>1227</v>
      </c>
      <c r="T597" s="194"/>
      <c r="U597" s="194"/>
      <c r="V597" s="281"/>
      <c r="W597" s="281"/>
      <c r="X597" s="282"/>
      <c r="Y597" s="283"/>
      <c r="AA597" s="198"/>
      <c r="AB597" s="198"/>
      <c r="AC597" s="198"/>
      <c r="AD597" s="198"/>
      <c r="AE597" s="198"/>
      <c r="AF597" s="198"/>
    </row>
    <row r="598" spans="1:32" ht="18" customHeight="1">
      <c r="A598" s="151"/>
      <c r="B598" s="201" t="s">
        <v>567</v>
      </c>
      <c r="C598" s="202" t="s">
        <v>569</v>
      </c>
      <c r="D598" s="203">
        <v>1</v>
      </c>
      <c r="E598" s="183" t="s">
        <v>11</v>
      </c>
      <c r="F598" s="210">
        <f>Y598</f>
        <v>4550</v>
      </c>
      <c r="G598" s="219"/>
      <c r="H598" s="204"/>
      <c r="I598" s="221"/>
      <c r="J598" s="226" t="s">
        <v>189</v>
      </c>
      <c r="K598" s="222"/>
      <c r="L598" s="226"/>
      <c r="M598" s="212" t="s">
        <v>189</v>
      </c>
      <c r="N598" s="222"/>
      <c r="O598" s="213"/>
      <c r="P598" s="220"/>
      <c r="Q598" s="296">
        <v>7000</v>
      </c>
      <c r="R598" s="294">
        <v>7500</v>
      </c>
      <c r="S598" s="294">
        <v>8200</v>
      </c>
      <c r="T598" s="152"/>
      <c r="U598" s="152"/>
      <c r="V598" s="284">
        <f>MIN(Q598,R598,S598)</f>
        <v>7000</v>
      </c>
      <c r="W598" s="285">
        <v>0.65</v>
      </c>
      <c r="X598" s="286">
        <f>ROUNDDOWN(V598*W598,0)</f>
        <v>4550</v>
      </c>
      <c r="Y598" s="287">
        <f>IF(X598=0,"",IF(LEN(ABS(ROUND(X598,0)))&gt;3,ROUNDDOWN(X598,2-INT(LOG(ABS(ROUND(X598,0))))),IF(LEN(ABS(ROUND(X598,0)))&gt;1,ROUNDDOWN(X598,1-INT(LOG(ABS(X598)))),ROUNDDOWN(X598,0-INT(LOG(ABS(X598)))))))</f>
        <v>4550</v>
      </c>
      <c r="AA598" s="186"/>
      <c r="AB598" s="186"/>
      <c r="AC598" s="186"/>
      <c r="AD598" s="186"/>
      <c r="AE598" s="186"/>
      <c r="AF598" s="186"/>
    </row>
    <row r="599" spans="1:32" ht="18" customHeight="1">
      <c r="A599" s="188"/>
      <c r="B599" s="189" t="s">
        <v>565</v>
      </c>
      <c r="C599" s="167"/>
      <c r="D599" s="190"/>
      <c r="E599" s="191"/>
      <c r="F599" s="192"/>
      <c r="G599" s="193"/>
      <c r="H599" s="191"/>
      <c r="I599" s="194"/>
      <c r="J599" s="194"/>
      <c r="K599" s="194"/>
      <c r="L599" s="194"/>
      <c r="M599" s="194"/>
      <c r="N599" s="194"/>
      <c r="O599" s="194"/>
      <c r="P599" s="196"/>
      <c r="Q599" s="197"/>
      <c r="R599" s="194"/>
      <c r="S599" s="194"/>
      <c r="T599" s="194"/>
      <c r="U599" s="194"/>
      <c r="V599" s="198"/>
      <c r="W599" s="198"/>
      <c r="X599" s="199"/>
      <c r="Y599" s="200"/>
      <c r="AA599" s="198"/>
      <c r="AB599" s="198"/>
      <c r="AC599" s="198"/>
      <c r="AD599" s="198"/>
      <c r="AE599" s="198"/>
      <c r="AF599" s="198"/>
    </row>
    <row r="600" spans="1:32" ht="18" customHeight="1">
      <c r="A600" s="151"/>
      <c r="B600" s="201" t="s">
        <v>570</v>
      </c>
      <c r="C600" s="202"/>
      <c r="D600" s="203">
        <v>2</v>
      </c>
      <c r="E600" s="183" t="s">
        <v>11</v>
      </c>
      <c r="F600" s="210"/>
      <c r="G600" s="211"/>
      <c r="H600" s="204"/>
      <c r="I600" s="213"/>
      <c r="J600" s="213" t="s">
        <v>189</v>
      </c>
      <c r="K600" s="222"/>
      <c r="L600" s="229"/>
      <c r="M600" s="212" t="s">
        <v>919</v>
      </c>
      <c r="N600" s="222"/>
      <c r="O600" s="229"/>
      <c r="P600" s="230"/>
      <c r="Q600" s="205"/>
      <c r="R600" s="213"/>
      <c r="S600" s="213"/>
      <c r="T600" s="152"/>
      <c r="U600" s="152"/>
      <c r="V600" s="206"/>
      <c r="W600" s="207"/>
      <c r="X600" s="208"/>
      <c r="Y600" s="209"/>
      <c r="AA600" s="186"/>
      <c r="AB600" s="186"/>
      <c r="AC600" s="186"/>
      <c r="AD600" s="186"/>
      <c r="AE600" s="186"/>
      <c r="AF600" s="186"/>
    </row>
    <row r="601" spans="1:32" ht="18" customHeight="1">
      <c r="A601" s="188"/>
      <c r="B601" s="189"/>
      <c r="C601" s="167"/>
      <c r="D601" s="190"/>
      <c r="E601" s="191"/>
      <c r="F601" s="192"/>
      <c r="G601" s="193"/>
      <c r="H601" s="191"/>
      <c r="I601" s="194"/>
      <c r="J601" s="194" t="s">
        <v>750</v>
      </c>
      <c r="K601" s="194"/>
      <c r="L601" s="194"/>
      <c r="M601" s="194"/>
      <c r="N601" s="194"/>
      <c r="O601" s="194"/>
      <c r="P601" s="196"/>
      <c r="Q601" s="197"/>
      <c r="R601" s="194"/>
      <c r="S601" s="194"/>
      <c r="T601" s="194"/>
      <c r="U601" s="194"/>
      <c r="V601" s="198"/>
      <c r="W601" s="198"/>
      <c r="X601" s="199"/>
      <c r="Y601" s="200"/>
      <c r="AA601" s="198"/>
      <c r="AB601" s="198"/>
      <c r="AC601" s="198"/>
      <c r="AD601" s="198"/>
      <c r="AE601" s="198"/>
      <c r="AF601" s="198"/>
    </row>
    <row r="602" spans="1:32" ht="18" customHeight="1">
      <c r="A602" s="151"/>
      <c r="B602" s="201" t="s">
        <v>571</v>
      </c>
      <c r="C602" s="202" t="s">
        <v>572</v>
      </c>
      <c r="D602" s="203">
        <v>20.9</v>
      </c>
      <c r="E602" s="183" t="s">
        <v>303</v>
      </c>
      <c r="F602" s="210">
        <f>IF(G602=0,"",IF(LEN(ABS(ROUND(G602,0)))&gt;3,ROUND(G602,2-INT(LOG(ABS(ROUND(G602,0))))),IF(LEN(ABS(ROUND(G602,0)))&gt;1,ROUND(G602,1-INT(LOG(ABS(G602)))),ROUND(G602,0-INT(LOG(ABS(G602)))))))</f>
        <v>6210</v>
      </c>
      <c r="G602" s="211">
        <f>IF(P602="",H602,ROUND(H602*P602,1))</f>
        <v>6211.5</v>
      </c>
      <c r="H602" s="204">
        <v>1</v>
      </c>
      <c r="I602" s="213"/>
      <c r="J602" s="213">
        <v>6150</v>
      </c>
      <c r="K602" s="222">
        <v>1.01</v>
      </c>
      <c r="L602" s="229">
        <f>IF(J602="",K602,ROUND(J602*K602,1))</f>
        <v>6211.5</v>
      </c>
      <c r="M602" s="212" t="s">
        <v>189</v>
      </c>
      <c r="N602" s="222"/>
      <c r="O602" s="229"/>
      <c r="P602" s="230">
        <f>IF(E602="",0,AVERAGE(L602,O602))</f>
        <v>6211.5</v>
      </c>
      <c r="Q602" s="205"/>
      <c r="R602" s="213"/>
      <c r="S602" s="213"/>
      <c r="T602" s="152"/>
      <c r="U602" s="152"/>
      <c r="V602" s="206"/>
      <c r="W602" s="207"/>
      <c r="X602" s="208"/>
      <c r="Y602" s="209"/>
      <c r="AA602" s="186"/>
      <c r="AB602" s="186"/>
      <c r="AC602" s="186"/>
      <c r="AD602" s="186"/>
      <c r="AE602" s="186"/>
      <c r="AF602" s="186"/>
    </row>
    <row r="603" spans="1:32" ht="18" customHeight="1">
      <c r="A603" s="188"/>
      <c r="B603" s="189" t="s">
        <v>571</v>
      </c>
      <c r="C603" s="167"/>
      <c r="D603" s="190"/>
      <c r="E603" s="191"/>
      <c r="F603" s="192"/>
      <c r="G603" s="193" t="s">
        <v>721</v>
      </c>
      <c r="H603" s="191"/>
      <c r="I603" s="194"/>
      <c r="J603" s="194"/>
      <c r="K603" s="194"/>
      <c r="L603" s="194"/>
      <c r="M603" s="194"/>
      <c r="N603" s="194"/>
      <c r="O603" s="194"/>
      <c r="P603" s="196"/>
      <c r="Q603" s="197"/>
      <c r="R603" s="194"/>
      <c r="S603" s="194"/>
      <c r="T603" s="194"/>
      <c r="U603" s="194"/>
      <c r="V603" s="198"/>
      <c r="W603" s="198"/>
      <c r="X603" s="199"/>
      <c r="Y603" s="200"/>
      <c r="AA603" s="198"/>
      <c r="AB603" s="198"/>
      <c r="AC603" s="198"/>
      <c r="AD603" s="198"/>
      <c r="AE603" s="198"/>
      <c r="AF603" s="198"/>
    </row>
    <row r="604" spans="1:32" ht="18" customHeight="1">
      <c r="A604" s="151"/>
      <c r="B604" s="201" t="s">
        <v>877</v>
      </c>
      <c r="C604" s="202" t="s">
        <v>573</v>
      </c>
      <c r="D604" s="203">
        <v>20.9</v>
      </c>
      <c r="E604" s="183" t="s">
        <v>303</v>
      </c>
      <c r="F604" s="210">
        <f>IF(G604=0,"",IF(LEN(ABS(ROUND(G604,0)))&gt;3,ROUND(G604,2-INT(LOG(ABS(ROUND(G604,0))))),IF(LEN(ABS(ROUND(G604,0)))&gt;1,ROUND(G604,1-INT(LOG(ABS(G604)))),ROUND(G604,0-INT(LOG(ABS(G604)))))))</f>
        <v>10400</v>
      </c>
      <c r="G604" s="211">
        <f>SUM(G605:G614)</f>
        <v>10409</v>
      </c>
      <c r="H604" s="204"/>
      <c r="I604" s="213"/>
      <c r="J604" s="213"/>
      <c r="K604" s="222"/>
      <c r="L604" s="229"/>
      <c r="M604" s="212"/>
      <c r="N604" s="222"/>
      <c r="O604" s="229"/>
      <c r="P604" s="230"/>
      <c r="Q604" s="205"/>
      <c r="R604" s="213"/>
      <c r="S604" s="213"/>
      <c r="T604" s="152"/>
      <c r="U604" s="152"/>
      <c r="V604" s="206"/>
      <c r="W604" s="207"/>
      <c r="X604" s="208"/>
      <c r="Y604" s="209"/>
      <c r="AA604" s="186"/>
      <c r="AB604" s="186"/>
      <c r="AC604" s="186"/>
      <c r="AD604" s="186"/>
      <c r="AE604" s="186"/>
      <c r="AF604" s="186"/>
    </row>
    <row r="605" spans="1:32" ht="18" customHeight="1">
      <c r="A605" s="188"/>
      <c r="B605" s="189"/>
      <c r="C605" s="167"/>
      <c r="D605" s="190"/>
      <c r="E605" s="191"/>
      <c r="F605" s="192"/>
      <c r="G605" s="193"/>
      <c r="H605" s="191"/>
      <c r="I605" s="194"/>
      <c r="J605" s="194"/>
      <c r="K605" s="194"/>
      <c r="L605" s="194"/>
      <c r="M605" s="194"/>
      <c r="N605" s="194"/>
      <c r="O605" s="194"/>
      <c r="P605" s="196"/>
      <c r="Q605" s="197"/>
      <c r="R605" s="194"/>
      <c r="S605" s="194"/>
      <c r="T605" s="194"/>
      <c r="U605" s="194"/>
      <c r="V605" s="198"/>
      <c r="W605" s="198"/>
      <c r="X605" s="199"/>
      <c r="Y605" s="200"/>
      <c r="AA605" s="198"/>
      <c r="AB605" s="198"/>
      <c r="AC605" s="198"/>
      <c r="AD605" s="198"/>
      <c r="AE605" s="198"/>
      <c r="AF605" s="198"/>
    </row>
    <row r="606" spans="1:32" ht="18" customHeight="1">
      <c r="A606" s="151"/>
      <c r="B606" s="201"/>
      <c r="C606" s="202" t="s">
        <v>876</v>
      </c>
      <c r="D606" s="203"/>
      <c r="E606" s="183"/>
      <c r="F606" s="210"/>
      <c r="G606" s="211"/>
      <c r="H606" s="204"/>
      <c r="I606" s="213"/>
      <c r="J606" s="213"/>
      <c r="K606" s="222"/>
      <c r="L606" s="229"/>
      <c r="M606" s="212"/>
      <c r="N606" s="222"/>
      <c r="O606" s="229"/>
      <c r="P606" s="230"/>
      <c r="Q606" s="205"/>
      <c r="R606" s="213"/>
      <c r="S606" s="213"/>
      <c r="T606" s="152"/>
      <c r="U606" s="152"/>
      <c r="V606" s="206"/>
      <c r="W606" s="207"/>
      <c r="X606" s="208"/>
      <c r="Y606" s="209"/>
      <c r="AA606" s="186"/>
      <c r="AB606" s="186"/>
      <c r="AC606" s="186"/>
      <c r="AD606" s="186"/>
      <c r="AE606" s="186"/>
      <c r="AF606" s="186"/>
    </row>
    <row r="607" spans="1:32" ht="18" customHeight="1">
      <c r="A607" s="188"/>
      <c r="B607" s="189"/>
      <c r="C607" s="167"/>
      <c r="D607" s="190"/>
      <c r="E607" s="191"/>
      <c r="F607" s="192"/>
      <c r="G607" s="193"/>
      <c r="H607" s="191"/>
      <c r="I607" s="194"/>
      <c r="J607" s="198" t="s">
        <v>883</v>
      </c>
      <c r="K607" s="194"/>
      <c r="L607" s="194"/>
      <c r="M607" s="198" t="s">
        <v>884</v>
      </c>
      <c r="N607" s="194"/>
      <c r="O607" s="194"/>
      <c r="P607" s="196"/>
      <c r="Q607" s="197"/>
      <c r="R607" s="194"/>
      <c r="S607" s="194"/>
      <c r="T607" s="194"/>
      <c r="U607" s="194"/>
      <c r="V607" s="198"/>
      <c r="W607" s="198"/>
      <c r="X607" s="199"/>
      <c r="Y607" s="200"/>
      <c r="AA607" s="198"/>
      <c r="AB607" s="198"/>
      <c r="AC607" s="198"/>
      <c r="AD607" s="198"/>
      <c r="AE607" s="198"/>
      <c r="AF607" s="198"/>
    </row>
    <row r="608" spans="1:32" ht="18" customHeight="1">
      <c r="A608" s="151"/>
      <c r="B608" s="201"/>
      <c r="C608" s="202" t="s">
        <v>878</v>
      </c>
      <c r="D608" s="203">
        <v>1</v>
      </c>
      <c r="E608" s="183" t="s">
        <v>184</v>
      </c>
      <c r="F608" s="210"/>
      <c r="G608" s="211">
        <f>IF(P608="",H608,ROUND(H608*P608,1))</f>
        <v>5620</v>
      </c>
      <c r="H608" s="204">
        <v>1</v>
      </c>
      <c r="I608" s="213"/>
      <c r="J608" s="213">
        <v>5620</v>
      </c>
      <c r="K608" s="222">
        <v>1</v>
      </c>
      <c r="L608" s="229">
        <f>IF(J608="",K608,ROUND(J608*K608,1))</f>
        <v>5620</v>
      </c>
      <c r="M608" s="212">
        <v>5620</v>
      </c>
      <c r="N608" s="222">
        <v>1</v>
      </c>
      <c r="O608" s="229">
        <f>IF(M608="",N608,ROUND(M608*N608,1))</f>
        <v>5620</v>
      </c>
      <c r="P608" s="230">
        <f>IF(E608="",0,AVERAGE(L608,O608))</f>
        <v>5620</v>
      </c>
      <c r="Q608" s="205"/>
      <c r="R608" s="213"/>
      <c r="S608" s="213"/>
      <c r="T608" s="152"/>
      <c r="U608" s="152"/>
      <c r="V608" s="206"/>
      <c r="W608" s="207"/>
      <c r="X608" s="208"/>
      <c r="Y608" s="209"/>
      <c r="AA608" s="186"/>
      <c r="AB608" s="186"/>
      <c r="AC608" s="186"/>
      <c r="AD608" s="186"/>
      <c r="AE608" s="186"/>
      <c r="AF608" s="186"/>
    </row>
    <row r="609" spans="1:32" ht="18" customHeight="1">
      <c r="A609" s="188"/>
      <c r="B609" s="189"/>
      <c r="C609" s="167"/>
      <c r="D609" s="190"/>
      <c r="E609" s="191"/>
      <c r="F609" s="192"/>
      <c r="G609" s="193"/>
      <c r="H609" s="191"/>
      <c r="I609" s="194"/>
      <c r="J609" s="194" t="s">
        <v>759</v>
      </c>
      <c r="K609" s="194"/>
      <c r="L609" s="194"/>
      <c r="M609" s="195" t="s">
        <v>760</v>
      </c>
      <c r="N609" s="194"/>
      <c r="O609" s="194"/>
      <c r="P609" s="196"/>
      <c r="Q609" s="197"/>
      <c r="R609" s="194"/>
      <c r="S609" s="194"/>
      <c r="T609" s="194"/>
      <c r="U609" s="194"/>
      <c r="V609" s="198"/>
      <c r="W609" s="198"/>
      <c r="X609" s="199"/>
      <c r="Y609" s="200"/>
      <c r="AA609" s="198"/>
      <c r="AB609" s="198"/>
      <c r="AC609" s="198"/>
      <c r="AD609" s="198"/>
      <c r="AE609" s="198"/>
      <c r="AF609" s="198"/>
    </row>
    <row r="610" spans="1:32" ht="18" customHeight="1">
      <c r="A610" s="151"/>
      <c r="B610" s="201"/>
      <c r="C610" s="202" t="s">
        <v>761</v>
      </c>
      <c r="D610" s="203">
        <v>1</v>
      </c>
      <c r="E610" s="183" t="s">
        <v>879</v>
      </c>
      <c r="F610" s="210"/>
      <c r="G610" s="211">
        <f>IF(P610="",H610,ROUND(H610*P610,1))</f>
        <v>2150</v>
      </c>
      <c r="H610" s="204">
        <v>0.1</v>
      </c>
      <c r="I610" s="213"/>
      <c r="J610" s="213">
        <v>21500</v>
      </c>
      <c r="K610" s="222">
        <v>1</v>
      </c>
      <c r="L610" s="229">
        <f>IF(J610="",K610,ROUND(J610*K610,1))</f>
        <v>21500</v>
      </c>
      <c r="M610" s="212">
        <v>21500</v>
      </c>
      <c r="N610" s="222">
        <v>1</v>
      </c>
      <c r="O610" s="229">
        <f>IF(M610="",N610,ROUND(M610*N610,1))</f>
        <v>21500</v>
      </c>
      <c r="P610" s="230">
        <f>IF(E610="",0,AVERAGE(L610,O610))</f>
        <v>21500</v>
      </c>
      <c r="Q610" s="205"/>
      <c r="R610" s="213"/>
      <c r="S610" s="213"/>
      <c r="T610" s="152"/>
      <c r="U610" s="152"/>
      <c r="V610" s="206"/>
      <c r="W610" s="207"/>
      <c r="X610" s="208"/>
      <c r="Y610" s="209"/>
      <c r="AA610" s="186"/>
      <c r="AB610" s="186"/>
      <c r="AC610" s="186"/>
      <c r="AD610" s="186"/>
      <c r="AE610" s="186"/>
      <c r="AF610" s="186"/>
    </row>
    <row r="611" spans="1:32" ht="18" customHeight="1">
      <c r="A611" s="188"/>
      <c r="B611" s="189"/>
      <c r="C611" s="167"/>
      <c r="D611" s="190"/>
      <c r="E611" s="191"/>
      <c r="F611" s="192"/>
      <c r="G611" s="193"/>
      <c r="H611" s="191"/>
      <c r="I611" s="194"/>
      <c r="J611" s="194" t="s">
        <v>759</v>
      </c>
      <c r="K611" s="194"/>
      <c r="L611" s="194"/>
      <c r="M611" s="195" t="s">
        <v>760</v>
      </c>
      <c r="N611" s="194"/>
      <c r="O611" s="194"/>
      <c r="P611" s="196"/>
      <c r="Q611" s="197"/>
      <c r="R611" s="194"/>
      <c r="S611" s="194"/>
      <c r="T611" s="194"/>
      <c r="U611" s="194"/>
      <c r="V611" s="198"/>
      <c r="W611" s="198"/>
      <c r="X611" s="199"/>
      <c r="Y611" s="200"/>
      <c r="AA611" s="198"/>
      <c r="AB611" s="198"/>
      <c r="AC611" s="198"/>
      <c r="AD611" s="198"/>
      <c r="AE611" s="198"/>
      <c r="AF611" s="198"/>
    </row>
    <row r="612" spans="1:32" ht="18" customHeight="1">
      <c r="A612" s="151"/>
      <c r="B612" s="201"/>
      <c r="C612" s="202" t="s">
        <v>880</v>
      </c>
      <c r="D612" s="203">
        <v>1</v>
      </c>
      <c r="E612" s="183" t="s">
        <v>879</v>
      </c>
      <c r="F612" s="210"/>
      <c r="G612" s="211">
        <f>IF(P612="",H612,ROUND(H612*P612,1))</f>
        <v>904</v>
      </c>
      <c r="H612" s="204">
        <v>0.04</v>
      </c>
      <c r="I612" s="213"/>
      <c r="J612" s="213">
        <v>22600</v>
      </c>
      <c r="K612" s="222">
        <v>1</v>
      </c>
      <c r="L612" s="229">
        <f>IF(J612="",K612,ROUND(J612*K612,1))</f>
        <v>22600</v>
      </c>
      <c r="M612" s="212">
        <v>22600</v>
      </c>
      <c r="N612" s="222">
        <v>1</v>
      </c>
      <c r="O612" s="229">
        <f>IF(M612="",N612,ROUND(M612*N612,1))</f>
        <v>22600</v>
      </c>
      <c r="P612" s="230">
        <f>IF(E612="",0,AVERAGE(L612,O612))</f>
        <v>22600</v>
      </c>
      <c r="Q612" s="205"/>
      <c r="R612" s="213"/>
      <c r="S612" s="213"/>
      <c r="T612" s="152"/>
      <c r="U612" s="152"/>
      <c r="V612" s="206"/>
      <c r="W612" s="207"/>
      <c r="X612" s="208"/>
      <c r="Y612" s="209"/>
      <c r="AA612" s="186"/>
      <c r="AB612" s="186"/>
      <c r="AC612" s="186"/>
      <c r="AD612" s="186"/>
      <c r="AE612" s="186"/>
      <c r="AF612" s="186"/>
    </row>
    <row r="613" spans="1:32" ht="18" customHeight="1">
      <c r="A613" s="188"/>
      <c r="B613" s="189"/>
      <c r="C613" s="167"/>
      <c r="D613" s="190"/>
      <c r="E613" s="191"/>
      <c r="F613" s="192"/>
      <c r="G613" s="193"/>
      <c r="H613" s="191"/>
      <c r="I613" s="194"/>
      <c r="J613" s="194"/>
      <c r="K613" s="194"/>
      <c r="L613" s="194"/>
      <c r="M613" s="194"/>
      <c r="N613" s="194"/>
      <c r="O613" s="194"/>
      <c r="P613" s="196"/>
      <c r="Q613" s="197"/>
      <c r="R613" s="194"/>
      <c r="S613" s="194"/>
      <c r="T613" s="194"/>
      <c r="U613" s="194"/>
      <c r="V613" s="198"/>
      <c r="W613" s="198"/>
      <c r="X613" s="199"/>
      <c r="Y613" s="200"/>
      <c r="AA613" s="198"/>
      <c r="AB613" s="198"/>
      <c r="AC613" s="198"/>
      <c r="AD613" s="198"/>
      <c r="AE613" s="198"/>
      <c r="AF613" s="198"/>
    </row>
    <row r="614" spans="1:32" ht="18" customHeight="1">
      <c r="A614" s="151"/>
      <c r="B614" s="201"/>
      <c r="C614" s="202" t="s">
        <v>881</v>
      </c>
      <c r="D614" s="203">
        <v>1</v>
      </c>
      <c r="E614" s="183" t="s">
        <v>0</v>
      </c>
      <c r="F614" s="210"/>
      <c r="G614" s="211">
        <f>ROUND((G608+G610+G612)*H614,0)</f>
        <v>1735</v>
      </c>
      <c r="H614" s="204">
        <v>0.2</v>
      </c>
      <c r="I614" s="213"/>
      <c r="J614" s="213"/>
      <c r="K614" s="222"/>
      <c r="L614" s="229"/>
      <c r="M614" s="212"/>
      <c r="N614" s="222"/>
      <c r="O614" s="229"/>
      <c r="P614" s="230"/>
      <c r="Q614" s="205"/>
      <c r="R614" s="213"/>
      <c r="S614" s="213"/>
      <c r="T614" s="152"/>
      <c r="U614" s="152"/>
      <c r="V614" s="206"/>
      <c r="W614" s="207"/>
      <c r="X614" s="208"/>
      <c r="Y614" s="209"/>
      <c r="AA614" s="186"/>
      <c r="AB614" s="186"/>
      <c r="AC614" s="186"/>
      <c r="AD614" s="186"/>
      <c r="AE614" s="186"/>
      <c r="AF614" s="186"/>
    </row>
    <row r="615" spans="1:32" ht="18" customHeight="1">
      <c r="A615" s="188"/>
      <c r="B615" s="189"/>
      <c r="C615" s="167"/>
      <c r="D615" s="190"/>
      <c r="E615" s="191"/>
      <c r="F615" s="192"/>
      <c r="G615" s="193"/>
      <c r="H615" s="191"/>
      <c r="I615" s="194"/>
      <c r="J615" s="194" t="s">
        <v>773</v>
      </c>
      <c r="K615" s="194"/>
      <c r="L615" s="194"/>
      <c r="M615" s="194" t="s">
        <v>774</v>
      </c>
      <c r="N615" s="194"/>
      <c r="O615" s="194"/>
      <c r="P615" s="196"/>
      <c r="Q615" s="197"/>
      <c r="R615" s="194"/>
      <c r="S615" s="194"/>
      <c r="T615" s="194"/>
      <c r="U615" s="194"/>
      <c r="V615" s="198"/>
      <c r="W615" s="198"/>
      <c r="X615" s="199"/>
      <c r="Y615" s="200"/>
      <c r="AA615" s="198"/>
      <c r="AB615" s="198"/>
      <c r="AC615" s="198"/>
      <c r="AD615" s="198"/>
      <c r="AE615" s="198"/>
      <c r="AF615" s="198"/>
    </row>
    <row r="616" spans="1:32" ht="18" customHeight="1">
      <c r="A616" s="151"/>
      <c r="B616" s="201" t="s">
        <v>574</v>
      </c>
      <c r="C616" s="202"/>
      <c r="D616" s="203">
        <v>7.4</v>
      </c>
      <c r="E616" s="183" t="s">
        <v>12</v>
      </c>
      <c r="F616" s="210">
        <f>IF(G616=0,"",IF(LEN(ABS(ROUND(G616,0)))&gt;3,ROUND(G616,2-INT(LOG(ABS(ROUND(G616,0))))),IF(LEN(ABS(ROUND(G616,0)))&gt;1,ROUND(G616,1-INT(LOG(ABS(G616)))),ROUND(G616,0-INT(LOG(ABS(G616)))))))</f>
        <v>560</v>
      </c>
      <c r="G616" s="211">
        <f>IF(P616="",H616,ROUND(H616*P616,1))</f>
        <v>560.6</v>
      </c>
      <c r="H616" s="204">
        <v>1</v>
      </c>
      <c r="I616" s="213"/>
      <c r="J616" s="213">
        <v>570</v>
      </c>
      <c r="K616" s="222">
        <v>1.01</v>
      </c>
      <c r="L616" s="229">
        <f>IF(J616="",K616,ROUND(J616*K616,1))</f>
        <v>575.70000000000005</v>
      </c>
      <c r="M616" s="212">
        <v>540</v>
      </c>
      <c r="N616" s="222">
        <v>1.01</v>
      </c>
      <c r="O616" s="229">
        <f>IF(M616="",N616,ROUND(M616*N616,1))</f>
        <v>545.4</v>
      </c>
      <c r="P616" s="230">
        <f>IF(E616="",0,AVERAGE(L616,O616))</f>
        <v>560.54999999999995</v>
      </c>
      <c r="Q616" s="205"/>
      <c r="R616" s="213"/>
      <c r="S616" s="213"/>
      <c r="T616" s="152"/>
      <c r="U616" s="152"/>
      <c r="V616" s="206"/>
      <c r="W616" s="207"/>
      <c r="X616" s="208"/>
      <c r="Y616" s="209"/>
      <c r="AA616" s="186"/>
      <c r="AB616" s="186"/>
      <c r="AC616" s="186"/>
      <c r="AD616" s="186"/>
      <c r="AE616" s="186"/>
      <c r="AF616" s="186"/>
    </row>
    <row r="617" spans="1:32" ht="18" customHeight="1">
      <c r="A617" s="188"/>
      <c r="B617" s="189"/>
      <c r="C617" s="167"/>
      <c r="D617" s="190"/>
      <c r="E617" s="191"/>
      <c r="F617" s="192"/>
      <c r="G617" s="193"/>
      <c r="H617" s="191"/>
      <c r="I617" s="194"/>
      <c r="J617" s="194" t="s">
        <v>773</v>
      </c>
      <c r="K617" s="194"/>
      <c r="L617" s="194"/>
      <c r="M617" s="194" t="s">
        <v>774</v>
      </c>
      <c r="N617" s="194"/>
      <c r="O617" s="194"/>
      <c r="P617" s="196"/>
      <c r="Q617" s="197"/>
      <c r="R617" s="194"/>
      <c r="S617" s="194"/>
      <c r="T617" s="194"/>
      <c r="U617" s="194"/>
      <c r="V617" s="198"/>
      <c r="W617" s="198"/>
      <c r="X617" s="199"/>
      <c r="Y617" s="200"/>
      <c r="AA617" s="198"/>
      <c r="AB617" s="198"/>
      <c r="AC617" s="198"/>
      <c r="AD617" s="198"/>
      <c r="AE617" s="198"/>
      <c r="AF617" s="198"/>
    </row>
    <row r="618" spans="1:32" ht="18" customHeight="1">
      <c r="A618" s="151"/>
      <c r="B618" s="201" t="s">
        <v>575</v>
      </c>
      <c r="C618" s="202"/>
      <c r="D618" s="203">
        <v>6.2</v>
      </c>
      <c r="E618" s="183" t="s">
        <v>12</v>
      </c>
      <c r="F618" s="210">
        <f>IF(G618=0,"",IF(LEN(ABS(ROUND(G618,0)))&gt;3,ROUND(G618,2-INT(LOG(ABS(ROUND(G618,0))))),IF(LEN(ABS(ROUND(G618,0)))&gt;1,ROUND(G618,1-INT(LOG(ABS(G618)))),ROUND(G618,0-INT(LOG(ABS(G618)))))))</f>
        <v>800</v>
      </c>
      <c r="G618" s="211">
        <f>IF(P618="",H618,ROUND(H618*P618,1))</f>
        <v>803</v>
      </c>
      <c r="H618" s="204">
        <v>1</v>
      </c>
      <c r="I618" s="213"/>
      <c r="J618" s="213">
        <v>760</v>
      </c>
      <c r="K618" s="222">
        <v>1.01</v>
      </c>
      <c r="L618" s="229">
        <f>IF(J618="",K618,ROUND(J618*K618,1))</f>
        <v>767.6</v>
      </c>
      <c r="M618" s="212">
        <v>830</v>
      </c>
      <c r="N618" s="222">
        <v>1.01</v>
      </c>
      <c r="O618" s="229">
        <f>IF(M618="",N618,ROUND(M618*N618,1))</f>
        <v>838.3</v>
      </c>
      <c r="P618" s="230">
        <f>IF(E618="",0,AVERAGE(L618,O618))</f>
        <v>802.95</v>
      </c>
      <c r="Q618" s="205"/>
      <c r="R618" s="213"/>
      <c r="S618" s="213"/>
      <c r="T618" s="152"/>
      <c r="U618" s="152"/>
      <c r="V618" s="206"/>
      <c r="W618" s="207"/>
      <c r="X618" s="208"/>
      <c r="Y618" s="209"/>
      <c r="AA618" s="186"/>
      <c r="AB618" s="186"/>
      <c r="AC618" s="186"/>
      <c r="AD618" s="186"/>
      <c r="AE618" s="186"/>
      <c r="AF618" s="186"/>
    </row>
    <row r="619" spans="1:32" ht="18" customHeight="1">
      <c r="A619" s="188"/>
      <c r="B619" s="189"/>
      <c r="C619" s="167"/>
      <c r="D619" s="190"/>
      <c r="E619" s="191"/>
      <c r="F619" s="192"/>
      <c r="G619" s="193"/>
      <c r="H619" s="191"/>
      <c r="I619" s="194"/>
      <c r="J619" s="194"/>
      <c r="K619" s="194"/>
      <c r="L619" s="194"/>
      <c r="M619" s="194"/>
      <c r="N619" s="194"/>
      <c r="O619" s="194"/>
      <c r="P619" s="196"/>
      <c r="Q619" s="292" t="s">
        <v>1203</v>
      </c>
      <c r="R619" s="293" t="s">
        <v>1204</v>
      </c>
      <c r="S619" s="293" t="s">
        <v>1205</v>
      </c>
      <c r="T619" s="194"/>
      <c r="U619" s="194"/>
      <c r="V619" s="281"/>
      <c r="W619" s="281"/>
      <c r="X619" s="282"/>
      <c r="Y619" s="283"/>
      <c r="AA619" s="198"/>
      <c r="AB619" s="198"/>
      <c r="AC619" s="198"/>
      <c r="AD619" s="198"/>
      <c r="AE619" s="198"/>
      <c r="AF619" s="198"/>
    </row>
    <row r="620" spans="1:32" ht="18" customHeight="1">
      <c r="A620" s="151"/>
      <c r="B620" s="201" t="s">
        <v>312</v>
      </c>
      <c r="C620" s="202" t="s">
        <v>313</v>
      </c>
      <c r="D620" s="203">
        <v>1.2</v>
      </c>
      <c r="E620" s="183" t="s">
        <v>12</v>
      </c>
      <c r="F620" s="210">
        <f>Y620</f>
        <v>3500</v>
      </c>
      <c r="G620" s="219"/>
      <c r="H620" s="204"/>
      <c r="I620" s="221"/>
      <c r="J620" s="226" t="s">
        <v>189</v>
      </c>
      <c r="K620" s="222"/>
      <c r="L620" s="226"/>
      <c r="M620" s="212" t="s">
        <v>189</v>
      </c>
      <c r="N620" s="222"/>
      <c r="O620" s="213"/>
      <c r="P620" s="220"/>
      <c r="Q620" s="205">
        <v>5000</v>
      </c>
      <c r="R620" s="297">
        <v>6000</v>
      </c>
      <c r="S620" s="297">
        <v>6500</v>
      </c>
      <c r="T620" s="152"/>
      <c r="U620" s="152"/>
      <c r="V620" s="284">
        <f>MIN(Q620,R620,S620)</f>
        <v>5000</v>
      </c>
      <c r="W620" s="285">
        <v>0.7</v>
      </c>
      <c r="X620" s="286">
        <f>ROUNDDOWN(V620*W620,0)</f>
        <v>3500</v>
      </c>
      <c r="Y620" s="287">
        <f>IF(X620=0,"",IF(LEN(ABS(ROUND(X620,0)))&gt;3,ROUNDDOWN(X620,2-INT(LOG(ABS(ROUND(X620,0))))),IF(LEN(ABS(ROUND(X620,0)))&gt;1,ROUNDDOWN(X620,1-INT(LOG(ABS(X620)))),ROUNDDOWN(X620,0-INT(LOG(ABS(X620)))))))</f>
        <v>3500</v>
      </c>
      <c r="AA620" s="186"/>
      <c r="AB620" s="186"/>
      <c r="AC620" s="186"/>
      <c r="AD620" s="186"/>
      <c r="AE620" s="186"/>
      <c r="AF620" s="186"/>
    </row>
    <row r="621" spans="1:32" ht="18" customHeight="1">
      <c r="A621" s="188"/>
      <c r="B621" s="189"/>
      <c r="C621" s="167"/>
      <c r="D621" s="190"/>
      <c r="E621" s="191"/>
      <c r="F621" s="192"/>
      <c r="G621" s="193"/>
      <c r="H621" s="191"/>
      <c r="I621" s="198"/>
      <c r="J621" s="194"/>
      <c r="K621" s="194"/>
      <c r="L621" s="194"/>
      <c r="M621" s="194"/>
      <c r="N621" s="194"/>
      <c r="O621" s="194"/>
      <c r="P621" s="196"/>
      <c r="Q621" s="197"/>
      <c r="R621" s="194"/>
      <c r="S621" s="194"/>
      <c r="T621" s="194"/>
      <c r="U621" s="194"/>
      <c r="V621" s="198"/>
      <c r="W621" s="198"/>
      <c r="X621" s="199"/>
      <c r="Y621" s="200"/>
      <c r="AA621" s="198"/>
      <c r="AB621" s="198"/>
      <c r="AC621" s="198"/>
      <c r="AD621" s="198"/>
      <c r="AE621" s="198"/>
      <c r="AF621" s="198"/>
    </row>
    <row r="622" spans="1:32" ht="18" customHeight="1">
      <c r="A622" s="151"/>
      <c r="B622" s="201"/>
      <c r="C622" s="202"/>
      <c r="D622" s="203"/>
      <c r="E622" s="183"/>
      <c r="F622" s="210"/>
      <c r="G622" s="211"/>
      <c r="H622" s="204"/>
      <c r="I622" s="213"/>
      <c r="J622" s="213"/>
      <c r="K622" s="222"/>
      <c r="L622" s="213"/>
      <c r="M622" s="212"/>
      <c r="N622" s="222"/>
      <c r="O622" s="213"/>
      <c r="P622" s="214"/>
      <c r="Q622" s="205"/>
      <c r="R622" s="213"/>
      <c r="S622" s="213"/>
      <c r="T622" s="152"/>
      <c r="U622" s="152"/>
      <c r="V622" s="206"/>
      <c r="W622" s="207"/>
      <c r="X622" s="208"/>
      <c r="Y622" s="209"/>
      <c r="AA622" s="186"/>
      <c r="AB622" s="186"/>
      <c r="AC622" s="186"/>
      <c r="AD622" s="186"/>
      <c r="AE622" s="186"/>
      <c r="AF622" s="186"/>
    </row>
    <row r="623" spans="1:32" ht="18" customHeight="1">
      <c r="A623" s="188"/>
      <c r="B623" s="189"/>
      <c r="C623" s="167"/>
      <c r="D623" s="190"/>
      <c r="E623" s="191"/>
      <c r="F623" s="192"/>
      <c r="G623" s="193"/>
      <c r="H623" s="191"/>
      <c r="I623" s="194"/>
      <c r="J623" s="194"/>
      <c r="K623" s="194"/>
      <c r="L623" s="194"/>
      <c r="M623" s="195"/>
      <c r="N623" s="194"/>
      <c r="O623" s="194"/>
      <c r="P623" s="196"/>
      <c r="Q623" s="197"/>
      <c r="R623" s="194"/>
      <c r="S623" s="194"/>
      <c r="T623" s="194"/>
      <c r="U623" s="194"/>
      <c r="V623" s="198"/>
      <c r="W623" s="198"/>
      <c r="X623" s="199"/>
      <c r="Y623" s="200"/>
      <c r="AA623" s="198"/>
      <c r="AB623" s="198"/>
      <c r="AC623" s="198"/>
      <c r="AD623" s="198"/>
      <c r="AE623" s="198"/>
      <c r="AF623" s="198"/>
    </row>
    <row r="624" spans="1:32" ht="18" customHeight="1">
      <c r="A624" s="151" t="s">
        <v>1194</v>
      </c>
      <c r="B624" s="201" t="s">
        <v>576</v>
      </c>
      <c r="C624" s="202"/>
      <c r="D624" s="203"/>
      <c r="E624" s="183"/>
      <c r="F624" s="155"/>
      <c r="G624" s="182"/>
      <c r="H624" s="204"/>
      <c r="I624" s="152"/>
      <c r="J624" s="152"/>
      <c r="K624" s="152"/>
      <c r="L624" s="152"/>
      <c r="M624" s="181"/>
      <c r="N624" s="152"/>
      <c r="O624" s="152"/>
      <c r="P624" s="184"/>
      <c r="Q624" s="205"/>
      <c r="R624" s="213"/>
      <c r="S624" s="213"/>
      <c r="T624" s="152"/>
      <c r="U624" s="152"/>
      <c r="V624" s="206"/>
      <c r="W624" s="207"/>
      <c r="X624" s="208"/>
      <c r="Y624" s="209"/>
      <c r="AA624" s="186"/>
      <c r="AB624" s="186"/>
      <c r="AC624" s="186"/>
      <c r="AD624" s="186"/>
      <c r="AE624" s="186"/>
      <c r="AF624" s="186"/>
    </row>
    <row r="625" spans="1:32" ht="18" customHeight="1">
      <c r="A625" s="188"/>
      <c r="B625" s="189"/>
      <c r="C625" s="167" t="s">
        <v>577</v>
      </c>
      <c r="D625" s="190"/>
      <c r="E625" s="191"/>
      <c r="F625" s="192"/>
      <c r="G625" s="193"/>
      <c r="H625" s="191"/>
      <c r="I625" s="194"/>
      <c r="J625" s="194"/>
      <c r="K625" s="194"/>
      <c r="L625" s="194"/>
      <c r="M625" s="194"/>
      <c r="N625" s="194"/>
      <c r="O625" s="194"/>
      <c r="P625" s="196"/>
      <c r="Q625" s="292" t="s">
        <v>1225</v>
      </c>
      <c r="R625" s="293" t="s">
        <v>1226</v>
      </c>
      <c r="S625" s="293" t="s">
        <v>1227</v>
      </c>
      <c r="T625" s="194"/>
      <c r="U625" s="194"/>
      <c r="V625" s="281"/>
      <c r="W625" s="281"/>
      <c r="X625" s="282"/>
      <c r="Y625" s="283"/>
      <c r="AA625" s="198"/>
      <c r="AB625" s="198"/>
      <c r="AC625" s="198"/>
      <c r="AD625" s="198"/>
      <c r="AE625" s="198"/>
      <c r="AF625" s="198"/>
    </row>
    <row r="626" spans="1:32" ht="18" customHeight="1">
      <c r="A626" s="151"/>
      <c r="B626" s="201" t="s">
        <v>578</v>
      </c>
      <c r="C626" s="202" t="s">
        <v>579</v>
      </c>
      <c r="D626" s="203">
        <v>33</v>
      </c>
      <c r="E626" s="183" t="s">
        <v>303</v>
      </c>
      <c r="F626" s="210">
        <f>Y626</f>
        <v>4920</v>
      </c>
      <c r="G626" s="219"/>
      <c r="H626" s="204"/>
      <c r="I626" s="221"/>
      <c r="J626" s="226" t="s">
        <v>189</v>
      </c>
      <c r="K626" s="222"/>
      <c r="L626" s="226"/>
      <c r="M626" s="212" t="s">
        <v>189</v>
      </c>
      <c r="N626" s="222"/>
      <c r="O626" s="213"/>
      <c r="P626" s="220"/>
      <c r="Q626" s="296">
        <v>8200</v>
      </c>
      <c r="R626" s="294">
        <v>9000</v>
      </c>
      <c r="S626" s="294">
        <v>10000</v>
      </c>
      <c r="T626" s="152"/>
      <c r="U626" s="152"/>
      <c r="V626" s="284">
        <f>MIN(Q626,R626,S626)</f>
        <v>8200</v>
      </c>
      <c r="W626" s="285">
        <v>0.6</v>
      </c>
      <c r="X626" s="286">
        <f>ROUNDDOWN(V626*W626,0)</f>
        <v>4920</v>
      </c>
      <c r="Y626" s="287">
        <f t="shared" ref="Y626:Y632" si="9">IF(X626=0,"",IF(LEN(ABS(ROUND(X626,0)))&gt;3,ROUNDDOWN(X626,2-INT(LOG(ABS(ROUND(X626,0))))),IF(LEN(ABS(ROUND(X626,0)))&gt;1,ROUNDDOWN(X626,1-INT(LOG(ABS(X626)))),ROUNDDOWN(X626,0-INT(LOG(ABS(X626)))))))</f>
        <v>4920</v>
      </c>
      <c r="AA626" s="186"/>
      <c r="AB626" s="186"/>
      <c r="AC626" s="186"/>
      <c r="AD626" s="186"/>
      <c r="AE626" s="186"/>
      <c r="AF626" s="186"/>
    </row>
    <row r="627" spans="1:32" ht="18" customHeight="1">
      <c r="A627" s="188"/>
      <c r="B627" s="189"/>
      <c r="C627" s="167" t="s">
        <v>580</v>
      </c>
      <c r="D627" s="190"/>
      <c r="E627" s="191"/>
      <c r="F627" s="192"/>
      <c r="G627" s="193"/>
      <c r="H627" s="191"/>
      <c r="I627" s="194"/>
      <c r="J627" s="194"/>
      <c r="K627" s="194"/>
      <c r="L627" s="194"/>
      <c r="M627" s="194"/>
      <c r="N627" s="194"/>
      <c r="O627" s="194"/>
      <c r="P627" s="196"/>
      <c r="Q627" s="292" t="s">
        <v>1225</v>
      </c>
      <c r="R627" s="293" t="s">
        <v>1226</v>
      </c>
      <c r="S627" s="293" t="s">
        <v>1227</v>
      </c>
      <c r="T627" s="194"/>
      <c r="U627" s="194"/>
      <c r="V627" s="281"/>
      <c r="W627" s="281"/>
      <c r="X627" s="282"/>
      <c r="Y627" s="283"/>
      <c r="AA627" s="198"/>
      <c r="AB627" s="198"/>
      <c r="AC627" s="198"/>
      <c r="AD627" s="198"/>
      <c r="AE627" s="198"/>
      <c r="AF627" s="198"/>
    </row>
    <row r="628" spans="1:32" ht="18" customHeight="1">
      <c r="A628" s="151"/>
      <c r="B628" s="201" t="s">
        <v>578</v>
      </c>
      <c r="C628" s="202" t="s">
        <v>579</v>
      </c>
      <c r="D628" s="203">
        <v>15.4</v>
      </c>
      <c r="E628" s="183" t="s">
        <v>303</v>
      </c>
      <c r="F628" s="210">
        <f>Y628</f>
        <v>6000</v>
      </c>
      <c r="G628" s="219"/>
      <c r="H628" s="204"/>
      <c r="I628" s="221"/>
      <c r="J628" s="226" t="s">
        <v>189</v>
      </c>
      <c r="K628" s="222"/>
      <c r="L628" s="226"/>
      <c r="M628" s="212" t="s">
        <v>189</v>
      </c>
      <c r="N628" s="222"/>
      <c r="O628" s="213"/>
      <c r="P628" s="220"/>
      <c r="Q628" s="296">
        <v>10000</v>
      </c>
      <c r="R628" s="294">
        <v>11000</v>
      </c>
      <c r="S628" s="294">
        <v>12000</v>
      </c>
      <c r="T628" s="152"/>
      <c r="U628" s="152"/>
      <c r="V628" s="284">
        <f>MIN(Q628,R628,S628)</f>
        <v>10000</v>
      </c>
      <c r="W628" s="285">
        <v>0.6</v>
      </c>
      <c r="X628" s="286">
        <f>ROUNDDOWN(V628*W628,0)</f>
        <v>6000</v>
      </c>
      <c r="Y628" s="287">
        <f t="shared" si="9"/>
        <v>6000</v>
      </c>
      <c r="AA628" s="186"/>
      <c r="AB628" s="186"/>
      <c r="AC628" s="186"/>
      <c r="AD628" s="186"/>
      <c r="AE628" s="186"/>
      <c r="AF628" s="186"/>
    </row>
    <row r="629" spans="1:32" ht="18" customHeight="1">
      <c r="A629" s="188"/>
      <c r="B629" s="189"/>
      <c r="C629" s="167" t="s">
        <v>581</v>
      </c>
      <c r="D629" s="190"/>
      <c r="E629" s="191"/>
      <c r="F629" s="192"/>
      <c r="G629" s="193"/>
      <c r="H629" s="191"/>
      <c r="I629" s="194"/>
      <c r="J629" s="194"/>
      <c r="K629" s="194"/>
      <c r="L629" s="194"/>
      <c r="M629" s="194"/>
      <c r="N629" s="194"/>
      <c r="O629" s="194"/>
      <c r="P629" s="196"/>
      <c r="Q629" s="292" t="s">
        <v>1225</v>
      </c>
      <c r="R629" s="293" t="s">
        <v>1226</v>
      </c>
      <c r="S629" s="293" t="s">
        <v>1227</v>
      </c>
      <c r="T629" s="194"/>
      <c r="U629" s="194"/>
      <c r="V629" s="281"/>
      <c r="W629" s="281"/>
      <c r="X629" s="282"/>
      <c r="Y629" s="283"/>
      <c r="AA629" s="198"/>
      <c r="AB629" s="198"/>
      <c r="AC629" s="198"/>
      <c r="AD629" s="198"/>
      <c r="AE629" s="198"/>
      <c r="AF629" s="198"/>
    </row>
    <row r="630" spans="1:32" ht="18" customHeight="1">
      <c r="A630" s="151"/>
      <c r="B630" s="201" t="s">
        <v>578</v>
      </c>
      <c r="C630" s="202" t="s">
        <v>579</v>
      </c>
      <c r="D630" s="203">
        <v>46.8</v>
      </c>
      <c r="E630" s="183" t="s">
        <v>303</v>
      </c>
      <c r="F630" s="210">
        <f>Y630</f>
        <v>6600</v>
      </c>
      <c r="G630" s="219"/>
      <c r="H630" s="204"/>
      <c r="I630" s="221"/>
      <c r="J630" s="226" t="s">
        <v>189</v>
      </c>
      <c r="K630" s="222"/>
      <c r="L630" s="226"/>
      <c r="M630" s="212" t="s">
        <v>189</v>
      </c>
      <c r="N630" s="222"/>
      <c r="O630" s="213"/>
      <c r="P630" s="220"/>
      <c r="Q630" s="296">
        <v>11000</v>
      </c>
      <c r="R630" s="294">
        <v>11500</v>
      </c>
      <c r="S630" s="294">
        <v>12500</v>
      </c>
      <c r="T630" s="152"/>
      <c r="U630" s="152"/>
      <c r="V630" s="284">
        <f>MIN(Q630,R630,S630)</f>
        <v>11000</v>
      </c>
      <c r="W630" s="285">
        <v>0.6</v>
      </c>
      <c r="X630" s="286">
        <f>ROUNDDOWN(V630*W630,0)</f>
        <v>6600</v>
      </c>
      <c r="Y630" s="287">
        <f t="shared" si="9"/>
        <v>6600</v>
      </c>
      <c r="AA630" s="186"/>
      <c r="AB630" s="186"/>
      <c r="AC630" s="186"/>
      <c r="AD630" s="186"/>
      <c r="AE630" s="186"/>
      <c r="AF630" s="186"/>
    </row>
    <row r="631" spans="1:32" ht="18" customHeight="1">
      <c r="A631" s="188"/>
      <c r="B631" s="189"/>
      <c r="C631" s="167"/>
      <c r="D631" s="190"/>
      <c r="E631" s="191"/>
      <c r="F631" s="192"/>
      <c r="G631" s="193"/>
      <c r="H631" s="191"/>
      <c r="I631" s="194"/>
      <c r="J631" s="194"/>
      <c r="K631" s="194"/>
      <c r="L631" s="194"/>
      <c r="M631" s="194"/>
      <c r="N631" s="194"/>
      <c r="O631" s="194"/>
      <c r="P631" s="196"/>
      <c r="Q631" s="292" t="s">
        <v>1225</v>
      </c>
      <c r="R631" s="293" t="s">
        <v>1226</v>
      </c>
      <c r="S631" s="293" t="s">
        <v>1227</v>
      </c>
      <c r="T631" s="194"/>
      <c r="U631" s="194"/>
      <c r="V631" s="281"/>
      <c r="W631" s="281"/>
      <c r="X631" s="282"/>
      <c r="Y631" s="283"/>
      <c r="AA631" s="198"/>
      <c r="AB631" s="198"/>
      <c r="AC631" s="198"/>
      <c r="AD631" s="198"/>
      <c r="AE631" s="198"/>
      <c r="AF631" s="198"/>
    </row>
    <row r="632" spans="1:32" ht="18" customHeight="1">
      <c r="A632" s="151"/>
      <c r="B632" s="201" t="s">
        <v>582</v>
      </c>
      <c r="C632" s="202" t="s">
        <v>583</v>
      </c>
      <c r="D632" s="203">
        <v>2</v>
      </c>
      <c r="E632" s="183" t="s">
        <v>11</v>
      </c>
      <c r="F632" s="210">
        <f>Y632</f>
        <v>79200</v>
      </c>
      <c r="G632" s="219"/>
      <c r="H632" s="204"/>
      <c r="I632" s="221"/>
      <c r="J632" s="226" t="s">
        <v>189</v>
      </c>
      <c r="K632" s="222"/>
      <c r="L632" s="226"/>
      <c r="M632" s="212" t="s">
        <v>189</v>
      </c>
      <c r="N632" s="222"/>
      <c r="O632" s="213"/>
      <c r="P632" s="220"/>
      <c r="Q632" s="296">
        <v>132000</v>
      </c>
      <c r="R632" s="294">
        <v>140000</v>
      </c>
      <c r="S632" s="294">
        <v>155000</v>
      </c>
      <c r="T632" s="152"/>
      <c r="U632" s="152"/>
      <c r="V632" s="284">
        <f>MIN(Q632,R632,S632)</f>
        <v>132000</v>
      </c>
      <c r="W632" s="285">
        <v>0.6</v>
      </c>
      <c r="X632" s="286">
        <f>ROUNDDOWN(V632*W632,0)</f>
        <v>79200</v>
      </c>
      <c r="Y632" s="287">
        <f t="shared" si="9"/>
        <v>79200</v>
      </c>
      <c r="AA632" s="186"/>
      <c r="AB632" s="186"/>
      <c r="AC632" s="186"/>
      <c r="AD632" s="186"/>
      <c r="AE632" s="186"/>
      <c r="AF632" s="186"/>
    </row>
    <row r="633" spans="1:32" ht="18" customHeight="1">
      <c r="A633" s="188"/>
      <c r="B633" s="189"/>
      <c r="C633" s="167" t="s">
        <v>584</v>
      </c>
      <c r="D633" s="190"/>
      <c r="E633" s="191"/>
      <c r="F633" s="192"/>
      <c r="G633" s="193"/>
      <c r="H633" s="191"/>
      <c r="I633" s="194"/>
      <c r="J633" s="194"/>
      <c r="K633" s="194"/>
      <c r="L633" s="194"/>
      <c r="M633" s="194"/>
      <c r="N633" s="194"/>
      <c r="O633" s="194"/>
      <c r="P633" s="196"/>
      <c r="Q633" s="197"/>
      <c r="R633" s="194"/>
      <c r="S633" s="194"/>
      <c r="T633" s="194"/>
      <c r="U633" s="194"/>
      <c r="V633" s="198"/>
      <c r="W633" s="198"/>
      <c r="X633" s="199"/>
      <c r="Y633" s="200"/>
      <c r="AA633" s="198"/>
      <c r="AB633" s="198"/>
      <c r="AC633" s="198"/>
      <c r="AD633" s="198"/>
      <c r="AE633" s="198"/>
      <c r="AF633" s="198"/>
    </row>
    <row r="634" spans="1:32" ht="18" customHeight="1">
      <c r="A634" s="151"/>
      <c r="B634" s="201"/>
      <c r="C634" s="202" t="s">
        <v>585</v>
      </c>
      <c r="D634" s="203"/>
      <c r="E634" s="183"/>
      <c r="F634" s="215"/>
      <c r="G634" s="211"/>
      <c r="H634" s="204"/>
      <c r="I634" s="213"/>
      <c r="J634" s="213"/>
      <c r="K634" s="222"/>
      <c r="L634" s="213"/>
      <c r="M634" s="212"/>
      <c r="N634" s="222"/>
      <c r="O634" s="213"/>
      <c r="P634" s="214"/>
      <c r="Q634" s="205"/>
      <c r="R634" s="213"/>
      <c r="S634" s="213"/>
      <c r="T634" s="152"/>
      <c r="U634" s="152"/>
      <c r="V634" s="206"/>
      <c r="W634" s="207"/>
      <c r="X634" s="208"/>
      <c r="Y634" s="209"/>
      <c r="AA634" s="186"/>
      <c r="AB634" s="186"/>
      <c r="AC634" s="186"/>
      <c r="AD634" s="186"/>
      <c r="AE634" s="186"/>
      <c r="AF634" s="186"/>
    </row>
    <row r="635" spans="1:32" ht="18" customHeight="1">
      <c r="A635" s="188"/>
      <c r="B635" s="189" t="s">
        <v>586</v>
      </c>
      <c r="C635" s="167"/>
      <c r="D635" s="190"/>
      <c r="E635" s="191"/>
      <c r="F635" s="192"/>
      <c r="G635" s="193"/>
      <c r="H635" s="191"/>
      <c r="I635" s="194"/>
      <c r="J635" s="194"/>
      <c r="K635" s="194"/>
      <c r="L635" s="194"/>
      <c r="M635" s="194"/>
      <c r="N635" s="194"/>
      <c r="O635" s="194"/>
      <c r="P635" s="196"/>
      <c r="Q635" s="197"/>
      <c r="R635" s="194"/>
      <c r="S635" s="194"/>
      <c r="T635" s="194"/>
      <c r="U635" s="194"/>
      <c r="V635" s="198"/>
      <c r="W635" s="198"/>
      <c r="X635" s="199"/>
      <c r="Y635" s="200"/>
      <c r="AA635" s="198"/>
      <c r="AB635" s="198"/>
      <c r="AC635" s="198"/>
      <c r="AD635" s="198"/>
      <c r="AE635" s="198"/>
      <c r="AF635" s="198"/>
    </row>
    <row r="636" spans="1:32" ht="18" customHeight="1">
      <c r="A636" s="151"/>
      <c r="B636" s="201" t="s">
        <v>587</v>
      </c>
      <c r="C636" s="202"/>
      <c r="D636" s="203">
        <v>15.4</v>
      </c>
      <c r="E636" s="183" t="s">
        <v>303</v>
      </c>
      <c r="F636" s="215"/>
      <c r="G636" s="211"/>
      <c r="H636" s="204"/>
      <c r="I636" s="213"/>
      <c r="J636" s="213" t="s">
        <v>189</v>
      </c>
      <c r="K636" s="222"/>
      <c r="L636" s="213"/>
      <c r="M636" s="212" t="s">
        <v>919</v>
      </c>
      <c r="N636" s="222"/>
      <c r="O636" s="213"/>
      <c r="P636" s="214"/>
      <c r="Q636" s="205"/>
      <c r="R636" s="213"/>
      <c r="S636" s="213"/>
      <c r="T636" s="152"/>
      <c r="U636" s="152"/>
      <c r="V636" s="206"/>
      <c r="W636" s="207"/>
      <c r="X636" s="208"/>
      <c r="Y636" s="209"/>
      <c r="AA636" s="186"/>
      <c r="AB636" s="186"/>
      <c r="AC636" s="186"/>
      <c r="AD636" s="186"/>
      <c r="AE636" s="186"/>
      <c r="AF636" s="186"/>
    </row>
    <row r="637" spans="1:32" ht="18" customHeight="1">
      <c r="A637" s="188"/>
      <c r="B637" s="189" t="s">
        <v>588</v>
      </c>
      <c r="C637" s="167"/>
      <c r="D637" s="190"/>
      <c r="E637" s="191"/>
      <c r="F637" s="192"/>
      <c r="G637" s="193"/>
      <c r="H637" s="191"/>
      <c r="I637" s="194"/>
      <c r="J637" s="194"/>
      <c r="K637" s="194"/>
      <c r="L637" s="194"/>
      <c r="M637" s="194"/>
      <c r="N637" s="194"/>
      <c r="O637" s="194"/>
      <c r="P637" s="196"/>
      <c r="Q637" s="197"/>
      <c r="R637" s="194"/>
      <c r="S637" s="194"/>
      <c r="T637" s="194"/>
      <c r="U637" s="194"/>
      <c r="V637" s="198"/>
      <c r="W637" s="198"/>
      <c r="X637" s="199"/>
      <c r="Y637" s="200"/>
      <c r="AA637" s="198"/>
      <c r="AB637" s="198"/>
      <c r="AC637" s="198"/>
      <c r="AD637" s="198"/>
      <c r="AE637" s="198"/>
      <c r="AF637" s="198"/>
    </row>
    <row r="638" spans="1:32" ht="18" customHeight="1">
      <c r="A638" s="151"/>
      <c r="B638" s="201" t="s">
        <v>587</v>
      </c>
      <c r="C638" s="202"/>
      <c r="D638" s="203">
        <v>36.700000000000003</v>
      </c>
      <c r="E638" s="183" t="s">
        <v>303</v>
      </c>
      <c r="F638" s="215"/>
      <c r="G638" s="211"/>
      <c r="H638" s="204"/>
      <c r="I638" s="213"/>
      <c r="J638" s="213" t="s">
        <v>919</v>
      </c>
      <c r="K638" s="222"/>
      <c r="L638" s="213"/>
      <c r="M638" s="212" t="s">
        <v>189</v>
      </c>
      <c r="N638" s="222"/>
      <c r="O638" s="213"/>
      <c r="P638" s="214"/>
      <c r="Q638" s="205"/>
      <c r="R638" s="213"/>
      <c r="S638" s="213"/>
      <c r="T638" s="152"/>
      <c r="U638" s="152"/>
      <c r="V638" s="206"/>
      <c r="W638" s="207"/>
      <c r="X638" s="208"/>
      <c r="Y638" s="209"/>
      <c r="AA638" s="186"/>
      <c r="AB638" s="186"/>
      <c r="AC638" s="186"/>
      <c r="AD638" s="186"/>
      <c r="AE638" s="186"/>
      <c r="AF638" s="186"/>
    </row>
    <row r="639" spans="1:32" ht="18" customHeight="1">
      <c r="A639" s="188"/>
      <c r="B639" s="189" t="s">
        <v>589</v>
      </c>
      <c r="C639" s="167"/>
      <c r="D639" s="190"/>
      <c r="E639" s="191"/>
      <c r="F639" s="192"/>
      <c r="G639" s="193"/>
      <c r="H639" s="191"/>
      <c r="I639" s="194"/>
      <c r="J639" s="194"/>
      <c r="K639" s="194"/>
      <c r="L639" s="194"/>
      <c r="M639" s="194"/>
      <c r="N639" s="194"/>
      <c r="O639" s="194"/>
      <c r="P639" s="196"/>
      <c r="Q639" s="197"/>
      <c r="R639" s="194"/>
      <c r="S639" s="194"/>
      <c r="T639" s="194"/>
      <c r="U639" s="194"/>
      <c r="V639" s="198"/>
      <c r="W639" s="198"/>
      <c r="X639" s="199"/>
      <c r="Y639" s="200"/>
      <c r="AA639" s="198"/>
      <c r="AB639" s="198"/>
      <c r="AC639" s="198"/>
      <c r="AD639" s="198"/>
      <c r="AE639" s="198"/>
      <c r="AF639" s="198"/>
    </row>
    <row r="640" spans="1:32" ht="18" customHeight="1">
      <c r="A640" s="151"/>
      <c r="B640" s="201" t="s">
        <v>587</v>
      </c>
      <c r="C640" s="202"/>
      <c r="D640" s="203">
        <v>10.1</v>
      </c>
      <c r="E640" s="183" t="s">
        <v>303</v>
      </c>
      <c r="F640" s="215"/>
      <c r="G640" s="211"/>
      <c r="H640" s="204"/>
      <c r="I640" s="213"/>
      <c r="J640" s="213" t="s">
        <v>919</v>
      </c>
      <c r="K640" s="222"/>
      <c r="L640" s="213"/>
      <c r="M640" s="212" t="s">
        <v>189</v>
      </c>
      <c r="N640" s="222"/>
      <c r="O640" s="213"/>
      <c r="P640" s="214"/>
      <c r="Q640" s="205"/>
      <c r="R640" s="213"/>
      <c r="S640" s="213"/>
      <c r="T640" s="152"/>
      <c r="U640" s="152"/>
      <c r="V640" s="206"/>
      <c r="W640" s="207"/>
      <c r="X640" s="208"/>
      <c r="Y640" s="209"/>
      <c r="AA640" s="186"/>
      <c r="AB640" s="186"/>
      <c r="AC640" s="186"/>
      <c r="AD640" s="186"/>
      <c r="AE640" s="186"/>
      <c r="AF640" s="186"/>
    </row>
    <row r="641" spans="1:32" ht="18" customHeight="1">
      <c r="A641" s="188"/>
      <c r="B641" s="189" t="s">
        <v>582</v>
      </c>
      <c r="C641" s="167"/>
      <c r="D641" s="190"/>
      <c r="E641" s="191"/>
      <c r="F641" s="192"/>
      <c r="G641" s="193"/>
      <c r="H641" s="191"/>
      <c r="I641" s="194"/>
      <c r="J641" s="194"/>
      <c r="K641" s="194"/>
      <c r="L641" s="194"/>
      <c r="M641" s="194"/>
      <c r="N641" s="194"/>
      <c r="O641" s="194"/>
      <c r="P641" s="196"/>
      <c r="Q641" s="197"/>
      <c r="R641" s="194"/>
      <c r="S641" s="194"/>
      <c r="T641" s="194"/>
      <c r="U641" s="194"/>
      <c r="V641" s="198"/>
      <c r="W641" s="198"/>
      <c r="X641" s="199"/>
      <c r="Y641" s="200"/>
      <c r="AA641" s="198"/>
      <c r="AB641" s="198"/>
      <c r="AC641" s="198"/>
      <c r="AD641" s="198"/>
      <c r="AE641" s="198"/>
      <c r="AF641" s="198"/>
    </row>
    <row r="642" spans="1:32" ht="18" customHeight="1">
      <c r="A642" s="151"/>
      <c r="B642" s="201" t="s">
        <v>590</v>
      </c>
      <c r="C642" s="202" t="s">
        <v>591</v>
      </c>
      <c r="D642" s="203">
        <v>2</v>
      </c>
      <c r="E642" s="183" t="s">
        <v>11</v>
      </c>
      <c r="F642" s="215"/>
      <c r="G642" s="211"/>
      <c r="H642" s="204"/>
      <c r="I642" s="213"/>
      <c r="J642" s="213" t="s">
        <v>189</v>
      </c>
      <c r="K642" s="222"/>
      <c r="L642" s="213"/>
      <c r="M642" s="212" t="s">
        <v>919</v>
      </c>
      <c r="N642" s="222"/>
      <c r="O642" s="213"/>
      <c r="P642" s="214"/>
      <c r="Q642" s="205"/>
      <c r="R642" s="213"/>
      <c r="S642" s="213"/>
      <c r="T642" s="152"/>
      <c r="U642" s="152"/>
      <c r="V642" s="206"/>
      <c r="W642" s="207"/>
      <c r="X642" s="208"/>
      <c r="Y642" s="209"/>
      <c r="AA642" s="186"/>
      <c r="AB642" s="186"/>
      <c r="AC642" s="186"/>
      <c r="AD642" s="186"/>
      <c r="AE642" s="186"/>
      <c r="AF642" s="186"/>
    </row>
    <row r="643" spans="1:32" ht="18" customHeight="1">
      <c r="A643" s="188"/>
      <c r="B643" s="189" t="s">
        <v>582</v>
      </c>
      <c r="C643" s="167"/>
      <c r="D643" s="190"/>
      <c r="E643" s="191"/>
      <c r="F643" s="192"/>
      <c r="G643" s="193"/>
      <c r="H643" s="191"/>
      <c r="I643" s="194"/>
      <c r="J643" s="194"/>
      <c r="K643" s="194"/>
      <c r="L643" s="194"/>
      <c r="M643" s="194"/>
      <c r="N643" s="194"/>
      <c r="O643" s="194"/>
      <c r="P643" s="196"/>
      <c r="Q643" s="197"/>
      <c r="R643" s="194"/>
      <c r="S643" s="194"/>
      <c r="T643" s="194"/>
      <c r="U643" s="194"/>
      <c r="V643" s="198"/>
      <c r="W643" s="198"/>
      <c r="X643" s="199"/>
      <c r="Y643" s="200"/>
      <c r="AA643" s="198"/>
      <c r="AB643" s="198"/>
      <c r="AC643" s="198"/>
      <c r="AD643" s="198"/>
      <c r="AE643" s="198"/>
      <c r="AF643" s="198"/>
    </row>
    <row r="644" spans="1:32" ht="18" customHeight="1">
      <c r="A644" s="151"/>
      <c r="B644" s="201" t="s">
        <v>590</v>
      </c>
      <c r="C644" s="202" t="s">
        <v>592</v>
      </c>
      <c r="D644" s="203">
        <v>1</v>
      </c>
      <c r="E644" s="183" t="s">
        <v>11</v>
      </c>
      <c r="F644" s="215"/>
      <c r="G644" s="211"/>
      <c r="H644" s="204"/>
      <c r="I644" s="213"/>
      <c r="J644" s="213" t="s">
        <v>189</v>
      </c>
      <c r="K644" s="222"/>
      <c r="L644" s="213"/>
      <c r="M644" s="212" t="s">
        <v>189</v>
      </c>
      <c r="N644" s="222"/>
      <c r="O644" s="213"/>
      <c r="P644" s="214"/>
      <c r="Q644" s="205"/>
      <c r="R644" s="213"/>
      <c r="S644" s="213"/>
      <c r="T644" s="152"/>
      <c r="U644" s="152"/>
      <c r="V644" s="206"/>
      <c r="W644" s="207"/>
      <c r="X644" s="208"/>
      <c r="Y644" s="209"/>
      <c r="AA644" s="186"/>
      <c r="AB644" s="186"/>
      <c r="AC644" s="186"/>
      <c r="AD644" s="186"/>
      <c r="AE644" s="186"/>
      <c r="AF644" s="186"/>
    </row>
    <row r="645" spans="1:32" ht="18" customHeight="1">
      <c r="A645" s="188"/>
      <c r="B645" s="189"/>
      <c r="C645" s="167"/>
      <c r="D645" s="190"/>
      <c r="E645" s="191"/>
      <c r="F645" s="192"/>
      <c r="G645" s="193"/>
      <c r="H645" s="191"/>
      <c r="I645" s="194"/>
      <c r="J645" s="194" t="s">
        <v>773</v>
      </c>
      <c r="K645" s="194"/>
      <c r="L645" s="194"/>
      <c r="M645" s="194" t="s">
        <v>774</v>
      </c>
      <c r="N645" s="194"/>
      <c r="O645" s="194"/>
      <c r="P645" s="196"/>
      <c r="Q645" s="197"/>
      <c r="R645" s="194"/>
      <c r="S645" s="194"/>
      <c r="T645" s="194"/>
      <c r="U645" s="194"/>
      <c r="V645" s="198"/>
      <c r="W645" s="198"/>
      <c r="X645" s="199"/>
      <c r="Y645" s="200"/>
      <c r="AA645" s="198"/>
      <c r="AB645" s="198"/>
      <c r="AC645" s="198"/>
      <c r="AD645" s="198"/>
      <c r="AE645" s="198"/>
      <c r="AF645" s="198"/>
    </row>
    <row r="646" spans="1:32" ht="18" customHeight="1">
      <c r="A646" s="151"/>
      <c r="B646" s="201" t="s">
        <v>574</v>
      </c>
      <c r="C646" s="202"/>
      <c r="D646" s="203">
        <v>80.599999999999994</v>
      </c>
      <c r="E646" s="183" t="s">
        <v>12</v>
      </c>
      <c r="F646" s="210">
        <f>IF(G646=0,"",IF(LEN(ABS(ROUND(G646,0)))&gt;3,ROUND(G646,2-INT(LOG(ABS(ROUND(G646,0))))),IF(LEN(ABS(ROUND(G646,0)))&gt;1,ROUND(G646,1-INT(LOG(ABS(G646)))),ROUND(G646,0-INT(LOG(ABS(G646)))))))</f>
        <v>560</v>
      </c>
      <c r="G646" s="211">
        <f>IF(P646="",H646,ROUND(H646*P646,1))</f>
        <v>560.6</v>
      </c>
      <c r="H646" s="204">
        <v>1</v>
      </c>
      <c r="I646" s="213"/>
      <c r="J646" s="213">
        <v>570</v>
      </c>
      <c r="K646" s="222">
        <v>1.01</v>
      </c>
      <c r="L646" s="229">
        <f>IF(J646="",K646,ROUND(J646*K646,1))</f>
        <v>575.70000000000005</v>
      </c>
      <c r="M646" s="212">
        <v>540</v>
      </c>
      <c r="N646" s="222">
        <v>1.01</v>
      </c>
      <c r="O646" s="229">
        <f>IF(M646="",N646,ROUND(M646*N646,1))</f>
        <v>545.4</v>
      </c>
      <c r="P646" s="230">
        <f>IF(E646="",0,AVERAGE(L646,O646))</f>
        <v>560.54999999999995</v>
      </c>
      <c r="Q646" s="205"/>
      <c r="R646" s="213"/>
      <c r="S646" s="213"/>
      <c r="T646" s="152"/>
      <c r="U646" s="152"/>
      <c r="V646" s="206"/>
      <c r="W646" s="207"/>
      <c r="X646" s="208"/>
      <c r="Y646" s="209"/>
      <c r="AA646" s="186"/>
      <c r="AB646" s="186"/>
      <c r="AC646" s="186"/>
      <c r="AD646" s="186"/>
      <c r="AE646" s="186"/>
      <c r="AF646" s="186"/>
    </row>
    <row r="647" spans="1:32" ht="18" customHeight="1">
      <c r="A647" s="188"/>
      <c r="B647" s="189"/>
      <c r="C647" s="167"/>
      <c r="D647" s="190"/>
      <c r="E647" s="191"/>
      <c r="F647" s="192"/>
      <c r="G647" s="193"/>
      <c r="H647" s="191"/>
      <c r="I647" s="194"/>
      <c r="J647" s="194" t="s">
        <v>773</v>
      </c>
      <c r="K647" s="194"/>
      <c r="L647" s="194"/>
      <c r="M647" s="194" t="s">
        <v>774</v>
      </c>
      <c r="N647" s="194"/>
      <c r="O647" s="194"/>
      <c r="P647" s="196"/>
      <c r="Q647" s="197"/>
      <c r="R647" s="194"/>
      <c r="S647" s="194"/>
      <c r="T647" s="194"/>
      <c r="U647" s="194"/>
      <c r="V647" s="198"/>
      <c r="W647" s="198"/>
      <c r="X647" s="199"/>
      <c r="Y647" s="200"/>
      <c r="AA647" s="198"/>
      <c r="AB647" s="198"/>
      <c r="AC647" s="198"/>
      <c r="AD647" s="198"/>
      <c r="AE647" s="198"/>
      <c r="AF647" s="198"/>
    </row>
    <row r="648" spans="1:32" ht="18" customHeight="1">
      <c r="A648" s="151"/>
      <c r="B648" s="201" t="s">
        <v>575</v>
      </c>
      <c r="C648" s="202"/>
      <c r="D648" s="203">
        <v>58.3</v>
      </c>
      <c r="E648" s="183" t="s">
        <v>12</v>
      </c>
      <c r="F648" s="210">
        <f>IF(G648=0,"",IF(LEN(ABS(ROUND(G648,0)))&gt;3,ROUND(G648,2-INT(LOG(ABS(ROUND(G648,0))))),IF(LEN(ABS(ROUND(G648,0)))&gt;1,ROUND(G648,1-INT(LOG(ABS(G648)))),ROUND(G648,0-INT(LOG(ABS(G648)))))))</f>
        <v>800</v>
      </c>
      <c r="G648" s="211">
        <f>IF(P648="",H648,ROUND(H648*P648,1))</f>
        <v>803</v>
      </c>
      <c r="H648" s="204">
        <v>1</v>
      </c>
      <c r="I648" s="213"/>
      <c r="J648" s="213">
        <v>760</v>
      </c>
      <c r="K648" s="222">
        <v>1.01</v>
      </c>
      <c r="L648" s="229">
        <f>IF(J648="",K648,ROUND(J648*K648,1))</f>
        <v>767.6</v>
      </c>
      <c r="M648" s="212">
        <v>830</v>
      </c>
      <c r="N648" s="222">
        <v>1.01</v>
      </c>
      <c r="O648" s="229">
        <f>IF(M648="",N648,ROUND(M648*N648,1))</f>
        <v>838.3</v>
      </c>
      <c r="P648" s="230">
        <f>IF(E648="",0,AVERAGE(L648,O648))</f>
        <v>802.95</v>
      </c>
      <c r="Q648" s="205"/>
      <c r="R648" s="213"/>
      <c r="S648" s="213"/>
      <c r="T648" s="152"/>
      <c r="U648" s="152"/>
      <c r="V648" s="206"/>
      <c r="W648" s="207"/>
      <c r="X648" s="208"/>
      <c r="Y648" s="209"/>
      <c r="AA648" s="186"/>
      <c r="AB648" s="186"/>
      <c r="AC648" s="186"/>
      <c r="AD648" s="186"/>
      <c r="AE648" s="186"/>
      <c r="AF648" s="186"/>
    </row>
    <row r="649" spans="1:32" ht="18" customHeight="1">
      <c r="A649" s="188"/>
      <c r="B649" s="189"/>
      <c r="C649" s="167"/>
      <c r="D649" s="190"/>
      <c r="E649" s="191"/>
      <c r="F649" s="192"/>
      <c r="G649" s="193"/>
      <c r="H649" s="191"/>
      <c r="I649" s="194"/>
      <c r="J649" s="194"/>
      <c r="K649" s="194"/>
      <c r="L649" s="194"/>
      <c r="M649" s="194"/>
      <c r="N649" s="194"/>
      <c r="O649" s="194"/>
      <c r="P649" s="196"/>
      <c r="Q649" s="292" t="s">
        <v>1203</v>
      </c>
      <c r="R649" s="293" t="s">
        <v>1204</v>
      </c>
      <c r="S649" s="293" t="s">
        <v>1205</v>
      </c>
      <c r="T649" s="194"/>
      <c r="U649" s="194"/>
      <c r="V649" s="281"/>
      <c r="W649" s="281"/>
      <c r="X649" s="282"/>
      <c r="Y649" s="283"/>
      <c r="AA649" s="198"/>
      <c r="AB649" s="198"/>
      <c r="AC649" s="198"/>
      <c r="AD649" s="198"/>
      <c r="AE649" s="198"/>
      <c r="AF649" s="198"/>
    </row>
    <row r="650" spans="1:32" ht="18" customHeight="1">
      <c r="A650" s="151"/>
      <c r="B650" s="201" t="s">
        <v>312</v>
      </c>
      <c r="C650" s="202" t="s">
        <v>313</v>
      </c>
      <c r="D650" s="203">
        <v>22.3</v>
      </c>
      <c r="E650" s="183" t="s">
        <v>12</v>
      </c>
      <c r="F650" s="210">
        <f>Y650</f>
        <v>3500</v>
      </c>
      <c r="G650" s="219"/>
      <c r="H650" s="204"/>
      <c r="I650" s="221"/>
      <c r="J650" s="226" t="s">
        <v>189</v>
      </c>
      <c r="K650" s="222"/>
      <c r="L650" s="226"/>
      <c r="M650" s="212" t="s">
        <v>189</v>
      </c>
      <c r="N650" s="222"/>
      <c r="O650" s="213"/>
      <c r="P650" s="220"/>
      <c r="Q650" s="205">
        <v>5000</v>
      </c>
      <c r="R650" s="297">
        <v>6000</v>
      </c>
      <c r="S650" s="297">
        <v>6500</v>
      </c>
      <c r="T650" s="152"/>
      <c r="U650" s="152"/>
      <c r="V650" s="284">
        <f>MIN(Q650,R650,S650)</f>
        <v>5000</v>
      </c>
      <c r="W650" s="285">
        <v>0.7</v>
      </c>
      <c r="X650" s="286">
        <f>ROUNDDOWN(V650*W650,0)</f>
        <v>3500</v>
      </c>
      <c r="Y650" s="287">
        <f>IF(X650=0,"",IF(LEN(ABS(ROUND(X650,0)))&gt;3,ROUNDDOWN(X650,2-INT(LOG(ABS(ROUND(X650,0))))),IF(LEN(ABS(ROUND(X650,0)))&gt;1,ROUNDDOWN(X650,1-INT(LOG(ABS(X650)))),ROUNDDOWN(X650,0-INT(LOG(ABS(X650)))))))</f>
        <v>3500</v>
      </c>
      <c r="AA650" s="186"/>
      <c r="AB650" s="186"/>
      <c r="AC650" s="186"/>
      <c r="AD650" s="186"/>
      <c r="AE650" s="186"/>
      <c r="AF650" s="186"/>
    </row>
    <row r="651" spans="1:32" ht="18" customHeight="1">
      <c r="A651" s="188"/>
      <c r="B651" s="189"/>
      <c r="C651" s="167"/>
      <c r="D651" s="190"/>
      <c r="E651" s="191"/>
      <c r="F651" s="192"/>
      <c r="G651" s="193"/>
      <c r="H651" s="191"/>
      <c r="I651" s="194"/>
      <c r="J651" s="194"/>
      <c r="K651" s="194"/>
      <c r="L651" s="194"/>
      <c r="M651" s="195"/>
      <c r="N651" s="194"/>
      <c r="O651" s="194"/>
      <c r="P651" s="196"/>
      <c r="Q651" s="197"/>
      <c r="R651" s="194"/>
      <c r="S651" s="194"/>
      <c r="T651" s="194"/>
      <c r="U651" s="194"/>
      <c r="V651" s="198"/>
      <c r="W651" s="198"/>
      <c r="X651" s="199"/>
      <c r="Y651" s="200"/>
      <c r="AA651" s="198"/>
      <c r="AB651" s="198"/>
      <c r="AC651" s="198"/>
      <c r="AD651" s="198"/>
      <c r="AE651" s="198"/>
      <c r="AF651" s="198"/>
    </row>
    <row r="652" spans="1:32" ht="18" customHeight="1">
      <c r="A652" s="151"/>
      <c r="B652" s="201"/>
      <c r="C652" s="202"/>
      <c r="D652" s="203"/>
      <c r="E652" s="183"/>
      <c r="F652" s="155"/>
      <c r="G652" s="182"/>
      <c r="H652" s="204"/>
      <c r="I652" s="152"/>
      <c r="J652" s="152"/>
      <c r="K652" s="152"/>
      <c r="L652" s="152"/>
      <c r="M652" s="181"/>
      <c r="N652" s="152"/>
      <c r="O652" s="152"/>
      <c r="P652" s="184"/>
      <c r="Q652" s="205"/>
      <c r="R652" s="213"/>
      <c r="S652" s="213"/>
      <c r="T652" s="152"/>
      <c r="U652" s="152"/>
      <c r="V652" s="206"/>
      <c r="W652" s="207"/>
      <c r="X652" s="208"/>
      <c r="Y652" s="209"/>
      <c r="AA652" s="186"/>
      <c r="AB652" s="186"/>
      <c r="AC652" s="186"/>
      <c r="AD652" s="186"/>
      <c r="AE652" s="186"/>
      <c r="AF652" s="186"/>
    </row>
    <row r="653" spans="1:32" ht="18" customHeight="1">
      <c r="A653" s="188"/>
      <c r="B653" s="189"/>
      <c r="C653" s="167"/>
      <c r="D653" s="190"/>
      <c r="E653" s="191"/>
      <c r="F653" s="192"/>
      <c r="G653" s="193"/>
      <c r="H653" s="191"/>
      <c r="I653" s="218"/>
      <c r="J653" s="198"/>
      <c r="K653" s="194"/>
      <c r="L653" s="194"/>
      <c r="M653" s="198"/>
      <c r="N653" s="194"/>
      <c r="O653" s="194"/>
      <c r="P653" s="196"/>
      <c r="Q653" s="197"/>
      <c r="R653" s="194"/>
      <c r="S653" s="194"/>
      <c r="T653" s="194"/>
      <c r="U653" s="194"/>
      <c r="V653" s="198"/>
      <c r="W653" s="198"/>
      <c r="X653" s="199"/>
      <c r="Y653" s="200"/>
      <c r="AA653" s="198"/>
      <c r="AB653" s="198"/>
      <c r="AC653" s="198"/>
      <c r="AD653" s="198"/>
      <c r="AE653" s="198"/>
      <c r="AF653" s="198"/>
    </row>
    <row r="654" spans="1:32" ht="18" customHeight="1">
      <c r="A654" s="151" t="s">
        <v>1195</v>
      </c>
      <c r="B654" s="201" t="s">
        <v>593</v>
      </c>
      <c r="C654" s="202"/>
      <c r="D654" s="203"/>
      <c r="E654" s="183"/>
      <c r="F654" s="210"/>
      <c r="G654" s="211"/>
      <c r="H654" s="204"/>
      <c r="I654" s="213"/>
      <c r="J654" s="213"/>
      <c r="K654" s="222"/>
      <c r="L654" s="213"/>
      <c r="M654" s="212"/>
      <c r="N654" s="222"/>
      <c r="O654" s="213"/>
      <c r="P654" s="214"/>
      <c r="Q654" s="205"/>
      <c r="R654" s="213"/>
      <c r="S654" s="213"/>
      <c r="T654" s="152"/>
      <c r="U654" s="152"/>
      <c r="V654" s="206"/>
      <c r="W654" s="207"/>
      <c r="X654" s="208"/>
      <c r="Y654" s="209"/>
      <c r="AA654" s="186"/>
      <c r="AB654" s="186"/>
      <c r="AC654" s="186"/>
      <c r="AD654" s="186"/>
      <c r="AE654" s="186"/>
      <c r="AF654" s="186"/>
    </row>
    <row r="655" spans="1:32" ht="18" customHeight="1">
      <c r="A655" s="188"/>
      <c r="B655" s="189"/>
      <c r="C655" s="167" t="s">
        <v>594</v>
      </c>
      <c r="D655" s="190"/>
      <c r="E655" s="191"/>
      <c r="F655" s="192"/>
      <c r="G655" s="193"/>
      <c r="H655" s="191"/>
      <c r="I655" s="194"/>
      <c r="J655" s="194"/>
      <c r="K655" s="194"/>
      <c r="L655" s="194"/>
      <c r="M655" s="194"/>
      <c r="N655" s="194"/>
      <c r="O655" s="194"/>
      <c r="P655" s="196"/>
      <c r="Q655" s="292" t="s">
        <v>1225</v>
      </c>
      <c r="R655" s="293" t="s">
        <v>1226</v>
      </c>
      <c r="S655" s="293" t="s">
        <v>1227</v>
      </c>
      <c r="T655" s="194"/>
      <c r="U655" s="194"/>
      <c r="V655" s="281"/>
      <c r="W655" s="281"/>
      <c r="X655" s="282"/>
      <c r="Y655" s="283"/>
      <c r="AA655" s="198"/>
      <c r="AB655" s="198"/>
      <c r="AC655" s="198"/>
      <c r="AD655" s="198"/>
      <c r="AE655" s="198"/>
      <c r="AF655" s="198"/>
    </row>
    <row r="656" spans="1:32" ht="18" customHeight="1">
      <c r="A656" s="151"/>
      <c r="B656" s="201" t="s">
        <v>595</v>
      </c>
      <c r="C656" s="202" t="s">
        <v>596</v>
      </c>
      <c r="D656" s="203">
        <v>3</v>
      </c>
      <c r="E656" s="183" t="s">
        <v>11</v>
      </c>
      <c r="F656" s="210">
        <f>Y656</f>
        <v>43800</v>
      </c>
      <c r="G656" s="219"/>
      <c r="H656" s="204"/>
      <c r="I656" s="221"/>
      <c r="J656" s="226" t="s">
        <v>189</v>
      </c>
      <c r="K656" s="222"/>
      <c r="L656" s="226"/>
      <c r="M656" s="212" t="s">
        <v>189</v>
      </c>
      <c r="N656" s="222"/>
      <c r="O656" s="213"/>
      <c r="P656" s="220"/>
      <c r="Q656" s="296">
        <v>87600</v>
      </c>
      <c r="R656" s="294">
        <v>92100</v>
      </c>
      <c r="S656" s="294">
        <v>98500</v>
      </c>
      <c r="T656" s="152"/>
      <c r="U656" s="152"/>
      <c r="V656" s="284">
        <f>MIN(Q656,R656,S656)</f>
        <v>87600</v>
      </c>
      <c r="W656" s="285">
        <v>0.5</v>
      </c>
      <c r="X656" s="286">
        <f>ROUNDDOWN(V656*W656,0)</f>
        <v>43800</v>
      </c>
      <c r="Y656" s="287">
        <f>IF(X656=0,"",IF(LEN(ABS(ROUND(X656,0)))&gt;3,ROUNDDOWN(X656,2-INT(LOG(ABS(ROUND(X656,0))))),IF(LEN(ABS(ROUND(X656,0)))&gt;1,ROUNDDOWN(X656,1-INT(LOG(ABS(X656)))),ROUNDDOWN(X656,0-INT(LOG(ABS(X656)))))))</f>
        <v>43800</v>
      </c>
      <c r="AA656" s="186"/>
      <c r="AB656" s="186"/>
      <c r="AC656" s="186"/>
      <c r="AD656" s="186"/>
      <c r="AE656" s="186"/>
      <c r="AF656" s="186"/>
    </row>
    <row r="657" spans="1:32" ht="18" customHeight="1">
      <c r="A657" s="188"/>
      <c r="B657" s="189"/>
      <c r="C657" s="167"/>
      <c r="D657" s="190"/>
      <c r="E657" s="191"/>
      <c r="F657" s="192"/>
      <c r="G657" s="193"/>
      <c r="H657" s="191"/>
      <c r="I657" s="194"/>
      <c r="J657" s="194"/>
      <c r="K657" s="194"/>
      <c r="L657" s="194"/>
      <c r="M657" s="195"/>
      <c r="N657" s="194"/>
      <c r="O657" s="194"/>
      <c r="P657" s="196"/>
      <c r="Q657" s="197"/>
      <c r="R657" s="194"/>
      <c r="S657" s="194"/>
      <c r="T657" s="194"/>
      <c r="U657" s="194"/>
      <c r="V657" s="198"/>
      <c r="W657" s="198"/>
      <c r="X657" s="199"/>
      <c r="Y657" s="200"/>
      <c r="AA657" s="198"/>
      <c r="AB657" s="198"/>
      <c r="AC657" s="198"/>
      <c r="AD657" s="198"/>
      <c r="AE657" s="198"/>
      <c r="AF657" s="198"/>
    </row>
    <row r="658" spans="1:32" ht="18" customHeight="1">
      <c r="A658" s="151"/>
      <c r="B658" s="201" t="s">
        <v>597</v>
      </c>
      <c r="C658" s="202" t="s">
        <v>598</v>
      </c>
      <c r="D658" s="203">
        <v>1</v>
      </c>
      <c r="E658" s="183" t="s">
        <v>11</v>
      </c>
      <c r="F658" s="155"/>
      <c r="G658" s="182"/>
      <c r="H658" s="204"/>
      <c r="I658" s="152"/>
      <c r="J658" s="152" t="s">
        <v>189</v>
      </c>
      <c r="K658" s="152"/>
      <c r="L658" s="152"/>
      <c r="M658" s="181" t="s">
        <v>919</v>
      </c>
      <c r="N658" s="152"/>
      <c r="O658" s="152"/>
      <c r="P658" s="184"/>
      <c r="Q658" s="205"/>
      <c r="R658" s="213"/>
      <c r="S658" s="213"/>
      <c r="T658" s="152"/>
      <c r="U658" s="152"/>
      <c r="V658" s="206"/>
      <c r="W658" s="207"/>
      <c r="X658" s="208"/>
      <c r="Y658" s="209"/>
      <c r="AA658" s="186"/>
      <c r="AB658" s="186"/>
      <c r="AC658" s="186"/>
      <c r="AD658" s="186"/>
      <c r="AE658" s="186"/>
      <c r="AF658" s="186"/>
    </row>
    <row r="659" spans="1:32" ht="18" customHeight="1">
      <c r="A659" s="188"/>
      <c r="B659" s="189"/>
      <c r="C659" s="167"/>
      <c r="D659" s="190"/>
      <c r="E659" s="191"/>
      <c r="F659" s="192"/>
      <c r="G659" s="193"/>
      <c r="H659" s="191"/>
      <c r="I659" s="194"/>
      <c r="J659" s="194"/>
      <c r="K659" s="194"/>
      <c r="L659" s="194"/>
      <c r="M659" s="195"/>
      <c r="N659" s="194"/>
      <c r="O659" s="194"/>
      <c r="P659" s="196"/>
      <c r="Q659" s="197"/>
      <c r="R659" s="194"/>
      <c r="S659" s="194"/>
      <c r="T659" s="194"/>
      <c r="U659" s="194"/>
      <c r="V659" s="198"/>
      <c r="W659" s="198"/>
      <c r="X659" s="199"/>
      <c r="Y659" s="200"/>
      <c r="AA659" s="198"/>
      <c r="AB659" s="198"/>
      <c r="AC659" s="198"/>
      <c r="AD659" s="198"/>
      <c r="AE659" s="198"/>
      <c r="AF659" s="198"/>
    </row>
    <row r="660" spans="1:32" ht="18" customHeight="1">
      <c r="A660" s="151"/>
      <c r="B660" s="201" t="s">
        <v>599</v>
      </c>
      <c r="C660" s="202"/>
      <c r="D660" s="203">
        <v>1</v>
      </c>
      <c r="E660" s="183" t="s">
        <v>310</v>
      </c>
      <c r="F660" s="155"/>
      <c r="G660" s="182"/>
      <c r="H660" s="204"/>
      <c r="I660" s="152"/>
      <c r="J660" s="152" t="s">
        <v>919</v>
      </c>
      <c r="K660" s="152"/>
      <c r="L660" s="152"/>
      <c r="M660" s="181" t="s">
        <v>919</v>
      </c>
      <c r="N660" s="152"/>
      <c r="O660" s="152"/>
      <c r="P660" s="184"/>
      <c r="Q660" s="205"/>
      <c r="R660" s="213"/>
      <c r="S660" s="213"/>
      <c r="T660" s="152"/>
      <c r="U660" s="152"/>
      <c r="V660" s="206"/>
      <c r="W660" s="207"/>
      <c r="X660" s="208"/>
      <c r="Y660" s="209"/>
      <c r="AA660" s="186"/>
      <c r="AB660" s="186"/>
      <c r="AC660" s="186"/>
      <c r="AD660" s="186"/>
      <c r="AE660" s="186"/>
      <c r="AF660" s="186"/>
    </row>
    <row r="661" spans="1:32" ht="18" customHeight="1">
      <c r="A661" s="188"/>
      <c r="B661" s="189"/>
      <c r="C661" s="167"/>
      <c r="D661" s="190"/>
      <c r="E661" s="191"/>
      <c r="F661" s="192"/>
      <c r="G661" s="193"/>
      <c r="H661" s="191"/>
      <c r="I661" s="194"/>
      <c r="J661" s="194"/>
      <c r="K661" s="194"/>
      <c r="L661" s="194"/>
      <c r="M661" s="194"/>
      <c r="N661" s="194"/>
      <c r="O661" s="194"/>
      <c r="P661" s="196"/>
      <c r="Q661" s="197"/>
      <c r="R661" s="194"/>
      <c r="S661" s="194"/>
      <c r="T661" s="194"/>
      <c r="U661" s="194"/>
      <c r="V661" s="198"/>
      <c r="W661" s="198"/>
      <c r="X661" s="199"/>
      <c r="Y661" s="200"/>
      <c r="AA661" s="198"/>
      <c r="AB661" s="198"/>
      <c r="AC661" s="198"/>
      <c r="AD661" s="198"/>
      <c r="AE661" s="198"/>
      <c r="AF661" s="198"/>
    </row>
    <row r="662" spans="1:32" ht="18" customHeight="1">
      <c r="A662" s="151"/>
      <c r="B662" s="201" t="s">
        <v>600</v>
      </c>
      <c r="C662" s="202" t="s">
        <v>601</v>
      </c>
      <c r="D662" s="203">
        <v>2</v>
      </c>
      <c r="E662" s="183" t="s">
        <v>11</v>
      </c>
      <c r="F662" s="210"/>
      <c r="G662" s="211"/>
      <c r="H662" s="204"/>
      <c r="I662" s="213"/>
      <c r="J662" s="213" t="s">
        <v>919</v>
      </c>
      <c r="K662" s="222"/>
      <c r="L662" s="213"/>
      <c r="M662" s="212" t="s">
        <v>189</v>
      </c>
      <c r="N662" s="222"/>
      <c r="O662" s="213"/>
      <c r="P662" s="214"/>
      <c r="Q662" s="205"/>
      <c r="R662" s="213"/>
      <c r="S662" s="213"/>
      <c r="T662" s="152"/>
      <c r="U662" s="152"/>
      <c r="V662" s="206"/>
      <c r="W662" s="207"/>
      <c r="X662" s="208"/>
      <c r="Y662" s="209"/>
      <c r="AA662" s="186"/>
      <c r="AB662" s="186"/>
      <c r="AC662" s="186"/>
      <c r="AD662" s="186"/>
      <c r="AE662" s="186"/>
      <c r="AF662" s="186"/>
    </row>
    <row r="663" spans="1:32" ht="18" customHeight="1">
      <c r="A663" s="188"/>
      <c r="B663" s="189"/>
      <c r="C663" s="167"/>
      <c r="D663" s="190"/>
      <c r="E663" s="191"/>
      <c r="F663" s="192"/>
      <c r="G663" s="193"/>
      <c r="H663" s="191"/>
      <c r="I663" s="194"/>
      <c r="J663" s="194"/>
      <c r="K663" s="194"/>
      <c r="L663" s="194"/>
      <c r="M663" s="194"/>
      <c r="N663" s="194"/>
      <c r="O663" s="194"/>
      <c r="P663" s="196"/>
      <c r="Q663" s="197"/>
      <c r="R663" s="194"/>
      <c r="S663" s="194"/>
      <c r="T663" s="194"/>
      <c r="U663" s="194"/>
      <c r="V663" s="198"/>
      <c r="W663" s="198"/>
      <c r="X663" s="199"/>
      <c r="Y663" s="200"/>
      <c r="AA663" s="198"/>
      <c r="AB663" s="198"/>
      <c r="AC663" s="198"/>
      <c r="AD663" s="198"/>
      <c r="AE663" s="198"/>
      <c r="AF663" s="198"/>
    </row>
    <row r="664" spans="1:32" ht="18" customHeight="1">
      <c r="A664" s="151"/>
      <c r="B664" s="201" t="s">
        <v>602</v>
      </c>
      <c r="C664" s="202" t="s">
        <v>603</v>
      </c>
      <c r="D664" s="203">
        <v>1</v>
      </c>
      <c r="E664" s="183" t="s">
        <v>11</v>
      </c>
      <c r="F664" s="210"/>
      <c r="G664" s="211"/>
      <c r="H664" s="204"/>
      <c r="I664" s="213"/>
      <c r="J664" s="213" t="s">
        <v>189</v>
      </c>
      <c r="K664" s="222"/>
      <c r="L664" s="229"/>
      <c r="M664" s="212" t="s">
        <v>189</v>
      </c>
      <c r="N664" s="222"/>
      <c r="O664" s="229"/>
      <c r="P664" s="230"/>
      <c r="Q664" s="205"/>
      <c r="R664" s="213"/>
      <c r="S664" s="213"/>
      <c r="T664" s="152"/>
      <c r="U664" s="152"/>
      <c r="V664" s="206"/>
      <c r="W664" s="207"/>
      <c r="X664" s="208"/>
      <c r="Y664" s="209"/>
      <c r="AA664" s="186"/>
      <c r="AB664" s="186"/>
      <c r="AC664" s="186"/>
      <c r="AD664" s="186"/>
      <c r="AE664" s="186"/>
      <c r="AF664" s="186"/>
    </row>
    <row r="665" spans="1:32" ht="18" customHeight="1">
      <c r="A665" s="188"/>
      <c r="B665" s="189" t="s">
        <v>604</v>
      </c>
      <c r="C665" s="167"/>
      <c r="D665" s="190"/>
      <c r="E665" s="191"/>
      <c r="F665" s="192"/>
      <c r="G665" s="193"/>
      <c r="H665" s="191"/>
      <c r="I665" s="194"/>
      <c r="J665" s="194"/>
      <c r="K665" s="194"/>
      <c r="L665" s="194"/>
      <c r="M665" s="198" t="s">
        <v>932</v>
      </c>
      <c r="N665" s="194"/>
      <c r="O665" s="194"/>
      <c r="P665" s="196"/>
      <c r="Q665" s="197"/>
      <c r="R665" s="194"/>
      <c r="S665" s="194"/>
      <c r="T665" s="194"/>
      <c r="U665" s="194"/>
      <c r="V665" s="198"/>
      <c r="W665" s="198"/>
      <c r="X665" s="199"/>
      <c r="Y665" s="200"/>
      <c r="AA665" s="198"/>
      <c r="AB665" s="198"/>
      <c r="AC665" s="198"/>
      <c r="AD665" s="198"/>
      <c r="AE665" s="198"/>
      <c r="AF665" s="198"/>
    </row>
    <row r="666" spans="1:32" ht="18" customHeight="1">
      <c r="A666" s="151"/>
      <c r="B666" s="201" t="s">
        <v>605</v>
      </c>
      <c r="C666" s="202" t="s">
        <v>931</v>
      </c>
      <c r="D666" s="203">
        <v>27</v>
      </c>
      <c r="E666" s="183" t="s">
        <v>11</v>
      </c>
      <c r="F666" s="210">
        <f>IF(G666=0,"",IF(LEN(ABS(ROUND(G666,0)))&gt;3,ROUND(G666,2-INT(LOG(ABS(ROUND(G666,0))))),IF(LEN(ABS(ROUND(G666,0)))&gt;1,ROUND(G666,1-INT(LOG(ABS(G666)))),ROUND(G666,0-INT(LOG(ABS(G666)))))))</f>
        <v>1360</v>
      </c>
      <c r="G666" s="211">
        <f>IF(P666="",H666,ROUND(H666*P666,1))</f>
        <v>1357.4</v>
      </c>
      <c r="H666" s="240">
        <v>4.0000000000000001E-3</v>
      </c>
      <c r="I666" s="213"/>
      <c r="J666" s="213" t="s">
        <v>189</v>
      </c>
      <c r="K666" s="222"/>
      <c r="L666" s="229"/>
      <c r="M666" s="212">
        <v>336000</v>
      </c>
      <c r="N666" s="222">
        <v>1.01</v>
      </c>
      <c r="O666" s="229">
        <f>IF(M666="",N666,ROUND(M666*N666,1))</f>
        <v>339360</v>
      </c>
      <c r="P666" s="230">
        <f>IF(E666="",0,AVERAGE(L666,O666))</f>
        <v>339360</v>
      </c>
      <c r="Q666" s="205"/>
      <c r="R666" s="213"/>
      <c r="S666" s="213"/>
      <c r="T666" s="152"/>
      <c r="U666" s="152"/>
      <c r="V666" s="206"/>
      <c r="W666" s="207"/>
      <c r="X666" s="208"/>
      <c r="Y666" s="209"/>
      <c r="AA666" s="186"/>
      <c r="AB666" s="186"/>
      <c r="AC666" s="186"/>
      <c r="AD666" s="186"/>
      <c r="AE666" s="186"/>
      <c r="AF666" s="186"/>
    </row>
    <row r="667" spans="1:32" ht="18" customHeight="1">
      <c r="A667" s="188"/>
      <c r="B667" s="189"/>
      <c r="C667" s="167"/>
      <c r="D667" s="190"/>
      <c r="E667" s="191"/>
      <c r="F667" s="192"/>
      <c r="G667" s="193"/>
      <c r="H667" s="191"/>
      <c r="I667" s="194"/>
      <c r="J667" s="194" t="s">
        <v>773</v>
      </c>
      <c r="K667" s="194"/>
      <c r="L667" s="194"/>
      <c r="M667" s="194" t="s">
        <v>774</v>
      </c>
      <c r="N667" s="194"/>
      <c r="O667" s="194"/>
      <c r="P667" s="196"/>
      <c r="Q667" s="197"/>
      <c r="R667" s="194"/>
      <c r="S667" s="194"/>
      <c r="T667" s="194"/>
      <c r="U667" s="194"/>
      <c r="V667" s="198"/>
      <c r="W667" s="198"/>
      <c r="X667" s="199"/>
      <c r="Y667" s="200"/>
      <c r="AA667" s="198"/>
      <c r="AB667" s="198"/>
      <c r="AC667" s="198"/>
      <c r="AD667" s="198"/>
      <c r="AE667" s="198"/>
      <c r="AF667" s="198"/>
    </row>
    <row r="668" spans="1:32" ht="18" customHeight="1">
      <c r="A668" s="151"/>
      <c r="B668" s="201" t="s">
        <v>574</v>
      </c>
      <c r="C668" s="202"/>
      <c r="D668" s="203">
        <v>45.6</v>
      </c>
      <c r="E668" s="183" t="s">
        <v>12</v>
      </c>
      <c r="F668" s="210">
        <f>IF(G668=0,"",IF(LEN(ABS(ROUND(G668,0)))&gt;3,ROUND(G668,2-INT(LOG(ABS(ROUND(G668,0))))),IF(LEN(ABS(ROUND(G668,0)))&gt;1,ROUND(G668,1-INT(LOG(ABS(G668)))),ROUND(G668,0-INT(LOG(ABS(G668)))))))</f>
        <v>560</v>
      </c>
      <c r="G668" s="211">
        <f>IF(P668="",H668,ROUND(H668*P668,1))</f>
        <v>560.6</v>
      </c>
      <c r="H668" s="204">
        <v>1</v>
      </c>
      <c r="I668" s="213"/>
      <c r="J668" s="213">
        <v>570</v>
      </c>
      <c r="K668" s="222">
        <v>1.01</v>
      </c>
      <c r="L668" s="229">
        <f>IF(J668="",K668,ROUND(J668*K668,1))</f>
        <v>575.70000000000005</v>
      </c>
      <c r="M668" s="212">
        <v>540</v>
      </c>
      <c r="N668" s="222">
        <v>1.01</v>
      </c>
      <c r="O668" s="229">
        <f>IF(M668="",N668,ROUND(M668*N668,1))</f>
        <v>545.4</v>
      </c>
      <c r="P668" s="230">
        <f>IF(E668="",0,AVERAGE(L668,O668))</f>
        <v>560.54999999999995</v>
      </c>
      <c r="Q668" s="205"/>
      <c r="R668" s="213"/>
      <c r="S668" s="213"/>
      <c r="T668" s="152"/>
      <c r="U668" s="152"/>
      <c r="V668" s="206"/>
      <c r="W668" s="207"/>
      <c r="X668" s="208"/>
      <c r="Y668" s="209"/>
      <c r="AA668" s="186"/>
      <c r="AB668" s="186"/>
      <c r="AC668" s="186"/>
      <c r="AD668" s="186"/>
      <c r="AE668" s="186"/>
      <c r="AF668" s="186"/>
    </row>
    <row r="669" spans="1:32" ht="18" customHeight="1">
      <c r="A669" s="188"/>
      <c r="B669" s="189"/>
      <c r="C669" s="167"/>
      <c r="D669" s="190"/>
      <c r="E669" s="191"/>
      <c r="F669" s="192"/>
      <c r="G669" s="193"/>
      <c r="H669" s="191"/>
      <c r="I669" s="194"/>
      <c r="J669" s="194" t="s">
        <v>773</v>
      </c>
      <c r="K669" s="194"/>
      <c r="L669" s="194"/>
      <c r="M669" s="194" t="s">
        <v>774</v>
      </c>
      <c r="N669" s="194"/>
      <c r="O669" s="194"/>
      <c r="P669" s="196"/>
      <c r="Q669" s="197"/>
      <c r="R669" s="194"/>
      <c r="S669" s="194"/>
      <c r="T669" s="194"/>
      <c r="U669" s="194"/>
      <c r="V669" s="198"/>
      <c r="W669" s="198"/>
      <c r="X669" s="199"/>
      <c r="Y669" s="200"/>
      <c r="AA669" s="198"/>
      <c r="AB669" s="198"/>
      <c r="AC669" s="198"/>
      <c r="AD669" s="198"/>
      <c r="AE669" s="198"/>
      <c r="AF669" s="198"/>
    </row>
    <row r="670" spans="1:32" ht="18" customHeight="1">
      <c r="A670" s="151"/>
      <c r="B670" s="201" t="s">
        <v>575</v>
      </c>
      <c r="C670" s="202"/>
      <c r="D670" s="203">
        <v>43.5</v>
      </c>
      <c r="E670" s="183" t="s">
        <v>12</v>
      </c>
      <c r="F670" s="210">
        <f>IF(G670=0,"",IF(LEN(ABS(ROUND(G670,0)))&gt;3,ROUND(G670,2-INT(LOG(ABS(ROUND(G670,0))))),IF(LEN(ABS(ROUND(G670,0)))&gt;1,ROUND(G670,1-INT(LOG(ABS(G670)))),ROUND(G670,0-INT(LOG(ABS(G670)))))))</f>
        <v>800</v>
      </c>
      <c r="G670" s="211">
        <f>IF(P670="",H670,ROUND(H670*P670,1))</f>
        <v>803</v>
      </c>
      <c r="H670" s="204">
        <v>1</v>
      </c>
      <c r="I670" s="213"/>
      <c r="J670" s="213">
        <v>760</v>
      </c>
      <c r="K670" s="222">
        <v>1.01</v>
      </c>
      <c r="L670" s="229">
        <f>IF(J670="",K670,ROUND(J670*K670,1))</f>
        <v>767.6</v>
      </c>
      <c r="M670" s="212">
        <v>830</v>
      </c>
      <c r="N670" s="222">
        <v>1.01</v>
      </c>
      <c r="O670" s="229">
        <f>IF(M670="",N670,ROUND(M670*N670,1))</f>
        <v>838.3</v>
      </c>
      <c r="P670" s="230">
        <f>IF(E670="",0,AVERAGE(L670,O670))</f>
        <v>802.95</v>
      </c>
      <c r="Q670" s="205"/>
      <c r="R670" s="213"/>
      <c r="S670" s="213"/>
      <c r="T670" s="152"/>
      <c r="U670" s="152"/>
      <c r="V670" s="206"/>
      <c r="W670" s="207"/>
      <c r="X670" s="208"/>
      <c r="Y670" s="209"/>
      <c r="AA670" s="186"/>
      <c r="AB670" s="186"/>
      <c r="AC670" s="186"/>
      <c r="AD670" s="186"/>
      <c r="AE670" s="186"/>
      <c r="AF670" s="186"/>
    </row>
    <row r="671" spans="1:32" ht="18" customHeight="1">
      <c r="A671" s="188"/>
      <c r="B671" s="189"/>
      <c r="C671" s="167"/>
      <c r="D671" s="190"/>
      <c r="E671" s="191"/>
      <c r="F671" s="192"/>
      <c r="G671" s="193"/>
      <c r="H671" s="191"/>
      <c r="I671" s="194"/>
      <c r="J671" s="194"/>
      <c r="K671" s="194"/>
      <c r="L671" s="194"/>
      <c r="M671" s="194"/>
      <c r="N671" s="194"/>
      <c r="O671" s="194"/>
      <c r="P671" s="196"/>
      <c r="Q671" s="292" t="s">
        <v>1203</v>
      </c>
      <c r="R671" s="293" t="s">
        <v>1204</v>
      </c>
      <c r="S671" s="293" t="s">
        <v>1205</v>
      </c>
      <c r="T671" s="194"/>
      <c r="U671" s="194"/>
      <c r="V671" s="281"/>
      <c r="W671" s="281"/>
      <c r="X671" s="282"/>
      <c r="Y671" s="283"/>
      <c r="AA671" s="198"/>
      <c r="AB671" s="198"/>
      <c r="AC671" s="198"/>
      <c r="AD671" s="198"/>
      <c r="AE671" s="198"/>
      <c r="AF671" s="198"/>
    </row>
    <row r="672" spans="1:32" ht="18" customHeight="1">
      <c r="A672" s="151"/>
      <c r="B672" s="201" t="s">
        <v>312</v>
      </c>
      <c r="C672" s="202" t="s">
        <v>313</v>
      </c>
      <c r="D672" s="203">
        <v>2.1</v>
      </c>
      <c r="E672" s="183" t="s">
        <v>12</v>
      </c>
      <c r="F672" s="210">
        <f>Y672</f>
        <v>3500</v>
      </c>
      <c r="G672" s="219"/>
      <c r="H672" s="204"/>
      <c r="I672" s="221"/>
      <c r="J672" s="226" t="s">
        <v>189</v>
      </c>
      <c r="K672" s="222"/>
      <c r="L672" s="226"/>
      <c r="M672" s="212" t="s">
        <v>189</v>
      </c>
      <c r="N672" s="222"/>
      <c r="O672" s="213"/>
      <c r="P672" s="220"/>
      <c r="Q672" s="205">
        <v>5000</v>
      </c>
      <c r="R672" s="297">
        <v>6000</v>
      </c>
      <c r="S672" s="297">
        <v>6500</v>
      </c>
      <c r="T672" s="152"/>
      <c r="U672" s="152"/>
      <c r="V672" s="284">
        <f>MIN(Q672,R672,S672)</f>
        <v>5000</v>
      </c>
      <c r="W672" s="285">
        <v>0.7</v>
      </c>
      <c r="X672" s="286">
        <f>ROUNDDOWN(V672*W672,0)</f>
        <v>3500</v>
      </c>
      <c r="Y672" s="287">
        <f>IF(X672=0,"",IF(LEN(ABS(ROUND(X672,0)))&gt;3,ROUNDDOWN(X672,2-INT(LOG(ABS(ROUND(X672,0))))),IF(LEN(ABS(ROUND(X672,0)))&gt;1,ROUNDDOWN(X672,1-INT(LOG(ABS(X672)))),ROUNDDOWN(X672,0-INT(LOG(ABS(X672)))))))</f>
        <v>3500</v>
      </c>
      <c r="AA672" s="186"/>
      <c r="AB672" s="186"/>
      <c r="AC672" s="186"/>
      <c r="AD672" s="186"/>
      <c r="AE672" s="186"/>
      <c r="AF672" s="186"/>
    </row>
    <row r="673" spans="1:32" ht="18" customHeight="1">
      <c r="A673" s="188"/>
      <c r="B673" s="189"/>
      <c r="C673" s="167"/>
      <c r="D673" s="190"/>
      <c r="E673" s="191"/>
      <c r="F673" s="192"/>
      <c r="G673" s="193"/>
      <c r="H673" s="191"/>
      <c r="I673" s="194"/>
      <c r="J673" s="194"/>
      <c r="K673" s="194"/>
      <c r="L673" s="194"/>
      <c r="M673" s="194"/>
      <c r="N673" s="194"/>
      <c r="O673" s="194"/>
      <c r="P673" s="196"/>
      <c r="Q673" s="197"/>
      <c r="R673" s="194"/>
      <c r="S673" s="194"/>
      <c r="T673" s="194"/>
      <c r="U673" s="194"/>
      <c r="V673" s="198"/>
      <c r="W673" s="198"/>
      <c r="X673" s="199"/>
      <c r="Y673" s="200"/>
      <c r="AA673" s="198"/>
      <c r="AB673" s="198"/>
      <c r="AC673" s="198"/>
      <c r="AD673" s="198"/>
      <c r="AE673" s="198"/>
      <c r="AF673" s="198"/>
    </row>
    <row r="674" spans="1:32" ht="18" customHeight="1">
      <c r="A674" s="151"/>
      <c r="B674" s="201"/>
      <c r="C674" s="202"/>
      <c r="D674" s="203"/>
      <c r="E674" s="183"/>
      <c r="F674" s="210"/>
      <c r="G674" s="211"/>
      <c r="H674" s="204"/>
      <c r="I674" s="213"/>
      <c r="J674" s="213"/>
      <c r="K674" s="222"/>
      <c r="L674" s="213"/>
      <c r="M674" s="212"/>
      <c r="N674" s="222"/>
      <c r="O674" s="213"/>
      <c r="P674" s="214"/>
      <c r="Q674" s="205"/>
      <c r="R674" s="213"/>
      <c r="S674" s="213"/>
      <c r="T674" s="152"/>
      <c r="U674" s="152"/>
      <c r="V674" s="206"/>
      <c r="W674" s="207"/>
      <c r="X674" s="208"/>
      <c r="Y674" s="209"/>
      <c r="AA674" s="186"/>
      <c r="AB674" s="186"/>
      <c r="AC674" s="186"/>
      <c r="AD674" s="186"/>
      <c r="AE674" s="186"/>
      <c r="AF674" s="186"/>
    </row>
    <row r="675" spans="1:32" ht="18" customHeight="1">
      <c r="A675" s="188"/>
      <c r="B675" s="189"/>
      <c r="C675" s="167"/>
      <c r="D675" s="190"/>
      <c r="E675" s="191"/>
      <c r="F675" s="192"/>
      <c r="G675" s="193"/>
      <c r="H675" s="191"/>
      <c r="I675" s="194"/>
      <c r="J675" s="194"/>
      <c r="K675" s="194"/>
      <c r="L675" s="194"/>
      <c r="M675" s="195"/>
      <c r="N675" s="194"/>
      <c r="O675" s="194"/>
      <c r="P675" s="196"/>
      <c r="Q675" s="197"/>
      <c r="R675" s="194"/>
      <c r="S675" s="194"/>
      <c r="T675" s="194"/>
      <c r="U675" s="194"/>
      <c r="V675" s="198"/>
      <c r="W675" s="198"/>
      <c r="X675" s="199"/>
      <c r="Y675" s="200"/>
      <c r="AA675" s="198"/>
      <c r="AB675" s="198"/>
      <c r="AC675" s="198"/>
      <c r="AD675" s="198"/>
      <c r="AE675" s="198"/>
      <c r="AF675" s="198"/>
    </row>
    <row r="676" spans="1:32" ht="18" customHeight="1">
      <c r="A676" s="151" t="s">
        <v>1196</v>
      </c>
      <c r="B676" s="201" t="s">
        <v>606</v>
      </c>
      <c r="C676" s="202"/>
      <c r="D676" s="203"/>
      <c r="E676" s="183"/>
      <c r="F676" s="155"/>
      <c r="G676" s="182"/>
      <c r="H676" s="204"/>
      <c r="I676" s="152"/>
      <c r="J676" s="152"/>
      <c r="K676" s="152"/>
      <c r="L676" s="152"/>
      <c r="M676" s="181"/>
      <c r="N676" s="152"/>
      <c r="O676" s="152"/>
      <c r="P676" s="184"/>
      <c r="Q676" s="205"/>
      <c r="R676" s="213"/>
      <c r="S676" s="213"/>
      <c r="T676" s="152"/>
      <c r="U676" s="152"/>
      <c r="V676" s="206"/>
      <c r="W676" s="207"/>
      <c r="X676" s="208"/>
      <c r="Y676" s="209"/>
      <c r="AA676" s="186"/>
      <c r="AB676" s="186"/>
      <c r="AC676" s="186"/>
      <c r="AD676" s="186"/>
      <c r="AE676" s="186"/>
      <c r="AF676" s="186"/>
    </row>
    <row r="677" spans="1:32" ht="18" customHeight="1">
      <c r="A677" s="188"/>
      <c r="B677" s="189" t="s">
        <v>565</v>
      </c>
      <c r="C677" s="167"/>
      <c r="D677" s="190"/>
      <c r="E677" s="191"/>
      <c r="F677" s="192"/>
      <c r="G677" s="193" t="s">
        <v>721</v>
      </c>
      <c r="H677" s="191"/>
      <c r="I677" s="194"/>
      <c r="J677" s="194"/>
      <c r="K677" s="194"/>
      <c r="L677" s="194"/>
      <c r="M677" s="194"/>
      <c r="N677" s="194"/>
      <c r="O677" s="194"/>
      <c r="P677" s="196"/>
      <c r="Q677" s="197"/>
      <c r="R677" s="194"/>
      <c r="S677" s="194"/>
      <c r="T677" s="194"/>
      <c r="U677" s="194"/>
      <c r="V677" s="198"/>
      <c r="W677" s="198"/>
      <c r="X677" s="199"/>
      <c r="Y677" s="200"/>
      <c r="AA677" s="198"/>
      <c r="AB677" s="198"/>
      <c r="AC677" s="198"/>
      <c r="AD677" s="198"/>
      <c r="AE677" s="198"/>
      <c r="AF677" s="198"/>
    </row>
    <row r="678" spans="1:32" ht="18" customHeight="1">
      <c r="A678" s="151"/>
      <c r="B678" s="201" t="s">
        <v>607</v>
      </c>
      <c r="C678" s="202" t="s">
        <v>608</v>
      </c>
      <c r="D678" s="203">
        <v>0.3</v>
      </c>
      <c r="E678" s="183" t="s">
        <v>12</v>
      </c>
      <c r="F678" s="210">
        <f>IF(G678=0,"",IF(LEN(ABS(ROUND(G678,0)))&gt;3,ROUND(G678,2-INT(LOG(ABS(ROUND(G678,0))))),IF(LEN(ABS(ROUND(G678,0)))&gt;1,ROUND(G678,1-INT(LOG(ABS(G678)))),ROUND(G678,0-INT(LOG(ABS(G678)))))))</f>
        <v>89900</v>
      </c>
      <c r="G678" s="211">
        <f>SUM(G679:G692)</f>
        <v>89853.3</v>
      </c>
      <c r="H678" s="204"/>
      <c r="I678" s="213"/>
      <c r="J678" s="213"/>
      <c r="K678" s="222"/>
      <c r="L678" s="229"/>
      <c r="M678" s="212"/>
      <c r="N678" s="222"/>
      <c r="O678" s="229"/>
      <c r="P678" s="230"/>
      <c r="Q678" s="205"/>
      <c r="R678" s="213"/>
      <c r="S678" s="213"/>
      <c r="T678" s="152"/>
      <c r="U678" s="152"/>
      <c r="V678" s="206"/>
      <c r="W678" s="207"/>
      <c r="X678" s="208"/>
      <c r="Y678" s="209"/>
      <c r="AA678" s="186"/>
      <c r="AB678" s="186"/>
      <c r="AC678" s="186"/>
      <c r="AD678" s="186"/>
      <c r="AE678" s="186"/>
      <c r="AF678" s="186"/>
    </row>
    <row r="679" spans="1:32" ht="18" customHeight="1">
      <c r="A679" s="188"/>
      <c r="B679" s="189"/>
      <c r="C679" s="167"/>
      <c r="D679" s="190"/>
      <c r="E679" s="191"/>
      <c r="F679" s="192"/>
      <c r="G679" s="193"/>
      <c r="H679" s="191"/>
      <c r="I679" s="194"/>
      <c r="J679" s="194"/>
      <c r="K679" s="194"/>
      <c r="L679" s="194"/>
      <c r="M679" s="194"/>
      <c r="N679" s="194"/>
      <c r="O679" s="194"/>
      <c r="P679" s="196"/>
      <c r="Q679" s="197"/>
      <c r="R679" s="194"/>
      <c r="S679" s="194"/>
      <c r="T679" s="194"/>
      <c r="U679" s="194"/>
      <c r="V679" s="198"/>
      <c r="W679" s="198"/>
      <c r="X679" s="199"/>
      <c r="Y679" s="200"/>
      <c r="AA679" s="198"/>
      <c r="AB679" s="198"/>
      <c r="AC679" s="198"/>
      <c r="AD679" s="198"/>
      <c r="AE679" s="198"/>
      <c r="AF679" s="198"/>
    </row>
    <row r="680" spans="1:32" ht="18" customHeight="1">
      <c r="A680" s="151"/>
      <c r="B680" s="201"/>
      <c r="C680" s="202" t="s">
        <v>953</v>
      </c>
      <c r="D680" s="203"/>
      <c r="E680" s="183"/>
      <c r="F680" s="210" t="str">
        <f>IF(G680=0,"",IF(LEN(ABS(ROUND(G680,0)))&gt;3,ROUND(G680,2-INT(LOG(ABS(ROUND(G680,0))))),IF(LEN(ABS(ROUND(G680,0)))&gt;1,ROUND(G680,1-INT(LOG(ABS(G680)))),ROUND(G680,0-INT(LOG(ABS(G680)))))))</f>
        <v/>
      </c>
      <c r="G680" s="211"/>
      <c r="H680" s="204"/>
      <c r="I680" s="213"/>
      <c r="J680" s="213"/>
      <c r="K680" s="222"/>
      <c r="L680" s="229"/>
      <c r="M680" s="212"/>
      <c r="N680" s="222"/>
      <c r="O680" s="229"/>
      <c r="P680" s="230"/>
      <c r="Q680" s="205"/>
      <c r="R680" s="213"/>
      <c r="S680" s="213"/>
      <c r="T680" s="152"/>
      <c r="U680" s="152"/>
      <c r="V680" s="206"/>
      <c r="W680" s="207"/>
      <c r="X680" s="208"/>
      <c r="Y680" s="209"/>
      <c r="AA680" s="186"/>
      <c r="AB680" s="186"/>
      <c r="AC680" s="186"/>
      <c r="AD680" s="186"/>
      <c r="AE680" s="186"/>
      <c r="AF680" s="186"/>
    </row>
    <row r="681" spans="1:32" ht="18" customHeight="1">
      <c r="A681" s="188"/>
      <c r="B681" s="189"/>
      <c r="C681" s="167"/>
      <c r="D681" s="190"/>
      <c r="E681" s="191"/>
      <c r="F681" s="192"/>
      <c r="G681" s="193"/>
      <c r="H681" s="191"/>
      <c r="I681" s="194"/>
      <c r="J681" s="194" t="s">
        <v>759</v>
      </c>
      <c r="K681" s="194"/>
      <c r="L681" s="194"/>
      <c r="M681" s="195" t="s">
        <v>760</v>
      </c>
      <c r="N681" s="194"/>
      <c r="O681" s="194"/>
      <c r="P681" s="196"/>
      <c r="Q681" s="197"/>
      <c r="R681" s="194"/>
      <c r="S681" s="194"/>
      <c r="T681" s="194"/>
      <c r="U681" s="194"/>
      <c r="V681" s="198"/>
      <c r="W681" s="198"/>
      <c r="X681" s="199"/>
      <c r="Y681" s="200"/>
      <c r="AA681" s="198"/>
      <c r="AB681" s="198"/>
      <c r="AC681" s="198"/>
      <c r="AD681" s="198"/>
      <c r="AE681" s="198"/>
      <c r="AF681" s="198"/>
    </row>
    <row r="682" spans="1:32" ht="18" customHeight="1">
      <c r="A682" s="151"/>
      <c r="B682" s="201"/>
      <c r="C682" s="202" t="s">
        <v>761</v>
      </c>
      <c r="D682" s="203">
        <v>1</v>
      </c>
      <c r="E682" s="183" t="s">
        <v>879</v>
      </c>
      <c r="F682" s="210"/>
      <c r="G682" s="211">
        <f>IF(P682="",H682,ROUND(H682*P682,1))</f>
        <v>58050</v>
      </c>
      <c r="H682" s="204">
        <v>2.7</v>
      </c>
      <c r="I682" s="213"/>
      <c r="J682" s="213">
        <v>21500</v>
      </c>
      <c r="K682" s="222">
        <v>1</v>
      </c>
      <c r="L682" s="229">
        <f>IF(J682="",K682,ROUND(J682*K682,1))</f>
        <v>21500</v>
      </c>
      <c r="M682" s="212">
        <v>21500</v>
      </c>
      <c r="N682" s="222">
        <v>1</v>
      </c>
      <c r="O682" s="229">
        <f>IF(M682="",N682,ROUND(M682*N682,1))</f>
        <v>21500</v>
      </c>
      <c r="P682" s="230">
        <f>IF(E682="",0,AVERAGE(L682,O682))</f>
        <v>21500</v>
      </c>
      <c r="Q682" s="205"/>
      <c r="R682" s="213"/>
      <c r="S682" s="213"/>
      <c r="T682" s="152"/>
      <c r="U682" s="152"/>
      <c r="V682" s="206"/>
      <c r="W682" s="207"/>
      <c r="X682" s="208"/>
      <c r="Y682" s="209"/>
      <c r="AA682" s="186"/>
      <c r="AB682" s="186"/>
      <c r="AC682" s="186"/>
      <c r="AD682" s="186"/>
      <c r="AE682" s="186"/>
      <c r="AF682" s="186"/>
    </row>
    <row r="683" spans="1:32" ht="18" customHeight="1">
      <c r="A683" s="188"/>
      <c r="B683" s="189"/>
      <c r="C683" s="167"/>
      <c r="D683" s="190"/>
      <c r="E683" s="191"/>
      <c r="F683" s="192"/>
      <c r="G683" s="193"/>
      <c r="H683" s="191"/>
      <c r="I683" s="194"/>
      <c r="J683" s="194" t="s">
        <v>759</v>
      </c>
      <c r="K683" s="194"/>
      <c r="L683" s="194"/>
      <c r="M683" s="195" t="s">
        <v>760</v>
      </c>
      <c r="N683" s="194"/>
      <c r="O683" s="194"/>
      <c r="P683" s="196"/>
      <c r="Q683" s="197"/>
      <c r="R683" s="194"/>
      <c r="S683" s="194"/>
      <c r="T683" s="194"/>
      <c r="U683" s="194"/>
      <c r="V683" s="198"/>
      <c r="W683" s="198"/>
      <c r="X683" s="199"/>
      <c r="Y683" s="200"/>
      <c r="AA683" s="198"/>
      <c r="AB683" s="198"/>
      <c r="AC683" s="198"/>
      <c r="AD683" s="198"/>
      <c r="AE683" s="198"/>
      <c r="AF683" s="198"/>
    </row>
    <row r="684" spans="1:32" ht="18" customHeight="1">
      <c r="A684" s="151"/>
      <c r="B684" s="201"/>
      <c r="C684" s="202" t="s">
        <v>813</v>
      </c>
      <c r="D684" s="203">
        <v>1</v>
      </c>
      <c r="E684" s="183" t="s">
        <v>812</v>
      </c>
      <c r="F684" s="210"/>
      <c r="G684" s="211">
        <f>IF(P684="",H684,ROUND(H684*P684,1))</f>
        <v>13056</v>
      </c>
      <c r="H684" s="204">
        <v>0.68</v>
      </c>
      <c r="I684" s="213"/>
      <c r="J684" s="213">
        <v>19200</v>
      </c>
      <c r="K684" s="222">
        <v>1</v>
      </c>
      <c r="L684" s="229">
        <f>IF(J684="",K684,ROUND(J684*K684,1))</f>
        <v>19200</v>
      </c>
      <c r="M684" s="212">
        <v>19200</v>
      </c>
      <c r="N684" s="222">
        <v>1</v>
      </c>
      <c r="O684" s="229">
        <f>IF(M684="",N684,ROUND(M684*N684,1))</f>
        <v>19200</v>
      </c>
      <c r="P684" s="230">
        <f>IF(E684="",0,AVERAGE(L684,O684))</f>
        <v>19200</v>
      </c>
      <c r="Q684" s="205"/>
      <c r="R684" s="213"/>
      <c r="S684" s="213"/>
      <c r="T684" s="152"/>
      <c r="U684" s="152"/>
      <c r="V684" s="206"/>
      <c r="W684" s="207"/>
      <c r="X684" s="208"/>
      <c r="Y684" s="209"/>
      <c r="AA684" s="186"/>
      <c r="AB684" s="186"/>
      <c r="AC684" s="186"/>
      <c r="AD684" s="186"/>
      <c r="AE684" s="186"/>
      <c r="AF684" s="186"/>
    </row>
    <row r="685" spans="1:32" ht="18" customHeight="1">
      <c r="A685" s="188"/>
      <c r="B685" s="189"/>
      <c r="C685" s="167"/>
      <c r="D685" s="190"/>
      <c r="E685" s="191"/>
      <c r="F685" s="192"/>
      <c r="G685" s="193"/>
      <c r="H685" s="191"/>
      <c r="I685" s="194"/>
      <c r="J685" s="194" t="s">
        <v>759</v>
      </c>
      <c r="K685" s="194"/>
      <c r="L685" s="194"/>
      <c r="M685" s="195" t="s">
        <v>760</v>
      </c>
      <c r="N685" s="194"/>
      <c r="O685" s="194"/>
      <c r="P685" s="196"/>
      <c r="Q685" s="197"/>
      <c r="R685" s="194"/>
      <c r="S685" s="194"/>
      <c r="T685" s="194"/>
      <c r="U685" s="194"/>
      <c r="V685" s="198"/>
      <c r="W685" s="198"/>
      <c r="X685" s="199"/>
      <c r="Y685" s="200"/>
      <c r="AA685" s="198"/>
      <c r="AB685" s="198"/>
      <c r="AC685" s="198"/>
      <c r="AD685" s="198"/>
      <c r="AE685" s="198"/>
      <c r="AF685" s="198"/>
    </row>
    <row r="686" spans="1:32" ht="18" customHeight="1">
      <c r="A686" s="151"/>
      <c r="B686" s="201"/>
      <c r="C686" s="202" t="s">
        <v>954</v>
      </c>
      <c r="D686" s="203">
        <v>1</v>
      </c>
      <c r="E686" s="183" t="s">
        <v>879</v>
      </c>
      <c r="F686" s="210"/>
      <c r="G686" s="211">
        <f>IF(P686="",H686,ROUND(H686*P686,1))</f>
        <v>729</v>
      </c>
      <c r="H686" s="204">
        <v>0.03</v>
      </c>
      <c r="I686" s="213"/>
      <c r="J686" s="213">
        <v>24300</v>
      </c>
      <c r="K686" s="222">
        <v>1</v>
      </c>
      <c r="L686" s="229">
        <f>IF(J686="",K686,ROUND(J686*K686,1))</f>
        <v>24300</v>
      </c>
      <c r="M686" s="212">
        <v>24300</v>
      </c>
      <c r="N686" s="222">
        <v>1</v>
      </c>
      <c r="O686" s="229">
        <f>IF(M686="",N686,ROUND(M686*N686,1))</f>
        <v>24300</v>
      </c>
      <c r="P686" s="230">
        <f>IF(E686="",0,AVERAGE(L686,O686))</f>
        <v>24300</v>
      </c>
      <c r="Q686" s="205"/>
      <c r="R686" s="213"/>
      <c r="S686" s="213"/>
      <c r="T686" s="152"/>
      <c r="U686" s="152"/>
      <c r="V686" s="206"/>
      <c r="W686" s="207"/>
      <c r="X686" s="208"/>
      <c r="Y686" s="209"/>
      <c r="AA686" s="186"/>
      <c r="AB686" s="186"/>
      <c r="AC686" s="186"/>
      <c r="AD686" s="186"/>
      <c r="AE686" s="186"/>
      <c r="AF686" s="186"/>
    </row>
    <row r="687" spans="1:32" ht="18" customHeight="1">
      <c r="A687" s="188"/>
      <c r="B687" s="189"/>
      <c r="C687" s="167"/>
      <c r="D687" s="190"/>
      <c r="E687" s="191"/>
      <c r="F687" s="192"/>
      <c r="G687" s="193"/>
      <c r="H687" s="191"/>
      <c r="I687" s="194"/>
      <c r="J687" s="194" t="s">
        <v>959</v>
      </c>
      <c r="K687" s="194"/>
      <c r="L687" s="194"/>
      <c r="M687" s="194" t="s">
        <v>960</v>
      </c>
      <c r="N687" s="194"/>
      <c r="O687" s="194"/>
      <c r="P687" s="196"/>
      <c r="Q687" s="197"/>
      <c r="R687" s="194"/>
      <c r="S687" s="194"/>
      <c r="T687" s="194"/>
      <c r="U687" s="194"/>
      <c r="V687" s="198"/>
      <c r="W687" s="198"/>
      <c r="X687" s="199"/>
      <c r="Y687" s="200"/>
      <c r="AA687" s="198"/>
      <c r="AB687" s="198"/>
      <c r="AC687" s="198"/>
      <c r="AD687" s="198"/>
      <c r="AE687" s="198"/>
      <c r="AF687" s="198"/>
    </row>
    <row r="688" spans="1:32" ht="18" customHeight="1">
      <c r="A688" s="151"/>
      <c r="B688" s="201"/>
      <c r="C688" s="202" t="s">
        <v>955</v>
      </c>
      <c r="D688" s="203">
        <v>1</v>
      </c>
      <c r="E688" s="183" t="s">
        <v>44</v>
      </c>
      <c r="F688" s="210"/>
      <c r="G688" s="211">
        <f>IF(P688="",H688,ROUND(H688*P688,1))</f>
        <v>22</v>
      </c>
      <c r="H688" s="204">
        <v>0.08</v>
      </c>
      <c r="I688" s="213"/>
      <c r="J688" s="213">
        <v>285</v>
      </c>
      <c r="K688" s="222">
        <v>1</v>
      </c>
      <c r="L688" s="229">
        <f>IF(J688="",K688,ROUND(J688*K688,1))</f>
        <v>285</v>
      </c>
      <c r="M688" s="212">
        <v>265</v>
      </c>
      <c r="N688" s="222">
        <v>1</v>
      </c>
      <c r="O688" s="229">
        <f>IF(M688="",N688,ROUND(M688*N688,1))</f>
        <v>265</v>
      </c>
      <c r="P688" s="230">
        <f>IF(E688="",0,AVERAGE(L688,O688))</f>
        <v>275</v>
      </c>
      <c r="Q688" s="205"/>
      <c r="R688" s="213"/>
      <c r="S688" s="213"/>
      <c r="T688" s="152"/>
      <c r="U688" s="152"/>
      <c r="V688" s="206"/>
      <c r="W688" s="207"/>
      <c r="X688" s="208"/>
      <c r="Y688" s="209"/>
      <c r="AA688" s="186"/>
      <c r="AB688" s="186"/>
      <c r="AC688" s="186"/>
      <c r="AD688" s="186"/>
      <c r="AE688" s="186"/>
      <c r="AF688" s="186"/>
    </row>
    <row r="689" spans="1:32" ht="18" customHeight="1">
      <c r="A689" s="188"/>
      <c r="B689" s="189"/>
      <c r="C689" s="167"/>
      <c r="D689" s="190"/>
      <c r="E689" s="191"/>
      <c r="F689" s="192"/>
      <c r="G689" s="193"/>
      <c r="H689" s="191"/>
      <c r="I689" s="194"/>
      <c r="J689" s="194" t="s">
        <v>959</v>
      </c>
      <c r="K689" s="194"/>
      <c r="L689" s="194"/>
      <c r="M689" s="194" t="s">
        <v>960</v>
      </c>
      <c r="N689" s="194"/>
      <c r="O689" s="194"/>
      <c r="P689" s="196"/>
      <c r="Q689" s="197"/>
      <c r="R689" s="194"/>
      <c r="S689" s="194"/>
      <c r="T689" s="194"/>
      <c r="U689" s="194"/>
      <c r="V689" s="198"/>
      <c r="W689" s="198"/>
      <c r="X689" s="199"/>
      <c r="Y689" s="200"/>
      <c r="AA689" s="198"/>
      <c r="AB689" s="198"/>
      <c r="AC689" s="198"/>
      <c r="AD689" s="198"/>
      <c r="AE689" s="198"/>
      <c r="AF689" s="198"/>
    </row>
    <row r="690" spans="1:32" ht="18" customHeight="1">
      <c r="A690" s="151"/>
      <c r="B690" s="201"/>
      <c r="C690" s="202" t="s">
        <v>956</v>
      </c>
      <c r="D690" s="203">
        <v>1</v>
      </c>
      <c r="E690" s="183" t="s">
        <v>957</v>
      </c>
      <c r="F690" s="210"/>
      <c r="G690" s="211">
        <f>IF(P690="",H690,ROUND(H690*P690,1))</f>
        <v>25.3</v>
      </c>
      <c r="H690" s="204">
        <v>0.02</v>
      </c>
      <c r="I690" s="213"/>
      <c r="J690" s="213">
        <v>1250</v>
      </c>
      <c r="K690" s="222">
        <v>1</v>
      </c>
      <c r="L690" s="229">
        <f>IF(J690="",K690,ROUND(J690*K690,1))</f>
        <v>1250</v>
      </c>
      <c r="M690" s="212">
        <v>1280</v>
      </c>
      <c r="N690" s="222">
        <v>1</v>
      </c>
      <c r="O690" s="229">
        <f>IF(M690="",N690,ROUND(M690*N690,1))</f>
        <v>1280</v>
      </c>
      <c r="P690" s="230">
        <f>IF(E690="",0,AVERAGE(L690,O690))</f>
        <v>1265</v>
      </c>
      <c r="Q690" s="205"/>
      <c r="R690" s="213"/>
      <c r="S690" s="213"/>
      <c r="T690" s="152"/>
      <c r="U690" s="152"/>
      <c r="V690" s="206"/>
      <c r="W690" s="207"/>
      <c r="X690" s="208"/>
      <c r="Y690" s="209"/>
      <c r="AA690" s="186"/>
      <c r="AB690" s="186"/>
      <c r="AC690" s="186"/>
      <c r="AD690" s="186"/>
      <c r="AE690" s="186"/>
      <c r="AF690" s="186"/>
    </row>
    <row r="691" spans="1:32" ht="18" customHeight="1">
      <c r="A691" s="188"/>
      <c r="B691" s="189"/>
      <c r="C691" s="167"/>
      <c r="D691" s="190"/>
      <c r="E691" s="191"/>
      <c r="F691" s="192"/>
      <c r="G691" s="193"/>
      <c r="H691" s="191"/>
      <c r="I691" s="194"/>
      <c r="J691" s="194"/>
      <c r="K691" s="194"/>
      <c r="L691" s="194"/>
      <c r="M691" s="194"/>
      <c r="N691" s="194"/>
      <c r="O691" s="194"/>
      <c r="P691" s="196"/>
      <c r="Q691" s="197"/>
      <c r="R691" s="194"/>
      <c r="S691" s="194"/>
      <c r="T691" s="194"/>
      <c r="U691" s="194"/>
      <c r="V691" s="198"/>
      <c r="W691" s="198"/>
      <c r="X691" s="199"/>
      <c r="Y691" s="200"/>
      <c r="AA691" s="198"/>
      <c r="AB691" s="198"/>
      <c r="AC691" s="198"/>
      <c r="AD691" s="198"/>
      <c r="AE691" s="198"/>
      <c r="AF691" s="198"/>
    </row>
    <row r="692" spans="1:32" ht="18" customHeight="1">
      <c r="A692" s="151"/>
      <c r="B692" s="201"/>
      <c r="C692" s="202" t="s">
        <v>958</v>
      </c>
      <c r="D692" s="203">
        <v>1</v>
      </c>
      <c r="E692" s="183" t="s">
        <v>0</v>
      </c>
      <c r="F692" s="210"/>
      <c r="G692" s="211">
        <f>ROUND((G682+G684+G686+G688+G690)*H692,0)</f>
        <v>17971</v>
      </c>
      <c r="H692" s="204">
        <v>0.25</v>
      </c>
      <c r="I692" s="213"/>
      <c r="J692" s="213"/>
      <c r="K692" s="222"/>
      <c r="L692" s="229"/>
      <c r="M692" s="212"/>
      <c r="N692" s="222"/>
      <c r="O692" s="229"/>
      <c r="P692" s="230"/>
      <c r="Q692" s="205"/>
      <c r="R692" s="213"/>
      <c r="S692" s="213"/>
      <c r="T692" s="152"/>
      <c r="U692" s="152"/>
      <c r="V692" s="206"/>
      <c r="W692" s="207"/>
      <c r="X692" s="208"/>
      <c r="Y692" s="209"/>
      <c r="AA692" s="186"/>
      <c r="AB692" s="186"/>
      <c r="AC692" s="186"/>
      <c r="AD692" s="186"/>
      <c r="AE692" s="186"/>
      <c r="AF692" s="186"/>
    </row>
    <row r="693" spans="1:32" ht="18" customHeight="1">
      <c r="A693" s="188"/>
      <c r="B693" s="189" t="s">
        <v>609</v>
      </c>
      <c r="C693" s="167"/>
      <c r="D693" s="190"/>
      <c r="E693" s="191"/>
      <c r="F693" s="192"/>
      <c r="G693" s="193" t="s">
        <v>721</v>
      </c>
      <c r="H693" s="191"/>
      <c r="I693" s="194"/>
      <c r="J693" s="194"/>
      <c r="K693" s="194"/>
      <c r="L693" s="194"/>
      <c r="M693" s="194"/>
      <c r="N693" s="194"/>
      <c r="O693" s="194"/>
      <c r="P693" s="196"/>
      <c r="Q693" s="197"/>
      <c r="R693" s="194"/>
      <c r="S693" s="194"/>
      <c r="T693" s="194"/>
      <c r="U693" s="194"/>
      <c r="V693" s="198"/>
      <c r="W693" s="198"/>
      <c r="X693" s="199"/>
      <c r="Y693" s="200"/>
      <c r="AA693" s="198"/>
      <c r="AB693" s="198"/>
      <c r="AC693" s="198"/>
      <c r="AD693" s="198"/>
      <c r="AE693" s="198"/>
      <c r="AF693" s="198"/>
    </row>
    <row r="694" spans="1:32" ht="18" customHeight="1">
      <c r="A694" s="151"/>
      <c r="B694" s="201" t="s">
        <v>607</v>
      </c>
      <c r="C694" s="202" t="s">
        <v>610</v>
      </c>
      <c r="D694" s="203">
        <v>0.4</v>
      </c>
      <c r="E694" s="183" t="s">
        <v>12</v>
      </c>
      <c r="F694" s="210">
        <f>IF(G694=0,"",IF(LEN(ABS(ROUND(G694,0)))&gt;3,ROUND(G694,2-INT(LOG(ABS(ROUND(G694,0))))),IF(LEN(ABS(ROUND(G694,0)))&gt;1,ROUND(G694,1-INT(LOG(ABS(G694)))),ROUND(G694,0-INT(LOG(ABS(G694)))))))</f>
        <v>53300</v>
      </c>
      <c r="G694" s="211">
        <f>SUM(G695:G702)</f>
        <v>53329.599999999999</v>
      </c>
      <c r="H694" s="204"/>
      <c r="I694" s="213"/>
      <c r="J694" s="213"/>
      <c r="K694" s="222"/>
      <c r="L694" s="229"/>
      <c r="M694" s="212"/>
      <c r="N694" s="222"/>
      <c r="O694" s="229"/>
      <c r="P694" s="230"/>
      <c r="Q694" s="205"/>
      <c r="R694" s="213"/>
      <c r="S694" s="213"/>
      <c r="T694" s="152"/>
      <c r="U694" s="152"/>
      <c r="V694" s="206"/>
      <c r="W694" s="207"/>
      <c r="X694" s="208"/>
      <c r="Y694" s="209"/>
      <c r="AA694" s="186"/>
      <c r="AB694" s="186"/>
      <c r="AC694" s="186"/>
      <c r="AD694" s="186"/>
      <c r="AE694" s="186"/>
      <c r="AF694" s="186"/>
    </row>
    <row r="695" spans="1:32" ht="18" customHeight="1">
      <c r="A695" s="188"/>
      <c r="B695" s="189"/>
      <c r="C695" s="167"/>
      <c r="D695" s="190"/>
      <c r="E695" s="191"/>
      <c r="F695" s="192"/>
      <c r="G695" s="193"/>
      <c r="H695" s="191"/>
      <c r="I695" s="194"/>
      <c r="J695" s="194"/>
      <c r="K695" s="194"/>
      <c r="L695" s="194"/>
      <c r="M695" s="194"/>
      <c r="N695" s="194"/>
      <c r="O695" s="194"/>
      <c r="P695" s="196"/>
      <c r="Q695" s="197"/>
      <c r="R695" s="194"/>
      <c r="S695" s="194"/>
      <c r="T695" s="194"/>
      <c r="U695" s="194"/>
      <c r="V695" s="198"/>
      <c r="W695" s="198"/>
      <c r="X695" s="199"/>
      <c r="Y695" s="200"/>
      <c r="AA695" s="198"/>
      <c r="AB695" s="198"/>
      <c r="AC695" s="198"/>
      <c r="AD695" s="198"/>
      <c r="AE695" s="198"/>
      <c r="AF695" s="198"/>
    </row>
    <row r="696" spans="1:32" ht="18" customHeight="1">
      <c r="A696" s="151"/>
      <c r="B696" s="201"/>
      <c r="C696" s="202" t="s">
        <v>953</v>
      </c>
      <c r="D696" s="203"/>
      <c r="E696" s="183"/>
      <c r="F696" s="210" t="str">
        <f>IF(G696=0,"",IF(LEN(ABS(ROUND(G696,0)))&gt;3,ROUND(G696,2-INT(LOG(ABS(ROUND(G696,0))))),IF(LEN(ABS(ROUND(G696,0)))&gt;1,ROUND(G696,1-INT(LOG(ABS(G696)))),ROUND(G696,0-INT(LOG(ABS(G696)))))))</f>
        <v/>
      </c>
      <c r="G696" s="211"/>
      <c r="H696" s="204"/>
      <c r="I696" s="213"/>
      <c r="J696" s="213"/>
      <c r="K696" s="222"/>
      <c r="L696" s="229"/>
      <c r="M696" s="212"/>
      <c r="N696" s="222"/>
      <c r="O696" s="229"/>
      <c r="P696" s="230"/>
      <c r="Q696" s="205"/>
      <c r="R696" s="213"/>
      <c r="S696" s="213"/>
      <c r="T696" s="152"/>
      <c r="U696" s="152"/>
      <c r="V696" s="206"/>
      <c r="W696" s="207"/>
      <c r="X696" s="208"/>
      <c r="Y696" s="209"/>
      <c r="AA696" s="186"/>
      <c r="AB696" s="186"/>
      <c r="AC696" s="186"/>
      <c r="AD696" s="186"/>
      <c r="AE696" s="186"/>
      <c r="AF696" s="186"/>
    </row>
    <row r="697" spans="1:32" ht="18" customHeight="1">
      <c r="A697" s="188"/>
      <c r="B697" s="189"/>
      <c r="C697" s="167"/>
      <c r="D697" s="190"/>
      <c r="E697" s="191"/>
      <c r="F697" s="192"/>
      <c r="G697" s="193"/>
      <c r="H697" s="191"/>
      <c r="I697" s="194"/>
      <c r="J697" s="194" t="s">
        <v>759</v>
      </c>
      <c r="K697" s="194"/>
      <c r="L697" s="194"/>
      <c r="M697" s="195" t="s">
        <v>760</v>
      </c>
      <c r="N697" s="194"/>
      <c r="O697" s="194"/>
      <c r="P697" s="196"/>
      <c r="Q697" s="197"/>
      <c r="R697" s="194"/>
      <c r="S697" s="194"/>
      <c r="T697" s="194"/>
      <c r="U697" s="194"/>
      <c r="V697" s="198"/>
      <c r="W697" s="198"/>
      <c r="X697" s="199"/>
      <c r="Y697" s="200"/>
      <c r="AA697" s="198"/>
      <c r="AB697" s="198"/>
      <c r="AC697" s="198"/>
      <c r="AD697" s="198"/>
      <c r="AE697" s="198"/>
      <c r="AF697" s="198"/>
    </row>
    <row r="698" spans="1:32" ht="18" customHeight="1">
      <c r="A698" s="151"/>
      <c r="B698" s="201"/>
      <c r="C698" s="202" t="s">
        <v>761</v>
      </c>
      <c r="D698" s="203">
        <v>1</v>
      </c>
      <c r="E698" s="183" t="s">
        <v>879</v>
      </c>
      <c r="F698" s="210"/>
      <c r="G698" s="211">
        <f>IF(P698="",H698,ROUND(H698*P698,1))</f>
        <v>34830</v>
      </c>
      <c r="H698" s="204">
        <v>1.62</v>
      </c>
      <c r="I698" s="213"/>
      <c r="J698" s="213">
        <v>21500</v>
      </c>
      <c r="K698" s="222">
        <v>1</v>
      </c>
      <c r="L698" s="229">
        <f>IF(J698="",K698,ROUND(J698*K698,1))</f>
        <v>21500</v>
      </c>
      <c r="M698" s="212">
        <v>21500</v>
      </c>
      <c r="N698" s="222">
        <v>1</v>
      </c>
      <c r="O698" s="229">
        <f>IF(M698="",N698,ROUND(M698*N698,1))</f>
        <v>21500</v>
      </c>
      <c r="P698" s="230">
        <f>IF(E698="",0,AVERAGE(L698,O698))</f>
        <v>21500</v>
      </c>
      <c r="Q698" s="205"/>
      <c r="R698" s="213"/>
      <c r="S698" s="213"/>
      <c r="T698" s="152"/>
      <c r="U698" s="152"/>
      <c r="V698" s="206"/>
      <c r="W698" s="207"/>
      <c r="X698" s="208"/>
      <c r="Y698" s="209"/>
      <c r="AA698" s="186"/>
      <c r="AB698" s="186"/>
      <c r="AC698" s="186"/>
      <c r="AD698" s="186"/>
      <c r="AE698" s="186"/>
      <c r="AF698" s="186"/>
    </row>
    <row r="699" spans="1:32" ht="18" customHeight="1">
      <c r="A699" s="188"/>
      <c r="B699" s="189"/>
      <c r="C699" s="167"/>
      <c r="D699" s="190"/>
      <c r="E699" s="191"/>
      <c r="F699" s="192"/>
      <c r="G699" s="193"/>
      <c r="H699" s="191"/>
      <c r="I699" s="194"/>
      <c r="J699" s="194" t="s">
        <v>759</v>
      </c>
      <c r="K699" s="194"/>
      <c r="L699" s="194"/>
      <c r="M699" s="195" t="s">
        <v>760</v>
      </c>
      <c r="N699" s="194"/>
      <c r="O699" s="194"/>
      <c r="P699" s="196"/>
      <c r="Q699" s="197"/>
      <c r="R699" s="194"/>
      <c r="S699" s="194"/>
      <c r="T699" s="194"/>
      <c r="U699" s="194"/>
      <c r="V699" s="198"/>
      <c r="W699" s="198"/>
      <c r="X699" s="199"/>
      <c r="Y699" s="200"/>
      <c r="AA699" s="198"/>
      <c r="AB699" s="198"/>
      <c r="AC699" s="198"/>
      <c r="AD699" s="198"/>
      <c r="AE699" s="198"/>
      <c r="AF699" s="198"/>
    </row>
    <row r="700" spans="1:32" ht="18" customHeight="1">
      <c r="A700" s="151"/>
      <c r="B700" s="201"/>
      <c r="C700" s="202" t="s">
        <v>813</v>
      </c>
      <c r="D700" s="203">
        <v>1</v>
      </c>
      <c r="E700" s="183" t="s">
        <v>812</v>
      </c>
      <c r="F700" s="210"/>
      <c r="G700" s="211">
        <f>IF(P700="",H700,ROUND(H700*P700,1))</f>
        <v>7833.6</v>
      </c>
      <c r="H700" s="240">
        <v>0.40799999999999997</v>
      </c>
      <c r="I700" s="213"/>
      <c r="J700" s="213">
        <v>19200</v>
      </c>
      <c r="K700" s="222">
        <v>1</v>
      </c>
      <c r="L700" s="229">
        <f>IF(J700="",K700,ROUND(J700*K700,1))</f>
        <v>19200</v>
      </c>
      <c r="M700" s="212">
        <v>19200</v>
      </c>
      <c r="N700" s="222">
        <v>1</v>
      </c>
      <c r="O700" s="229">
        <f>IF(M700="",N700,ROUND(M700*N700,1))</f>
        <v>19200</v>
      </c>
      <c r="P700" s="230">
        <f>IF(E700="",0,AVERAGE(L700,O700))</f>
        <v>19200</v>
      </c>
      <c r="Q700" s="205"/>
      <c r="R700" s="213"/>
      <c r="S700" s="213"/>
      <c r="T700" s="152"/>
      <c r="U700" s="152"/>
      <c r="V700" s="206"/>
      <c r="W700" s="207"/>
      <c r="X700" s="208"/>
      <c r="Y700" s="209"/>
      <c r="AA700" s="186"/>
      <c r="AB700" s="186"/>
      <c r="AC700" s="186"/>
      <c r="AD700" s="186"/>
      <c r="AE700" s="186"/>
      <c r="AF700" s="186"/>
    </row>
    <row r="701" spans="1:32" ht="18" customHeight="1">
      <c r="A701" s="188"/>
      <c r="B701" s="189"/>
      <c r="C701" s="167"/>
      <c r="D701" s="190"/>
      <c r="E701" s="191"/>
      <c r="F701" s="192"/>
      <c r="G701" s="193"/>
      <c r="H701" s="191"/>
      <c r="I701" s="194"/>
      <c r="J701" s="194"/>
      <c r="K701" s="194"/>
      <c r="L701" s="194"/>
      <c r="M701" s="194"/>
      <c r="N701" s="194"/>
      <c r="O701" s="194"/>
      <c r="P701" s="196"/>
      <c r="Q701" s="197"/>
      <c r="R701" s="194"/>
      <c r="S701" s="194"/>
      <c r="T701" s="194"/>
      <c r="U701" s="194"/>
      <c r="V701" s="198"/>
      <c r="W701" s="198"/>
      <c r="X701" s="199"/>
      <c r="Y701" s="200"/>
      <c r="AA701" s="198"/>
      <c r="AB701" s="198"/>
      <c r="AC701" s="198"/>
      <c r="AD701" s="198"/>
      <c r="AE701" s="198"/>
      <c r="AF701" s="198"/>
    </row>
    <row r="702" spans="1:32" ht="18" customHeight="1">
      <c r="A702" s="151"/>
      <c r="B702" s="201"/>
      <c r="C702" s="202" t="s">
        <v>958</v>
      </c>
      <c r="D702" s="203">
        <v>1</v>
      </c>
      <c r="E702" s="183" t="s">
        <v>0</v>
      </c>
      <c r="F702" s="210"/>
      <c r="G702" s="211">
        <f>ROUND((G698+G700)*H702,0)</f>
        <v>10666</v>
      </c>
      <c r="H702" s="204">
        <v>0.25</v>
      </c>
      <c r="I702" s="213"/>
      <c r="J702" s="213"/>
      <c r="K702" s="222"/>
      <c r="L702" s="229"/>
      <c r="M702" s="212"/>
      <c r="N702" s="222"/>
      <c r="O702" s="229"/>
      <c r="P702" s="230"/>
      <c r="Q702" s="205"/>
      <c r="R702" s="213"/>
      <c r="S702" s="213"/>
      <c r="T702" s="152"/>
      <c r="U702" s="152"/>
      <c r="V702" s="206"/>
      <c r="W702" s="207"/>
      <c r="X702" s="208"/>
      <c r="Y702" s="209"/>
      <c r="AA702" s="186"/>
      <c r="AB702" s="186"/>
      <c r="AC702" s="186"/>
      <c r="AD702" s="186"/>
      <c r="AE702" s="186"/>
      <c r="AF702" s="186"/>
    </row>
    <row r="703" spans="1:32" ht="18" customHeight="1">
      <c r="A703" s="188"/>
      <c r="B703" s="189" t="s">
        <v>611</v>
      </c>
      <c r="C703" s="167"/>
      <c r="D703" s="190"/>
      <c r="E703" s="191"/>
      <c r="F703" s="192"/>
      <c r="G703" s="193" t="s">
        <v>721</v>
      </c>
      <c r="H703" s="191"/>
      <c r="I703" s="194"/>
      <c r="J703" s="194"/>
      <c r="K703" s="194"/>
      <c r="L703" s="194"/>
      <c r="M703" s="194"/>
      <c r="N703" s="194"/>
      <c r="O703" s="194"/>
      <c r="P703" s="196"/>
      <c r="Q703" s="197"/>
      <c r="R703" s="194"/>
      <c r="S703" s="194"/>
      <c r="T703" s="194"/>
      <c r="U703" s="194"/>
      <c r="V703" s="198"/>
      <c r="W703" s="198"/>
      <c r="X703" s="199"/>
      <c r="Y703" s="200"/>
      <c r="AA703" s="198"/>
      <c r="AB703" s="198"/>
      <c r="AC703" s="198"/>
      <c r="AD703" s="198"/>
      <c r="AE703" s="198"/>
      <c r="AF703" s="198"/>
    </row>
    <row r="704" spans="1:32" ht="18" customHeight="1">
      <c r="A704" s="151"/>
      <c r="B704" s="201" t="s">
        <v>607</v>
      </c>
      <c r="C704" s="202" t="s">
        <v>610</v>
      </c>
      <c r="D704" s="203">
        <v>0.2</v>
      </c>
      <c r="E704" s="183" t="s">
        <v>12</v>
      </c>
      <c r="F704" s="210">
        <f>IF(G704=0,"",IF(LEN(ABS(ROUND(G704,0)))&gt;3,ROUND(G704,2-INT(LOG(ABS(ROUND(G704,0))))),IF(LEN(ABS(ROUND(G704,0)))&gt;1,ROUND(G704,1-INT(LOG(ABS(G704)))),ROUND(G704,0-INT(LOG(ABS(G704)))))))</f>
        <v>53300</v>
      </c>
      <c r="G704" s="211">
        <f>SUM(G705:G712)</f>
        <v>53329.599999999999</v>
      </c>
      <c r="H704" s="204"/>
      <c r="I704" s="213"/>
      <c r="J704" s="213"/>
      <c r="K704" s="222"/>
      <c r="L704" s="229"/>
      <c r="M704" s="212"/>
      <c r="N704" s="222"/>
      <c r="O704" s="229"/>
      <c r="P704" s="230"/>
      <c r="Q704" s="205"/>
      <c r="R704" s="213"/>
      <c r="S704" s="213"/>
      <c r="T704" s="152"/>
      <c r="U704" s="152"/>
      <c r="V704" s="206"/>
      <c r="W704" s="207"/>
      <c r="X704" s="208"/>
      <c r="Y704" s="209"/>
      <c r="AA704" s="186"/>
      <c r="AB704" s="186"/>
      <c r="AC704" s="186"/>
      <c r="AD704" s="186"/>
      <c r="AE704" s="186"/>
      <c r="AF704" s="186"/>
    </row>
    <row r="705" spans="1:32" ht="18" customHeight="1">
      <c r="A705" s="188"/>
      <c r="B705" s="189"/>
      <c r="C705" s="167"/>
      <c r="D705" s="190"/>
      <c r="E705" s="191"/>
      <c r="F705" s="192"/>
      <c r="G705" s="193"/>
      <c r="H705" s="191"/>
      <c r="I705" s="194"/>
      <c r="J705" s="194"/>
      <c r="K705" s="194"/>
      <c r="L705" s="194"/>
      <c r="M705" s="194"/>
      <c r="N705" s="194"/>
      <c r="O705" s="194"/>
      <c r="P705" s="196"/>
      <c r="Q705" s="197"/>
      <c r="R705" s="194"/>
      <c r="S705" s="194"/>
      <c r="T705" s="194"/>
      <c r="U705" s="194"/>
      <c r="V705" s="198"/>
      <c r="W705" s="198"/>
      <c r="X705" s="199"/>
      <c r="Y705" s="200"/>
      <c r="AA705" s="198"/>
      <c r="AB705" s="198"/>
      <c r="AC705" s="198"/>
      <c r="AD705" s="198"/>
      <c r="AE705" s="198"/>
      <c r="AF705" s="198"/>
    </row>
    <row r="706" spans="1:32" ht="18" customHeight="1">
      <c r="A706" s="151"/>
      <c r="B706" s="201"/>
      <c r="C706" s="202" t="s">
        <v>953</v>
      </c>
      <c r="D706" s="203"/>
      <c r="E706" s="183"/>
      <c r="F706" s="210" t="str">
        <f>IF(G706=0,"",IF(LEN(ABS(ROUND(G706,0)))&gt;3,ROUND(G706,2-INT(LOG(ABS(ROUND(G706,0))))),IF(LEN(ABS(ROUND(G706,0)))&gt;1,ROUND(G706,1-INT(LOG(ABS(G706)))),ROUND(G706,0-INT(LOG(ABS(G706)))))))</f>
        <v/>
      </c>
      <c r="G706" s="211"/>
      <c r="H706" s="204"/>
      <c r="I706" s="213"/>
      <c r="J706" s="213"/>
      <c r="K706" s="222"/>
      <c r="L706" s="229"/>
      <c r="M706" s="212"/>
      <c r="N706" s="222"/>
      <c r="O706" s="229"/>
      <c r="P706" s="230"/>
      <c r="Q706" s="205"/>
      <c r="R706" s="213"/>
      <c r="S706" s="213"/>
      <c r="T706" s="152"/>
      <c r="U706" s="152"/>
      <c r="V706" s="206"/>
      <c r="W706" s="207"/>
      <c r="X706" s="208"/>
      <c r="Y706" s="209"/>
      <c r="AA706" s="186"/>
      <c r="AB706" s="186"/>
      <c r="AC706" s="186"/>
      <c r="AD706" s="186"/>
      <c r="AE706" s="186"/>
      <c r="AF706" s="186"/>
    </row>
    <row r="707" spans="1:32" ht="18" customHeight="1">
      <c r="A707" s="188"/>
      <c r="B707" s="189"/>
      <c r="C707" s="167"/>
      <c r="D707" s="190"/>
      <c r="E707" s="191"/>
      <c r="F707" s="192"/>
      <c r="G707" s="193"/>
      <c r="H707" s="191"/>
      <c r="I707" s="194"/>
      <c r="J707" s="194" t="s">
        <v>759</v>
      </c>
      <c r="K707" s="194"/>
      <c r="L707" s="194"/>
      <c r="M707" s="195" t="s">
        <v>760</v>
      </c>
      <c r="N707" s="194"/>
      <c r="O707" s="194"/>
      <c r="P707" s="196"/>
      <c r="Q707" s="197"/>
      <c r="R707" s="194"/>
      <c r="S707" s="194"/>
      <c r="T707" s="194"/>
      <c r="U707" s="194"/>
      <c r="V707" s="198"/>
      <c r="W707" s="198"/>
      <c r="X707" s="199"/>
      <c r="Y707" s="200"/>
      <c r="AA707" s="198"/>
      <c r="AB707" s="198"/>
      <c r="AC707" s="198"/>
      <c r="AD707" s="198"/>
      <c r="AE707" s="198"/>
      <c r="AF707" s="198"/>
    </row>
    <row r="708" spans="1:32" ht="18" customHeight="1">
      <c r="A708" s="151"/>
      <c r="B708" s="201"/>
      <c r="C708" s="202" t="s">
        <v>761</v>
      </c>
      <c r="D708" s="203">
        <v>1</v>
      </c>
      <c r="E708" s="183" t="s">
        <v>879</v>
      </c>
      <c r="F708" s="210"/>
      <c r="G708" s="211">
        <f>IF(P708="",H708,ROUND(H708*P708,1))</f>
        <v>34830</v>
      </c>
      <c r="H708" s="204">
        <v>1.62</v>
      </c>
      <c r="I708" s="213"/>
      <c r="J708" s="213">
        <v>21500</v>
      </c>
      <c r="K708" s="222">
        <v>1</v>
      </c>
      <c r="L708" s="229">
        <f>IF(J708="",K708,ROUND(J708*K708,1))</f>
        <v>21500</v>
      </c>
      <c r="M708" s="212">
        <v>21500</v>
      </c>
      <c r="N708" s="222">
        <v>1</v>
      </c>
      <c r="O708" s="229">
        <f>IF(M708="",N708,ROUND(M708*N708,1))</f>
        <v>21500</v>
      </c>
      <c r="P708" s="230">
        <f>IF(E708="",0,AVERAGE(L708,O708))</f>
        <v>21500</v>
      </c>
      <c r="Q708" s="205"/>
      <c r="R708" s="213"/>
      <c r="S708" s="213"/>
      <c r="T708" s="152"/>
      <c r="U708" s="152"/>
      <c r="V708" s="206"/>
      <c r="W708" s="207"/>
      <c r="X708" s="208"/>
      <c r="Y708" s="209"/>
      <c r="AA708" s="186"/>
      <c r="AB708" s="186"/>
      <c r="AC708" s="186"/>
      <c r="AD708" s="186"/>
      <c r="AE708" s="186"/>
      <c r="AF708" s="186"/>
    </row>
    <row r="709" spans="1:32" ht="18" customHeight="1">
      <c r="A709" s="188"/>
      <c r="B709" s="189"/>
      <c r="C709" s="167"/>
      <c r="D709" s="190"/>
      <c r="E709" s="191"/>
      <c r="F709" s="192"/>
      <c r="G709" s="193"/>
      <c r="H709" s="191"/>
      <c r="I709" s="194"/>
      <c r="J709" s="194" t="s">
        <v>759</v>
      </c>
      <c r="K709" s="194"/>
      <c r="L709" s="194"/>
      <c r="M709" s="195" t="s">
        <v>760</v>
      </c>
      <c r="N709" s="194"/>
      <c r="O709" s="194"/>
      <c r="P709" s="196"/>
      <c r="Q709" s="197"/>
      <c r="R709" s="194"/>
      <c r="S709" s="194"/>
      <c r="T709" s="194"/>
      <c r="U709" s="194"/>
      <c r="V709" s="198"/>
      <c r="W709" s="198"/>
      <c r="X709" s="199"/>
      <c r="Y709" s="200"/>
      <c r="AA709" s="198"/>
      <c r="AB709" s="198"/>
      <c r="AC709" s="198"/>
      <c r="AD709" s="198"/>
      <c r="AE709" s="198"/>
      <c r="AF709" s="198"/>
    </row>
    <row r="710" spans="1:32" ht="18" customHeight="1">
      <c r="A710" s="151"/>
      <c r="B710" s="201"/>
      <c r="C710" s="202" t="s">
        <v>813</v>
      </c>
      <c r="D710" s="203">
        <v>1</v>
      </c>
      <c r="E710" s="183" t="s">
        <v>812</v>
      </c>
      <c r="F710" s="210"/>
      <c r="G710" s="211">
        <f>IF(P710="",H710,ROUND(H710*P710,1))</f>
        <v>7833.6</v>
      </c>
      <c r="H710" s="240">
        <v>0.40799999999999997</v>
      </c>
      <c r="I710" s="213"/>
      <c r="J710" s="213">
        <v>19200</v>
      </c>
      <c r="K710" s="222">
        <v>1</v>
      </c>
      <c r="L710" s="229">
        <f>IF(J710="",K710,ROUND(J710*K710,1))</f>
        <v>19200</v>
      </c>
      <c r="M710" s="212">
        <v>19200</v>
      </c>
      <c r="N710" s="222">
        <v>1</v>
      </c>
      <c r="O710" s="229">
        <f>IF(M710="",N710,ROUND(M710*N710,1))</f>
        <v>19200</v>
      </c>
      <c r="P710" s="230">
        <f>IF(E710="",0,AVERAGE(L710,O710))</f>
        <v>19200</v>
      </c>
      <c r="Q710" s="205"/>
      <c r="R710" s="213"/>
      <c r="S710" s="213"/>
      <c r="T710" s="152"/>
      <c r="U710" s="152"/>
      <c r="V710" s="206"/>
      <c r="W710" s="207"/>
      <c r="X710" s="208"/>
      <c r="Y710" s="209"/>
      <c r="AA710" s="186"/>
      <c r="AB710" s="186"/>
      <c r="AC710" s="186"/>
      <c r="AD710" s="186"/>
      <c r="AE710" s="186"/>
      <c r="AF710" s="186"/>
    </row>
    <row r="711" spans="1:32" ht="18" customHeight="1">
      <c r="A711" s="188"/>
      <c r="B711" s="189"/>
      <c r="C711" s="167"/>
      <c r="D711" s="190"/>
      <c r="E711" s="191"/>
      <c r="F711" s="192"/>
      <c r="G711" s="193"/>
      <c r="H711" s="191"/>
      <c r="I711" s="194"/>
      <c r="J711" s="194"/>
      <c r="K711" s="194"/>
      <c r="L711" s="194"/>
      <c r="M711" s="194"/>
      <c r="N711" s="194"/>
      <c r="O711" s="194"/>
      <c r="P711" s="196"/>
      <c r="Q711" s="197"/>
      <c r="R711" s="194"/>
      <c r="S711" s="194"/>
      <c r="T711" s="194"/>
      <c r="U711" s="194"/>
      <c r="V711" s="198"/>
      <c r="W711" s="198"/>
      <c r="X711" s="199"/>
      <c r="Y711" s="200"/>
      <c r="AA711" s="198"/>
      <c r="AB711" s="198"/>
      <c r="AC711" s="198"/>
      <c r="AD711" s="198"/>
      <c r="AE711" s="198"/>
      <c r="AF711" s="198"/>
    </row>
    <row r="712" spans="1:32" ht="18" customHeight="1">
      <c r="A712" s="151"/>
      <c r="B712" s="201"/>
      <c r="C712" s="202" t="s">
        <v>958</v>
      </c>
      <c r="D712" s="203">
        <v>1</v>
      </c>
      <c r="E712" s="183" t="s">
        <v>0</v>
      </c>
      <c r="F712" s="210"/>
      <c r="G712" s="211">
        <f>ROUND((G708+G710)*H712,0)</f>
        <v>10666</v>
      </c>
      <c r="H712" s="204">
        <v>0.25</v>
      </c>
      <c r="I712" s="213"/>
      <c r="J712" s="213"/>
      <c r="K712" s="222"/>
      <c r="L712" s="229"/>
      <c r="M712" s="212"/>
      <c r="N712" s="222"/>
      <c r="O712" s="229"/>
      <c r="P712" s="230"/>
      <c r="Q712" s="205"/>
      <c r="R712" s="213"/>
      <c r="S712" s="213"/>
      <c r="T712" s="152"/>
      <c r="U712" s="152"/>
      <c r="V712" s="206"/>
      <c r="W712" s="207"/>
      <c r="X712" s="208"/>
      <c r="Y712" s="209"/>
      <c r="AA712" s="186"/>
      <c r="AB712" s="186"/>
      <c r="AC712" s="186"/>
      <c r="AD712" s="186"/>
      <c r="AE712" s="186"/>
      <c r="AF712" s="186"/>
    </row>
    <row r="713" spans="1:32" ht="18" customHeight="1">
      <c r="A713" s="188"/>
      <c r="B713" s="189" t="s">
        <v>612</v>
      </c>
      <c r="C713" s="167"/>
      <c r="D713" s="190"/>
      <c r="E713" s="191"/>
      <c r="F713" s="192"/>
      <c r="G713" s="193" t="s">
        <v>721</v>
      </c>
      <c r="H713" s="191"/>
      <c r="I713" s="194"/>
      <c r="J713" s="194"/>
      <c r="K713" s="194"/>
      <c r="L713" s="194"/>
      <c r="M713" s="194"/>
      <c r="N713" s="194"/>
      <c r="O713" s="194"/>
      <c r="P713" s="196"/>
      <c r="Q713" s="197"/>
      <c r="R713" s="194"/>
      <c r="S713" s="194"/>
      <c r="T713" s="194"/>
      <c r="U713" s="194"/>
      <c r="V713" s="198"/>
      <c r="W713" s="198"/>
      <c r="X713" s="199"/>
      <c r="Y713" s="200"/>
      <c r="AA713" s="198"/>
      <c r="AB713" s="198"/>
      <c r="AC713" s="198"/>
      <c r="AD713" s="198"/>
      <c r="AE713" s="198"/>
      <c r="AF713" s="198"/>
    </row>
    <row r="714" spans="1:32" ht="18" customHeight="1">
      <c r="A714" s="151"/>
      <c r="B714" s="201" t="s">
        <v>607</v>
      </c>
      <c r="C714" s="202" t="s">
        <v>610</v>
      </c>
      <c r="D714" s="203">
        <v>0.4</v>
      </c>
      <c r="E714" s="183" t="s">
        <v>12</v>
      </c>
      <c r="F714" s="210">
        <f>IF(G714=0,"",IF(LEN(ABS(ROUND(G714,0)))&gt;3,ROUND(G714,2-INT(LOG(ABS(ROUND(G714,0))))),IF(LEN(ABS(ROUND(G714,0)))&gt;1,ROUND(G714,1-INT(LOG(ABS(G714)))),ROUND(G714,0-INT(LOG(ABS(G714)))))))</f>
        <v>53300</v>
      </c>
      <c r="G714" s="211">
        <f>SUM(G715:G722)</f>
        <v>53329.599999999999</v>
      </c>
      <c r="H714" s="204"/>
      <c r="I714" s="213"/>
      <c r="J714" s="213"/>
      <c r="K714" s="222"/>
      <c r="L714" s="229"/>
      <c r="M714" s="212"/>
      <c r="N714" s="222"/>
      <c r="O714" s="229"/>
      <c r="P714" s="230"/>
      <c r="Q714" s="205"/>
      <c r="R714" s="213"/>
      <c r="S714" s="213"/>
      <c r="T714" s="152"/>
      <c r="U714" s="152"/>
      <c r="V714" s="206"/>
      <c r="W714" s="207"/>
      <c r="X714" s="208"/>
      <c r="Y714" s="209"/>
      <c r="AA714" s="186"/>
      <c r="AB714" s="186"/>
      <c r="AC714" s="186"/>
      <c r="AD714" s="186"/>
      <c r="AE714" s="186"/>
      <c r="AF714" s="186"/>
    </row>
    <row r="715" spans="1:32" ht="18" customHeight="1">
      <c r="A715" s="188"/>
      <c r="B715" s="189"/>
      <c r="C715" s="167"/>
      <c r="D715" s="190"/>
      <c r="E715" s="191"/>
      <c r="F715" s="192"/>
      <c r="G715" s="193"/>
      <c r="H715" s="191"/>
      <c r="I715" s="194"/>
      <c r="J715" s="194"/>
      <c r="K715" s="194"/>
      <c r="L715" s="194"/>
      <c r="M715" s="194"/>
      <c r="N715" s="194"/>
      <c r="O715" s="194"/>
      <c r="P715" s="196"/>
      <c r="Q715" s="197"/>
      <c r="R715" s="194"/>
      <c r="S715" s="194"/>
      <c r="T715" s="194"/>
      <c r="U715" s="194"/>
      <c r="V715" s="198"/>
      <c r="W715" s="198"/>
      <c r="X715" s="199"/>
      <c r="Y715" s="200"/>
      <c r="AA715" s="198"/>
      <c r="AB715" s="198"/>
      <c r="AC715" s="198"/>
      <c r="AD715" s="198"/>
      <c r="AE715" s="198"/>
      <c r="AF715" s="198"/>
    </row>
    <row r="716" spans="1:32" ht="18" customHeight="1">
      <c r="A716" s="151"/>
      <c r="B716" s="201"/>
      <c r="C716" s="202" t="s">
        <v>953</v>
      </c>
      <c r="D716" s="203"/>
      <c r="E716" s="183"/>
      <c r="F716" s="210" t="str">
        <f>IF(G716=0,"",IF(LEN(ABS(ROUND(G716,0)))&gt;3,ROUND(G716,2-INT(LOG(ABS(ROUND(G716,0))))),IF(LEN(ABS(ROUND(G716,0)))&gt;1,ROUND(G716,1-INT(LOG(ABS(G716)))),ROUND(G716,0-INT(LOG(ABS(G716)))))))</f>
        <v/>
      </c>
      <c r="G716" s="211"/>
      <c r="H716" s="204"/>
      <c r="I716" s="213"/>
      <c r="J716" s="213"/>
      <c r="K716" s="222"/>
      <c r="L716" s="229"/>
      <c r="M716" s="212"/>
      <c r="N716" s="222"/>
      <c r="O716" s="229"/>
      <c r="P716" s="230"/>
      <c r="Q716" s="205"/>
      <c r="R716" s="213"/>
      <c r="S716" s="213"/>
      <c r="T716" s="152"/>
      <c r="U716" s="152"/>
      <c r="V716" s="206"/>
      <c r="W716" s="207"/>
      <c r="X716" s="208"/>
      <c r="Y716" s="209"/>
      <c r="AA716" s="186"/>
      <c r="AB716" s="186"/>
      <c r="AC716" s="186"/>
      <c r="AD716" s="186"/>
      <c r="AE716" s="186"/>
      <c r="AF716" s="186"/>
    </row>
    <row r="717" spans="1:32" ht="18" customHeight="1">
      <c r="A717" s="188"/>
      <c r="B717" s="189"/>
      <c r="C717" s="167"/>
      <c r="D717" s="190"/>
      <c r="E717" s="191"/>
      <c r="F717" s="192"/>
      <c r="G717" s="193"/>
      <c r="H717" s="191"/>
      <c r="I717" s="194"/>
      <c r="J717" s="194" t="s">
        <v>759</v>
      </c>
      <c r="K717" s="194"/>
      <c r="L717" s="194"/>
      <c r="M717" s="195" t="s">
        <v>760</v>
      </c>
      <c r="N717" s="194"/>
      <c r="O717" s="194"/>
      <c r="P717" s="196"/>
      <c r="Q717" s="197"/>
      <c r="R717" s="194"/>
      <c r="S717" s="194"/>
      <c r="T717" s="194"/>
      <c r="U717" s="194"/>
      <c r="V717" s="198"/>
      <c r="W717" s="198"/>
      <c r="X717" s="199"/>
      <c r="Y717" s="200"/>
      <c r="AA717" s="198"/>
      <c r="AB717" s="198"/>
      <c r="AC717" s="198"/>
      <c r="AD717" s="198"/>
      <c r="AE717" s="198"/>
      <c r="AF717" s="198"/>
    </row>
    <row r="718" spans="1:32" ht="18" customHeight="1">
      <c r="A718" s="151"/>
      <c r="B718" s="201"/>
      <c r="C718" s="202" t="s">
        <v>761</v>
      </c>
      <c r="D718" s="203">
        <v>1</v>
      </c>
      <c r="E718" s="183" t="s">
        <v>879</v>
      </c>
      <c r="F718" s="210"/>
      <c r="G718" s="211">
        <f>IF(P718="",H718,ROUND(H718*P718,1))</f>
        <v>34830</v>
      </c>
      <c r="H718" s="204">
        <v>1.62</v>
      </c>
      <c r="I718" s="213"/>
      <c r="J718" s="213">
        <v>21500</v>
      </c>
      <c r="K718" s="222">
        <v>1</v>
      </c>
      <c r="L718" s="229">
        <f>IF(J718="",K718,ROUND(J718*K718,1))</f>
        <v>21500</v>
      </c>
      <c r="M718" s="212">
        <v>21500</v>
      </c>
      <c r="N718" s="222">
        <v>1</v>
      </c>
      <c r="O718" s="229">
        <f>IF(M718="",N718,ROUND(M718*N718,1))</f>
        <v>21500</v>
      </c>
      <c r="P718" s="230">
        <f>IF(E718="",0,AVERAGE(L718,O718))</f>
        <v>21500</v>
      </c>
      <c r="Q718" s="205"/>
      <c r="R718" s="213"/>
      <c r="S718" s="213"/>
      <c r="T718" s="152"/>
      <c r="U718" s="152"/>
      <c r="V718" s="206"/>
      <c r="W718" s="207"/>
      <c r="X718" s="208"/>
      <c r="Y718" s="209"/>
      <c r="AA718" s="186"/>
      <c r="AB718" s="186"/>
      <c r="AC718" s="186"/>
      <c r="AD718" s="186"/>
      <c r="AE718" s="186"/>
      <c r="AF718" s="186"/>
    </row>
    <row r="719" spans="1:32" ht="18" customHeight="1">
      <c r="A719" s="188"/>
      <c r="B719" s="189"/>
      <c r="C719" s="167"/>
      <c r="D719" s="190"/>
      <c r="E719" s="191"/>
      <c r="F719" s="192"/>
      <c r="G719" s="193"/>
      <c r="H719" s="191"/>
      <c r="I719" s="194"/>
      <c r="J719" s="194" t="s">
        <v>759</v>
      </c>
      <c r="K719" s="194"/>
      <c r="L719" s="194"/>
      <c r="M719" s="195" t="s">
        <v>760</v>
      </c>
      <c r="N719" s="194"/>
      <c r="O719" s="194"/>
      <c r="P719" s="196"/>
      <c r="Q719" s="197"/>
      <c r="R719" s="194"/>
      <c r="S719" s="194"/>
      <c r="T719" s="194"/>
      <c r="U719" s="194"/>
      <c r="V719" s="198"/>
      <c r="W719" s="198"/>
      <c r="X719" s="199"/>
      <c r="Y719" s="200"/>
      <c r="AA719" s="198"/>
      <c r="AB719" s="198"/>
      <c r="AC719" s="198"/>
      <c r="AD719" s="198"/>
      <c r="AE719" s="198"/>
      <c r="AF719" s="198"/>
    </row>
    <row r="720" spans="1:32" ht="18" customHeight="1">
      <c r="A720" s="151"/>
      <c r="B720" s="201"/>
      <c r="C720" s="202" t="s">
        <v>813</v>
      </c>
      <c r="D720" s="203">
        <v>1</v>
      </c>
      <c r="E720" s="183" t="s">
        <v>812</v>
      </c>
      <c r="F720" s="210"/>
      <c r="G720" s="211">
        <f>IF(P720="",H720,ROUND(H720*P720,1))</f>
        <v>7833.6</v>
      </c>
      <c r="H720" s="240">
        <v>0.40799999999999997</v>
      </c>
      <c r="I720" s="213"/>
      <c r="J720" s="213">
        <v>19200</v>
      </c>
      <c r="K720" s="222">
        <v>1</v>
      </c>
      <c r="L720" s="229">
        <f>IF(J720="",K720,ROUND(J720*K720,1))</f>
        <v>19200</v>
      </c>
      <c r="M720" s="212">
        <v>19200</v>
      </c>
      <c r="N720" s="222">
        <v>1</v>
      </c>
      <c r="O720" s="229">
        <f>IF(M720="",N720,ROUND(M720*N720,1))</f>
        <v>19200</v>
      </c>
      <c r="P720" s="230">
        <f>IF(E720="",0,AVERAGE(L720,O720))</f>
        <v>19200</v>
      </c>
      <c r="Q720" s="205"/>
      <c r="R720" s="213"/>
      <c r="S720" s="213"/>
      <c r="T720" s="152"/>
      <c r="U720" s="152"/>
      <c r="V720" s="206"/>
      <c r="W720" s="207"/>
      <c r="X720" s="208"/>
      <c r="Y720" s="209"/>
      <c r="AA720" s="186"/>
      <c r="AB720" s="186"/>
      <c r="AC720" s="186"/>
      <c r="AD720" s="186"/>
      <c r="AE720" s="186"/>
      <c r="AF720" s="186"/>
    </row>
    <row r="721" spans="1:32" ht="18" customHeight="1">
      <c r="A721" s="188"/>
      <c r="B721" s="189"/>
      <c r="C721" s="167"/>
      <c r="D721" s="190"/>
      <c r="E721" s="191"/>
      <c r="F721" s="192"/>
      <c r="G721" s="193"/>
      <c r="H721" s="191"/>
      <c r="I721" s="194"/>
      <c r="J721" s="194"/>
      <c r="K721" s="194"/>
      <c r="L721" s="194"/>
      <c r="M721" s="194"/>
      <c r="N721" s="194"/>
      <c r="O721" s="194"/>
      <c r="P721" s="196"/>
      <c r="Q721" s="197"/>
      <c r="R721" s="194"/>
      <c r="S721" s="194"/>
      <c r="T721" s="194"/>
      <c r="U721" s="194"/>
      <c r="V721" s="198"/>
      <c r="W721" s="198"/>
      <c r="X721" s="199"/>
      <c r="Y721" s="200"/>
      <c r="AA721" s="198"/>
      <c r="AB721" s="198"/>
      <c r="AC721" s="198"/>
      <c r="AD721" s="198"/>
      <c r="AE721" s="198"/>
      <c r="AF721" s="198"/>
    </row>
    <row r="722" spans="1:32" ht="18" customHeight="1">
      <c r="A722" s="151"/>
      <c r="B722" s="201"/>
      <c r="C722" s="202" t="s">
        <v>958</v>
      </c>
      <c r="D722" s="203">
        <v>1</v>
      </c>
      <c r="E722" s="183" t="s">
        <v>0</v>
      </c>
      <c r="F722" s="210"/>
      <c r="G722" s="211">
        <f>ROUND((G718+G720)*H722,0)</f>
        <v>10666</v>
      </c>
      <c r="H722" s="204">
        <v>0.25</v>
      </c>
      <c r="I722" s="213"/>
      <c r="J722" s="213"/>
      <c r="K722" s="222"/>
      <c r="L722" s="229"/>
      <c r="M722" s="212"/>
      <c r="N722" s="222"/>
      <c r="O722" s="229"/>
      <c r="P722" s="230"/>
      <c r="Q722" s="205"/>
      <c r="R722" s="213"/>
      <c r="S722" s="213"/>
      <c r="T722" s="152"/>
      <c r="U722" s="152"/>
      <c r="V722" s="206"/>
      <c r="W722" s="207"/>
      <c r="X722" s="208"/>
      <c r="Y722" s="209"/>
      <c r="AA722" s="186"/>
      <c r="AB722" s="186"/>
      <c r="AC722" s="186"/>
      <c r="AD722" s="186"/>
      <c r="AE722" s="186"/>
      <c r="AF722" s="186"/>
    </row>
    <row r="723" spans="1:32" ht="18" customHeight="1">
      <c r="A723" s="188"/>
      <c r="B723" s="189" t="s">
        <v>565</v>
      </c>
      <c r="C723" s="167"/>
      <c r="D723" s="190"/>
      <c r="E723" s="191"/>
      <c r="F723" s="192"/>
      <c r="G723" s="193" t="s">
        <v>721</v>
      </c>
      <c r="H723" s="191"/>
      <c r="I723" s="194"/>
      <c r="J723" s="194"/>
      <c r="K723" s="194"/>
      <c r="L723" s="194"/>
      <c r="M723" s="194"/>
      <c r="N723" s="194"/>
      <c r="O723" s="194"/>
      <c r="P723" s="196"/>
      <c r="Q723" s="197"/>
      <c r="R723" s="194"/>
      <c r="S723" s="194"/>
      <c r="T723" s="194"/>
      <c r="U723" s="194"/>
      <c r="V723" s="198"/>
      <c r="W723" s="198"/>
      <c r="X723" s="199"/>
      <c r="Y723" s="200"/>
      <c r="AA723" s="198"/>
      <c r="AB723" s="198"/>
      <c r="AC723" s="198"/>
      <c r="AD723" s="198"/>
      <c r="AE723" s="198"/>
      <c r="AF723" s="198"/>
    </row>
    <row r="724" spans="1:32" ht="18" customHeight="1">
      <c r="A724" s="151"/>
      <c r="B724" s="201" t="s">
        <v>613</v>
      </c>
      <c r="C724" s="202"/>
      <c r="D724" s="217">
        <v>0.03</v>
      </c>
      <c r="E724" s="183" t="s">
        <v>12</v>
      </c>
      <c r="F724" s="210">
        <f>IF(G724=0,"",IF(LEN(ABS(ROUND(G724,0)))&gt;3,ROUND(G724,2-INT(LOG(ABS(ROUND(G724,0))))),IF(LEN(ABS(ROUND(G724,0)))&gt;1,ROUND(G724,1-INT(LOG(ABS(G724)))),ROUND(G724,0-INT(LOG(ABS(G724)))))))</f>
        <v>53300</v>
      </c>
      <c r="G724" s="211">
        <f>SUM(G725:G732)</f>
        <v>53329.599999999999</v>
      </c>
      <c r="H724" s="204"/>
      <c r="I724" s="213"/>
      <c r="J724" s="213"/>
      <c r="K724" s="222"/>
      <c r="L724" s="229"/>
      <c r="M724" s="212"/>
      <c r="N724" s="222"/>
      <c r="O724" s="229"/>
      <c r="P724" s="230"/>
      <c r="Q724" s="205"/>
      <c r="R724" s="213"/>
      <c r="S724" s="213"/>
      <c r="T724" s="152"/>
      <c r="U724" s="152"/>
      <c r="V724" s="206"/>
      <c r="W724" s="207"/>
      <c r="X724" s="208"/>
      <c r="Y724" s="209"/>
      <c r="AA724" s="186"/>
      <c r="AB724" s="186"/>
      <c r="AC724" s="186"/>
      <c r="AD724" s="186"/>
      <c r="AE724" s="186"/>
      <c r="AF724" s="186"/>
    </row>
    <row r="725" spans="1:32" ht="18" customHeight="1">
      <c r="A725" s="188"/>
      <c r="B725" s="189"/>
      <c r="C725" s="167"/>
      <c r="D725" s="190"/>
      <c r="E725" s="191"/>
      <c r="F725" s="192"/>
      <c r="G725" s="193"/>
      <c r="H725" s="191"/>
      <c r="I725" s="194"/>
      <c r="J725" s="194"/>
      <c r="K725" s="194"/>
      <c r="L725" s="194"/>
      <c r="M725" s="194"/>
      <c r="N725" s="194"/>
      <c r="O725" s="194"/>
      <c r="P725" s="196"/>
      <c r="Q725" s="197"/>
      <c r="R725" s="194"/>
      <c r="S725" s="194"/>
      <c r="T725" s="194"/>
      <c r="U725" s="194"/>
      <c r="V725" s="198"/>
      <c r="W725" s="198"/>
      <c r="X725" s="199"/>
      <c r="Y725" s="200"/>
      <c r="AA725" s="198"/>
      <c r="AB725" s="198"/>
      <c r="AC725" s="198"/>
      <c r="AD725" s="198"/>
      <c r="AE725" s="198"/>
      <c r="AF725" s="198"/>
    </row>
    <row r="726" spans="1:32" ht="18" customHeight="1">
      <c r="A726" s="151"/>
      <c r="B726" s="201"/>
      <c r="C726" s="202" t="s">
        <v>953</v>
      </c>
      <c r="D726" s="203"/>
      <c r="E726" s="183"/>
      <c r="F726" s="210" t="str">
        <f>IF(G726=0,"",IF(LEN(ABS(ROUND(G726,0)))&gt;3,ROUND(G726,2-INT(LOG(ABS(ROUND(G726,0))))),IF(LEN(ABS(ROUND(G726,0)))&gt;1,ROUND(G726,1-INT(LOG(ABS(G726)))),ROUND(G726,0-INT(LOG(ABS(G726)))))))</f>
        <v/>
      </c>
      <c r="G726" s="211"/>
      <c r="H726" s="204"/>
      <c r="I726" s="213"/>
      <c r="J726" s="213"/>
      <c r="K726" s="222"/>
      <c r="L726" s="229"/>
      <c r="M726" s="212"/>
      <c r="N726" s="222"/>
      <c r="O726" s="229"/>
      <c r="P726" s="230"/>
      <c r="Q726" s="205"/>
      <c r="R726" s="213"/>
      <c r="S726" s="213"/>
      <c r="T726" s="152"/>
      <c r="U726" s="152"/>
      <c r="V726" s="206"/>
      <c r="W726" s="207"/>
      <c r="X726" s="208"/>
      <c r="Y726" s="209"/>
      <c r="AA726" s="186"/>
      <c r="AB726" s="186"/>
      <c r="AC726" s="186"/>
      <c r="AD726" s="186"/>
      <c r="AE726" s="186"/>
      <c r="AF726" s="186"/>
    </row>
    <row r="727" spans="1:32" ht="18" customHeight="1">
      <c r="A727" s="188"/>
      <c r="B727" s="189"/>
      <c r="C727" s="167"/>
      <c r="D727" s="190"/>
      <c r="E727" s="191"/>
      <c r="F727" s="192"/>
      <c r="G727" s="193"/>
      <c r="H727" s="191"/>
      <c r="I727" s="194"/>
      <c r="J727" s="194" t="s">
        <v>759</v>
      </c>
      <c r="K727" s="194"/>
      <c r="L727" s="194"/>
      <c r="M727" s="195" t="s">
        <v>760</v>
      </c>
      <c r="N727" s="194"/>
      <c r="O727" s="194"/>
      <c r="P727" s="196"/>
      <c r="Q727" s="197"/>
      <c r="R727" s="194"/>
      <c r="S727" s="194"/>
      <c r="T727" s="194"/>
      <c r="U727" s="194"/>
      <c r="V727" s="198"/>
      <c r="W727" s="198"/>
      <c r="X727" s="199"/>
      <c r="Y727" s="200"/>
      <c r="AA727" s="198"/>
      <c r="AB727" s="198"/>
      <c r="AC727" s="198"/>
      <c r="AD727" s="198"/>
      <c r="AE727" s="198"/>
      <c r="AF727" s="198"/>
    </row>
    <row r="728" spans="1:32" ht="18" customHeight="1">
      <c r="A728" s="151"/>
      <c r="B728" s="201"/>
      <c r="C728" s="202" t="s">
        <v>761</v>
      </c>
      <c r="D728" s="203">
        <v>1</v>
      </c>
      <c r="E728" s="183" t="s">
        <v>879</v>
      </c>
      <c r="F728" s="210"/>
      <c r="G728" s="211">
        <f>IF(P728="",H728,ROUND(H728*P728,1))</f>
        <v>34830</v>
      </c>
      <c r="H728" s="204">
        <v>1.62</v>
      </c>
      <c r="I728" s="213"/>
      <c r="J728" s="213">
        <v>21500</v>
      </c>
      <c r="K728" s="222">
        <v>1</v>
      </c>
      <c r="L728" s="229">
        <f>IF(J728="",K728,ROUND(J728*K728,1))</f>
        <v>21500</v>
      </c>
      <c r="M728" s="212">
        <v>21500</v>
      </c>
      <c r="N728" s="222">
        <v>1</v>
      </c>
      <c r="O728" s="229">
        <f>IF(M728="",N728,ROUND(M728*N728,1))</f>
        <v>21500</v>
      </c>
      <c r="P728" s="230">
        <f>IF(E728="",0,AVERAGE(L728,O728))</f>
        <v>21500</v>
      </c>
      <c r="Q728" s="205"/>
      <c r="R728" s="213"/>
      <c r="S728" s="213"/>
      <c r="T728" s="152"/>
      <c r="U728" s="152"/>
      <c r="V728" s="206"/>
      <c r="W728" s="207"/>
      <c r="X728" s="208"/>
      <c r="Y728" s="209"/>
      <c r="AA728" s="186"/>
      <c r="AB728" s="186"/>
      <c r="AC728" s="186"/>
      <c r="AD728" s="186"/>
      <c r="AE728" s="186"/>
      <c r="AF728" s="186"/>
    </row>
    <row r="729" spans="1:32" ht="18" customHeight="1">
      <c r="A729" s="188"/>
      <c r="B729" s="189"/>
      <c r="C729" s="167"/>
      <c r="D729" s="190"/>
      <c r="E729" s="191"/>
      <c r="F729" s="192"/>
      <c r="G729" s="193"/>
      <c r="H729" s="191"/>
      <c r="I729" s="194"/>
      <c r="J729" s="194" t="s">
        <v>759</v>
      </c>
      <c r="K729" s="194"/>
      <c r="L729" s="194"/>
      <c r="M729" s="195" t="s">
        <v>760</v>
      </c>
      <c r="N729" s="194"/>
      <c r="O729" s="194"/>
      <c r="P729" s="196"/>
      <c r="Q729" s="197"/>
      <c r="R729" s="194"/>
      <c r="S729" s="194"/>
      <c r="T729" s="194"/>
      <c r="U729" s="194"/>
      <c r="V729" s="198"/>
      <c r="W729" s="198"/>
      <c r="X729" s="199"/>
      <c r="Y729" s="200"/>
      <c r="AA729" s="198"/>
      <c r="AB729" s="198"/>
      <c r="AC729" s="198"/>
      <c r="AD729" s="198"/>
      <c r="AE729" s="198"/>
      <c r="AF729" s="198"/>
    </row>
    <row r="730" spans="1:32" ht="18" customHeight="1">
      <c r="A730" s="151"/>
      <c r="B730" s="201"/>
      <c r="C730" s="202" t="s">
        <v>813</v>
      </c>
      <c r="D730" s="203">
        <v>1</v>
      </c>
      <c r="E730" s="183" t="s">
        <v>812</v>
      </c>
      <c r="F730" s="210"/>
      <c r="G730" s="211">
        <f>IF(P730="",H730,ROUND(H730*P730,1))</f>
        <v>7833.6</v>
      </c>
      <c r="H730" s="240">
        <v>0.40799999999999997</v>
      </c>
      <c r="I730" s="213"/>
      <c r="J730" s="213">
        <v>19200</v>
      </c>
      <c r="K730" s="222">
        <v>1</v>
      </c>
      <c r="L730" s="229">
        <f>IF(J730="",K730,ROUND(J730*K730,1))</f>
        <v>19200</v>
      </c>
      <c r="M730" s="212">
        <v>19200</v>
      </c>
      <c r="N730" s="222">
        <v>1</v>
      </c>
      <c r="O730" s="229">
        <f>IF(M730="",N730,ROUND(M730*N730,1))</f>
        <v>19200</v>
      </c>
      <c r="P730" s="230">
        <f>IF(E730="",0,AVERAGE(L730,O730))</f>
        <v>19200</v>
      </c>
      <c r="Q730" s="205"/>
      <c r="R730" s="213"/>
      <c r="S730" s="213"/>
      <c r="T730" s="152"/>
      <c r="U730" s="152"/>
      <c r="V730" s="206"/>
      <c r="W730" s="207"/>
      <c r="X730" s="208"/>
      <c r="Y730" s="209"/>
      <c r="AA730" s="186"/>
      <c r="AB730" s="186"/>
      <c r="AC730" s="186"/>
      <c r="AD730" s="186"/>
      <c r="AE730" s="186"/>
      <c r="AF730" s="186"/>
    </row>
    <row r="731" spans="1:32" ht="18" customHeight="1">
      <c r="A731" s="188"/>
      <c r="B731" s="189"/>
      <c r="C731" s="167"/>
      <c r="D731" s="190"/>
      <c r="E731" s="191"/>
      <c r="F731" s="192"/>
      <c r="G731" s="193"/>
      <c r="H731" s="191"/>
      <c r="I731" s="194"/>
      <c r="J731" s="194"/>
      <c r="K731" s="194"/>
      <c r="L731" s="194"/>
      <c r="M731" s="194"/>
      <c r="N731" s="194"/>
      <c r="O731" s="194"/>
      <c r="P731" s="196"/>
      <c r="Q731" s="197"/>
      <c r="R731" s="194"/>
      <c r="S731" s="194"/>
      <c r="T731" s="194"/>
      <c r="U731" s="194"/>
      <c r="V731" s="198"/>
      <c r="W731" s="198"/>
      <c r="X731" s="199"/>
      <c r="Y731" s="200"/>
      <c r="AA731" s="198"/>
      <c r="AB731" s="198"/>
      <c r="AC731" s="198"/>
      <c r="AD731" s="198"/>
      <c r="AE731" s="198"/>
      <c r="AF731" s="198"/>
    </row>
    <row r="732" spans="1:32" ht="18" customHeight="1">
      <c r="A732" s="151"/>
      <c r="B732" s="201"/>
      <c r="C732" s="202" t="s">
        <v>958</v>
      </c>
      <c r="D732" s="203">
        <v>1</v>
      </c>
      <c r="E732" s="183" t="s">
        <v>0</v>
      </c>
      <c r="F732" s="210"/>
      <c r="G732" s="211">
        <f>ROUND((G728+G730)*H732,0)</f>
        <v>10666</v>
      </c>
      <c r="H732" s="204">
        <v>0.25</v>
      </c>
      <c r="I732" s="213"/>
      <c r="J732" s="213"/>
      <c r="K732" s="222"/>
      <c r="L732" s="229"/>
      <c r="M732" s="212"/>
      <c r="N732" s="222"/>
      <c r="O732" s="229"/>
      <c r="P732" s="230"/>
      <c r="Q732" s="205"/>
      <c r="R732" s="213"/>
      <c r="S732" s="213"/>
      <c r="T732" s="152"/>
      <c r="U732" s="152"/>
      <c r="V732" s="206"/>
      <c r="W732" s="207"/>
      <c r="X732" s="208"/>
      <c r="Y732" s="209"/>
      <c r="AA732" s="186"/>
      <c r="AB732" s="186"/>
      <c r="AC732" s="186"/>
      <c r="AD732" s="186"/>
      <c r="AE732" s="186"/>
      <c r="AF732" s="186"/>
    </row>
    <row r="733" spans="1:32" ht="18" customHeight="1">
      <c r="A733" s="188"/>
      <c r="B733" s="189" t="s">
        <v>612</v>
      </c>
      <c r="C733" s="167"/>
      <c r="D733" s="190"/>
      <c r="E733" s="191"/>
      <c r="F733" s="192"/>
      <c r="G733" s="193" t="s">
        <v>721</v>
      </c>
      <c r="H733" s="191"/>
      <c r="I733" s="194"/>
      <c r="J733" s="194"/>
      <c r="K733" s="194"/>
      <c r="L733" s="194"/>
      <c r="M733" s="194"/>
      <c r="N733" s="194"/>
      <c r="O733" s="194"/>
      <c r="P733" s="196"/>
      <c r="Q733" s="197"/>
      <c r="R733" s="194"/>
      <c r="S733" s="194"/>
      <c r="T733" s="194"/>
      <c r="U733" s="194"/>
      <c r="V733" s="198"/>
      <c r="W733" s="198"/>
      <c r="X733" s="199"/>
      <c r="Y733" s="200"/>
      <c r="AA733" s="198"/>
      <c r="AB733" s="198"/>
      <c r="AC733" s="198"/>
      <c r="AD733" s="198"/>
      <c r="AE733" s="198"/>
      <c r="AF733" s="198"/>
    </row>
    <row r="734" spans="1:32" ht="18" customHeight="1">
      <c r="A734" s="151"/>
      <c r="B734" s="201" t="s">
        <v>613</v>
      </c>
      <c r="C734" s="202"/>
      <c r="D734" s="203">
        <v>0.1</v>
      </c>
      <c r="E734" s="183" t="s">
        <v>12</v>
      </c>
      <c r="F734" s="210">
        <f>IF(G734=0,"",IF(LEN(ABS(ROUND(G734,0)))&gt;3,ROUND(G734,2-INT(LOG(ABS(ROUND(G734,0))))),IF(LEN(ABS(ROUND(G734,0)))&gt;1,ROUND(G734,1-INT(LOG(ABS(G734)))),ROUND(G734,0-INT(LOG(ABS(G734)))))))</f>
        <v>53300</v>
      </c>
      <c r="G734" s="211">
        <f>SUM(G735:G742)</f>
        <v>53329.599999999999</v>
      </c>
      <c r="H734" s="204"/>
      <c r="I734" s="213"/>
      <c r="J734" s="213"/>
      <c r="K734" s="222"/>
      <c r="L734" s="229"/>
      <c r="M734" s="212"/>
      <c r="N734" s="222"/>
      <c r="O734" s="229"/>
      <c r="P734" s="230"/>
      <c r="Q734" s="205"/>
      <c r="R734" s="213"/>
      <c r="S734" s="213"/>
      <c r="T734" s="152"/>
      <c r="U734" s="152"/>
      <c r="V734" s="206"/>
      <c r="W734" s="207"/>
      <c r="X734" s="208"/>
      <c r="Y734" s="209"/>
      <c r="AA734" s="186"/>
      <c r="AB734" s="186"/>
      <c r="AC734" s="186"/>
      <c r="AD734" s="186"/>
      <c r="AE734" s="186"/>
      <c r="AF734" s="186"/>
    </row>
    <row r="735" spans="1:32" ht="18" customHeight="1">
      <c r="A735" s="188"/>
      <c r="B735" s="189"/>
      <c r="C735" s="167"/>
      <c r="D735" s="190"/>
      <c r="E735" s="191"/>
      <c r="F735" s="192"/>
      <c r="G735" s="193"/>
      <c r="H735" s="191"/>
      <c r="I735" s="194"/>
      <c r="J735" s="194"/>
      <c r="K735" s="194"/>
      <c r="L735" s="194"/>
      <c r="M735" s="194"/>
      <c r="N735" s="194"/>
      <c r="O735" s="194"/>
      <c r="P735" s="196"/>
      <c r="Q735" s="197"/>
      <c r="R735" s="194"/>
      <c r="S735" s="194"/>
      <c r="T735" s="194"/>
      <c r="U735" s="194"/>
      <c r="V735" s="198"/>
      <c r="W735" s="198"/>
      <c r="X735" s="199"/>
      <c r="Y735" s="200"/>
      <c r="AA735" s="198"/>
      <c r="AB735" s="198"/>
      <c r="AC735" s="198"/>
      <c r="AD735" s="198"/>
      <c r="AE735" s="198"/>
      <c r="AF735" s="198"/>
    </row>
    <row r="736" spans="1:32" ht="18" customHeight="1">
      <c r="A736" s="151"/>
      <c r="B736" s="201"/>
      <c r="C736" s="202" t="s">
        <v>953</v>
      </c>
      <c r="D736" s="203"/>
      <c r="E736" s="183"/>
      <c r="F736" s="210" t="str">
        <f>IF(G736=0,"",IF(LEN(ABS(ROUND(G736,0)))&gt;3,ROUND(G736,2-INT(LOG(ABS(ROUND(G736,0))))),IF(LEN(ABS(ROUND(G736,0)))&gt;1,ROUND(G736,1-INT(LOG(ABS(G736)))),ROUND(G736,0-INT(LOG(ABS(G736)))))))</f>
        <v/>
      </c>
      <c r="G736" s="211"/>
      <c r="H736" s="204"/>
      <c r="I736" s="213"/>
      <c r="J736" s="213"/>
      <c r="K736" s="222"/>
      <c r="L736" s="229"/>
      <c r="M736" s="212"/>
      <c r="N736" s="222"/>
      <c r="O736" s="229"/>
      <c r="P736" s="230"/>
      <c r="Q736" s="205"/>
      <c r="R736" s="213"/>
      <c r="S736" s="213"/>
      <c r="T736" s="152"/>
      <c r="U736" s="152"/>
      <c r="V736" s="206"/>
      <c r="W736" s="207"/>
      <c r="X736" s="208"/>
      <c r="Y736" s="209"/>
      <c r="AA736" s="186"/>
      <c r="AB736" s="186"/>
      <c r="AC736" s="186"/>
      <c r="AD736" s="186"/>
      <c r="AE736" s="186"/>
      <c r="AF736" s="186"/>
    </row>
    <row r="737" spans="1:32" ht="18" customHeight="1">
      <c r="A737" s="188"/>
      <c r="B737" s="189"/>
      <c r="C737" s="167"/>
      <c r="D737" s="190"/>
      <c r="E737" s="191"/>
      <c r="F737" s="192"/>
      <c r="G737" s="193"/>
      <c r="H737" s="191"/>
      <c r="I737" s="194"/>
      <c r="J737" s="194" t="s">
        <v>759</v>
      </c>
      <c r="K737" s="194"/>
      <c r="L737" s="194"/>
      <c r="M737" s="195" t="s">
        <v>760</v>
      </c>
      <c r="N737" s="194"/>
      <c r="O737" s="194"/>
      <c r="P737" s="196"/>
      <c r="Q737" s="197"/>
      <c r="R737" s="194"/>
      <c r="S737" s="194"/>
      <c r="T737" s="194"/>
      <c r="U737" s="194"/>
      <c r="V737" s="198"/>
      <c r="W737" s="198"/>
      <c r="X737" s="199"/>
      <c r="Y737" s="200"/>
      <c r="AA737" s="198"/>
      <c r="AB737" s="198"/>
      <c r="AC737" s="198"/>
      <c r="AD737" s="198"/>
      <c r="AE737" s="198"/>
      <c r="AF737" s="198"/>
    </row>
    <row r="738" spans="1:32" ht="18" customHeight="1">
      <c r="A738" s="151"/>
      <c r="B738" s="201"/>
      <c r="C738" s="202" t="s">
        <v>761</v>
      </c>
      <c r="D738" s="203">
        <v>1</v>
      </c>
      <c r="E738" s="183" t="s">
        <v>879</v>
      </c>
      <c r="F738" s="210"/>
      <c r="G738" s="211">
        <f>IF(P738="",H738,ROUND(H738*P738,1))</f>
        <v>34830</v>
      </c>
      <c r="H738" s="204">
        <v>1.62</v>
      </c>
      <c r="I738" s="213"/>
      <c r="J738" s="213">
        <v>21500</v>
      </c>
      <c r="K738" s="222">
        <v>1</v>
      </c>
      <c r="L738" s="229">
        <f>IF(J738="",K738,ROUND(J738*K738,1))</f>
        <v>21500</v>
      </c>
      <c r="M738" s="212">
        <v>21500</v>
      </c>
      <c r="N738" s="222">
        <v>1</v>
      </c>
      <c r="O738" s="229">
        <f>IF(M738="",N738,ROUND(M738*N738,1))</f>
        <v>21500</v>
      </c>
      <c r="P738" s="230">
        <f>IF(E738="",0,AVERAGE(L738,O738))</f>
        <v>21500</v>
      </c>
      <c r="Q738" s="205"/>
      <c r="R738" s="213"/>
      <c r="S738" s="213"/>
      <c r="T738" s="152"/>
      <c r="U738" s="152"/>
      <c r="V738" s="206"/>
      <c r="W738" s="207"/>
      <c r="X738" s="208"/>
      <c r="Y738" s="209"/>
      <c r="AA738" s="186"/>
      <c r="AB738" s="186"/>
      <c r="AC738" s="186"/>
      <c r="AD738" s="186"/>
      <c r="AE738" s="186"/>
      <c r="AF738" s="186"/>
    </row>
    <row r="739" spans="1:32" ht="18" customHeight="1">
      <c r="A739" s="188"/>
      <c r="B739" s="189"/>
      <c r="C739" s="167"/>
      <c r="D739" s="190"/>
      <c r="E739" s="191"/>
      <c r="F739" s="192"/>
      <c r="G739" s="193"/>
      <c r="H739" s="191"/>
      <c r="I739" s="194"/>
      <c r="J739" s="194" t="s">
        <v>759</v>
      </c>
      <c r="K739" s="194"/>
      <c r="L739" s="194"/>
      <c r="M739" s="195" t="s">
        <v>760</v>
      </c>
      <c r="N739" s="194"/>
      <c r="O739" s="194"/>
      <c r="P739" s="196"/>
      <c r="Q739" s="197"/>
      <c r="R739" s="194"/>
      <c r="S739" s="194"/>
      <c r="T739" s="194"/>
      <c r="U739" s="194"/>
      <c r="V739" s="198"/>
      <c r="W739" s="198"/>
      <c r="X739" s="199"/>
      <c r="Y739" s="200"/>
      <c r="AA739" s="198"/>
      <c r="AB739" s="198"/>
      <c r="AC739" s="198"/>
      <c r="AD739" s="198"/>
      <c r="AE739" s="198"/>
      <c r="AF739" s="198"/>
    </row>
    <row r="740" spans="1:32" ht="18" customHeight="1">
      <c r="A740" s="151"/>
      <c r="B740" s="201"/>
      <c r="C740" s="202" t="s">
        <v>813</v>
      </c>
      <c r="D740" s="203">
        <v>1</v>
      </c>
      <c r="E740" s="183" t="s">
        <v>812</v>
      </c>
      <c r="F740" s="210"/>
      <c r="G740" s="211">
        <f>IF(P740="",H740,ROUND(H740*P740,1))</f>
        <v>7833.6</v>
      </c>
      <c r="H740" s="240">
        <v>0.40799999999999997</v>
      </c>
      <c r="I740" s="213"/>
      <c r="J740" s="213">
        <v>19200</v>
      </c>
      <c r="K740" s="222">
        <v>1</v>
      </c>
      <c r="L740" s="229">
        <f>IF(J740="",K740,ROUND(J740*K740,1))</f>
        <v>19200</v>
      </c>
      <c r="M740" s="212">
        <v>19200</v>
      </c>
      <c r="N740" s="222">
        <v>1</v>
      </c>
      <c r="O740" s="229">
        <f>IF(M740="",N740,ROUND(M740*N740,1))</f>
        <v>19200</v>
      </c>
      <c r="P740" s="230">
        <f>IF(E740="",0,AVERAGE(L740,O740))</f>
        <v>19200</v>
      </c>
      <c r="Q740" s="205"/>
      <c r="R740" s="213"/>
      <c r="S740" s="213"/>
      <c r="T740" s="152"/>
      <c r="U740" s="152"/>
      <c r="V740" s="206"/>
      <c r="W740" s="207"/>
      <c r="X740" s="208"/>
      <c r="Y740" s="209"/>
      <c r="AA740" s="186"/>
      <c r="AB740" s="186"/>
      <c r="AC740" s="186"/>
      <c r="AD740" s="186"/>
      <c r="AE740" s="186"/>
      <c r="AF740" s="186"/>
    </row>
    <row r="741" spans="1:32" ht="18" customHeight="1">
      <c r="A741" s="188"/>
      <c r="B741" s="189"/>
      <c r="C741" s="167"/>
      <c r="D741" s="190"/>
      <c r="E741" s="191"/>
      <c r="F741" s="192"/>
      <c r="G741" s="193"/>
      <c r="H741" s="191"/>
      <c r="I741" s="194"/>
      <c r="J741" s="194"/>
      <c r="K741" s="194"/>
      <c r="L741" s="194"/>
      <c r="M741" s="194"/>
      <c r="N741" s="194"/>
      <c r="O741" s="194"/>
      <c r="P741" s="196"/>
      <c r="Q741" s="197"/>
      <c r="R741" s="194"/>
      <c r="S741" s="194"/>
      <c r="T741" s="194"/>
      <c r="U741" s="194"/>
      <c r="V741" s="198"/>
      <c r="W741" s="198"/>
      <c r="X741" s="199"/>
      <c r="Y741" s="200"/>
      <c r="AA741" s="198"/>
      <c r="AB741" s="198"/>
      <c r="AC741" s="198"/>
      <c r="AD741" s="198"/>
      <c r="AE741" s="198"/>
      <c r="AF741" s="198"/>
    </row>
    <row r="742" spans="1:32" ht="18" customHeight="1">
      <c r="A742" s="151"/>
      <c r="B742" s="201"/>
      <c r="C742" s="202" t="s">
        <v>958</v>
      </c>
      <c r="D742" s="203">
        <v>1</v>
      </c>
      <c r="E742" s="183" t="s">
        <v>0</v>
      </c>
      <c r="F742" s="210"/>
      <c r="G742" s="211">
        <f>ROUND((G738+G740)*H742,0)</f>
        <v>10666</v>
      </c>
      <c r="H742" s="204">
        <v>0.25</v>
      </c>
      <c r="I742" s="213"/>
      <c r="J742" s="213"/>
      <c r="K742" s="222"/>
      <c r="L742" s="229"/>
      <c r="M742" s="212"/>
      <c r="N742" s="222"/>
      <c r="O742" s="229"/>
      <c r="P742" s="230"/>
      <c r="Q742" s="205"/>
      <c r="R742" s="213"/>
      <c r="S742" s="213"/>
      <c r="T742" s="152"/>
      <c r="U742" s="152"/>
      <c r="V742" s="206"/>
      <c r="W742" s="207"/>
      <c r="X742" s="208"/>
      <c r="Y742" s="209"/>
      <c r="AA742" s="186"/>
      <c r="AB742" s="186"/>
      <c r="AC742" s="186"/>
      <c r="AD742" s="186"/>
      <c r="AE742" s="186"/>
      <c r="AF742" s="186"/>
    </row>
    <row r="743" spans="1:32" ht="18" customHeight="1">
      <c r="A743" s="188"/>
      <c r="B743" s="189" t="s">
        <v>565</v>
      </c>
      <c r="C743" s="167"/>
      <c r="D743" s="190"/>
      <c r="E743" s="191"/>
      <c r="F743" s="192"/>
      <c r="G743" s="193"/>
      <c r="H743" s="191"/>
      <c r="I743" s="194"/>
      <c r="J743" s="198" t="s">
        <v>961</v>
      </c>
      <c r="K743" s="194"/>
      <c r="L743" s="194"/>
      <c r="M743" s="198" t="s">
        <v>962</v>
      </c>
      <c r="N743" s="194"/>
      <c r="O743" s="194"/>
      <c r="P743" s="196"/>
      <c r="Q743" s="197"/>
      <c r="R743" s="194"/>
      <c r="S743" s="194"/>
      <c r="T743" s="194"/>
      <c r="U743" s="194"/>
      <c r="V743" s="198"/>
      <c r="W743" s="198"/>
      <c r="X743" s="199"/>
      <c r="Y743" s="200"/>
      <c r="AA743" s="198"/>
      <c r="AB743" s="198"/>
      <c r="AC743" s="198"/>
      <c r="AD743" s="198"/>
      <c r="AE743" s="198"/>
      <c r="AF743" s="198"/>
    </row>
    <row r="744" spans="1:32" ht="18" customHeight="1">
      <c r="A744" s="151"/>
      <c r="B744" s="201" t="s">
        <v>614</v>
      </c>
      <c r="C744" s="202"/>
      <c r="D744" s="203">
        <v>0.1</v>
      </c>
      <c r="E744" s="183" t="s">
        <v>12</v>
      </c>
      <c r="F744" s="210">
        <f>IF(G744=0,"",IF(LEN(ABS(ROUND(G744,0)))&gt;3,ROUND(G744,2-INT(LOG(ABS(ROUND(G744,0))))),IF(LEN(ABS(ROUND(G744,0)))&gt;1,ROUND(G744,1-INT(LOG(ABS(G744)))),ROUND(G744,0-INT(LOG(ABS(G744)))))))</f>
        <v>560</v>
      </c>
      <c r="G744" s="211">
        <f>IF(P744="",H744,ROUND(H744*P744,1))</f>
        <v>560.6</v>
      </c>
      <c r="H744" s="204">
        <v>1</v>
      </c>
      <c r="I744" s="213"/>
      <c r="J744" s="213">
        <v>570</v>
      </c>
      <c r="K744" s="222">
        <v>1.01</v>
      </c>
      <c r="L744" s="229">
        <f>IF(J744="",K744,ROUND(J744*K744,1))</f>
        <v>575.70000000000005</v>
      </c>
      <c r="M744" s="212">
        <v>540</v>
      </c>
      <c r="N744" s="222">
        <v>1.01</v>
      </c>
      <c r="O744" s="229">
        <f>IF(M744="",N744,ROUND(M744*N744,1))</f>
        <v>545.4</v>
      </c>
      <c r="P744" s="230">
        <f>IF(E744="",0,AVERAGE(L744,O744))</f>
        <v>560.54999999999995</v>
      </c>
      <c r="Q744" s="205"/>
      <c r="R744" s="213"/>
      <c r="S744" s="213"/>
      <c r="T744" s="152"/>
      <c r="U744" s="152"/>
      <c r="V744" s="206"/>
      <c r="W744" s="207"/>
      <c r="X744" s="208"/>
      <c r="Y744" s="209"/>
      <c r="AA744" s="186"/>
      <c r="AB744" s="186"/>
      <c r="AC744" s="186"/>
      <c r="AD744" s="186"/>
      <c r="AE744" s="186"/>
      <c r="AF744" s="186"/>
    </row>
    <row r="745" spans="1:32" ht="18" customHeight="1">
      <c r="A745" s="188"/>
      <c r="B745" s="189" t="s">
        <v>611</v>
      </c>
      <c r="C745" s="167"/>
      <c r="D745" s="190"/>
      <c r="E745" s="191"/>
      <c r="F745" s="192"/>
      <c r="G745" s="193"/>
      <c r="H745" s="191"/>
      <c r="I745" s="194"/>
      <c r="J745" s="198" t="s">
        <v>961</v>
      </c>
      <c r="K745" s="194"/>
      <c r="L745" s="194"/>
      <c r="M745" s="198" t="s">
        <v>962</v>
      </c>
      <c r="N745" s="194"/>
      <c r="O745" s="194"/>
      <c r="P745" s="196"/>
      <c r="Q745" s="197"/>
      <c r="R745" s="194"/>
      <c r="S745" s="194"/>
      <c r="T745" s="194"/>
      <c r="U745" s="194"/>
      <c r="V745" s="198"/>
      <c r="W745" s="198"/>
      <c r="X745" s="199"/>
      <c r="Y745" s="200"/>
      <c r="AA745" s="198"/>
      <c r="AB745" s="198"/>
      <c r="AC745" s="198"/>
      <c r="AD745" s="198"/>
      <c r="AE745" s="198"/>
      <c r="AF745" s="198"/>
    </row>
    <row r="746" spans="1:32" ht="18" customHeight="1">
      <c r="A746" s="151"/>
      <c r="B746" s="201" t="s">
        <v>614</v>
      </c>
      <c r="C746" s="202"/>
      <c r="D746" s="203">
        <v>0.2</v>
      </c>
      <c r="E746" s="183" t="s">
        <v>12</v>
      </c>
      <c r="F746" s="210">
        <f>IF(G746=0,"",IF(LEN(ABS(ROUND(G746,0)))&gt;3,ROUND(G746,2-INT(LOG(ABS(ROUND(G746,0))))),IF(LEN(ABS(ROUND(G746,0)))&gt;1,ROUND(G746,1-INT(LOG(ABS(G746)))),ROUND(G746,0-INT(LOG(ABS(G746)))))))</f>
        <v>560</v>
      </c>
      <c r="G746" s="211">
        <f>IF(P746="",H746,ROUND(H746*P746,1))</f>
        <v>560.6</v>
      </c>
      <c r="H746" s="204">
        <v>1</v>
      </c>
      <c r="I746" s="213"/>
      <c r="J746" s="213">
        <v>570</v>
      </c>
      <c r="K746" s="222">
        <v>1.01</v>
      </c>
      <c r="L746" s="229">
        <f>IF(J746="",K746,ROUND(J746*K746,1))</f>
        <v>575.70000000000005</v>
      </c>
      <c r="M746" s="212">
        <v>540</v>
      </c>
      <c r="N746" s="222">
        <v>1.01</v>
      </c>
      <c r="O746" s="229">
        <f>IF(M746="",N746,ROUND(M746*N746,1))</f>
        <v>545.4</v>
      </c>
      <c r="P746" s="230">
        <f>IF(E746="",0,AVERAGE(L746,O746))</f>
        <v>560.54999999999995</v>
      </c>
      <c r="Q746" s="205"/>
      <c r="R746" s="213"/>
      <c r="S746" s="213"/>
      <c r="T746" s="152"/>
      <c r="U746" s="152"/>
      <c r="V746" s="206"/>
      <c r="W746" s="207"/>
      <c r="X746" s="208"/>
      <c r="Y746" s="209"/>
      <c r="AA746" s="186"/>
      <c r="AB746" s="186"/>
      <c r="AC746" s="186"/>
      <c r="AD746" s="186"/>
      <c r="AE746" s="186"/>
      <c r="AF746" s="186"/>
    </row>
    <row r="747" spans="1:32" ht="18" customHeight="1">
      <c r="A747" s="188"/>
      <c r="B747" s="189" t="s">
        <v>612</v>
      </c>
      <c r="C747" s="167"/>
      <c r="D747" s="190"/>
      <c r="E747" s="191"/>
      <c r="F747" s="192"/>
      <c r="G747" s="193"/>
      <c r="H747" s="191"/>
      <c r="I747" s="194"/>
      <c r="J747" s="198" t="s">
        <v>961</v>
      </c>
      <c r="K747" s="194"/>
      <c r="L747" s="194"/>
      <c r="M747" s="198" t="s">
        <v>962</v>
      </c>
      <c r="N747" s="194"/>
      <c r="O747" s="194"/>
      <c r="P747" s="196"/>
      <c r="Q747" s="197"/>
      <c r="R747" s="194"/>
      <c r="S747" s="194"/>
      <c r="T747" s="194"/>
      <c r="U747" s="194"/>
      <c r="V747" s="198"/>
      <c r="W747" s="198"/>
      <c r="X747" s="199"/>
      <c r="Y747" s="200"/>
      <c r="AA747" s="198"/>
      <c r="AB747" s="198"/>
      <c r="AC747" s="198"/>
      <c r="AD747" s="198"/>
      <c r="AE747" s="198"/>
      <c r="AF747" s="198"/>
    </row>
    <row r="748" spans="1:32" ht="18" customHeight="1">
      <c r="A748" s="151"/>
      <c r="B748" s="201" t="s">
        <v>614</v>
      </c>
      <c r="C748" s="202"/>
      <c r="D748" s="203">
        <v>0.2</v>
      </c>
      <c r="E748" s="183" t="s">
        <v>12</v>
      </c>
      <c r="F748" s="210">
        <f>IF(G748=0,"",IF(LEN(ABS(ROUND(G748,0)))&gt;3,ROUND(G748,2-INT(LOG(ABS(ROUND(G748,0))))),IF(LEN(ABS(ROUND(G748,0)))&gt;1,ROUND(G748,1-INT(LOG(ABS(G748)))),ROUND(G748,0-INT(LOG(ABS(G748)))))))</f>
        <v>560</v>
      </c>
      <c r="G748" s="211">
        <f>IF(P748="",H748,ROUND(H748*P748,1))</f>
        <v>560.6</v>
      </c>
      <c r="H748" s="204">
        <v>1</v>
      </c>
      <c r="I748" s="213"/>
      <c r="J748" s="213">
        <v>570</v>
      </c>
      <c r="K748" s="222">
        <v>1.01</v>
      </c>
      <c r="L748" s="229">
        <f>IF(J748="",K748,ROUND(J748*K748,1))</f>
        <v>575.70000000000005</v>
      </c>
      <c r="M748" s="212">
        <v>540</v>
      </c>
      <c r="N748" s="222">
        <v>1.01</v>
      </c>
      <c r="O748" s="229">
        <f>IF(M748="",N748,ROUND(M748*N748,1))</f>
        <v>545.4</v>
      </c>
      <c r="P748" s="230">
        <f>IF(E748="",0,AVERAGE(L748,O748))</f>
        <v>560.54999999999995</v>
      </c>
      <c r="Q748" s="205"/>
      <c r="R748" s="213"/>
      <c r="S748" s="213"/>
      <c r="T748" s="152"/>
      <c r="U748" s="152"/>
      <c r="V748" s="206"/>
      <c r="W748" s="207"/>
      <c r="X748" s="208"/>
      <c r="Y748" s="209"/>
      <c r="AA748" s="186"/>
      <c r="AB748" s="186"/>
      <c r="AC748" s="186"/>
      <c r="AD748" s="186"/>
      <c r="AE748" s="186"/>
      <c r="AF748" s="186"/>
    </row>
    <row r="749" spans="1:32" ht="18" customHeight="1">
      <c r="A749" s="188"/>
      <c r="B749" s="189"/>
      <c r="C749" s="167"/>
      <c r="D749" s="190"/>
      <c r="E749" s="191"/>
      <c r="F749" s="192"/>
      <c r="G749" s="193"/>
      <c r="H749" s="191"/>
      <c r="I749" s="194"/>
      <c r="J749" s="194"/>
      <c r="K749" s="194"/>
      <c r="L749" s="194"/>
      <c r="M749" s="194"/>
      <c r="N749" s="194"/>
      <c r="O749" s="194"/>
      <c r="P749" s="196"/>
      <c r="Q749" s="197"/>
      <c r="R749" s="194"/>
      <c r="S749" s="194"/>
      <c r="T749" s="194"/>
      <c r="U749" s="194"/>
      <c r="V749" s="198"/>
      <c r="W749" s="198"/>
      <c r="X749" s="199"/>
      <c r="Y749" s="200"/>
      <c r="AA749" s="198"/>
      <c r="AB749" s="198"/>
      <c r="AC749" s="198"/>
      <c r="AD749" s="198"/>
      <c r="AE749" s="198"/>
      <c r="AF749" s="198"/>
    </row>
    <row r="750" spans="1:32" ht="18" customHeight="1">
      <c r="A750" s="151"/>
      <c r="B750" s="201" t="s">
        <v>615</v>
      </c>
      <c r="C750" s="202"/>
      <c r="D750" s="203">
        <v>53.5</v>
      </c>
      <c r="E750" s="183" t="s">
        <v>303</v>
      </c>
      <c r="F750" s="210" t="str">
        <f>IF(G750=0,"",IF(LEN(ABS(ROUND(G750,0)))&gt;3,ROUND(G750,2-INT(LOG(ABS(ROUND(G750,0))))),IF(LEN(ABS(ROUND(G750,0)))&gt;1,ROUND(G750,1-INT(LOG(ABS(G750)))),ROUND(G750,0-INT(LOG(ABS(G750)))))))</f>
        <v/>
      </c>
      <c r="G750" s="211"/>
      <c r="H750" s="204"/>
      <c r="I750" s="213"/>
      <c r="J750" s="213" t="s">
        <v>965</v>
      </c>
      <c r="K750" s="222"/>
      <c r="L750" s="229"/>
      <c r="M750" s="212" t="s">
        <v>965</v>
      </c>
      <c r="N750" s="222"/>
      <c r="O750" s="229"/>
      <c r="P750" s="230"/>
      <c r="Q750" s="205"/>
      <c r="R750" s="213"/>
      <c r="S750" s="213"/>
      <c r="T750" s="152"/>
      <c r="U750" s="152"/>
      <c r="V750" s="206"/>
      <c r="W750" s="207"/>
      <c r="X750" s="208"/>
      <c r="Y750" s="209"/>
      <c r="AA750" s="186"/>
      <c r="AB750" s="186"/>
      <c r="AC750" s="186"/>
      <c r="AD750" s="186"/>
      <c r="AE750" s="186"/>
      <c r="AF750" s="186"/>
    </row>
    <row r="751" spans="1:32" ht="18" customHeight="1">
      <c r="A751" s="188"/>
      <c r="B751" s="189"/>
      <c r="C751" s="167"/>
      <c r="D751" s="190"/>
      <c r="E751" s="191"/>
      <c r="F751" s="192"/>
      <c r="G751" s="193" t="s">
        <v>721</v>
      </c>
      <c r="H751" s="191"/>
      <c r="I751" s="194"/>
      <c r="J751" s="194"/>
      <c r="K751" s="194"/>
      <c r="L751" s="194"/>
      <c r="M751" s="194"/>
      <c r="N751" s="194"/>
      <c r="O751" s="194"/>
      <c r="P751" s="196"/>
      <c r="Q751" s="197"/>
      <c r="R751" s="194"/>
      <c r="S751" s="194"/>
      <c r="T751" s="194"/>
      <c r="U751" s="194"/>
      <c r="V751" s="198"/>
      <c r="W751" s="198"/>
      <c r="X751" s="199"/>
      <c r="Y751" s="200"/>
      <c r="AA751" s="198"/>
      <c r="AB751" s="198"/>
      <c r="AC751" s="198"/>
      <c r="AD751" s="198"/>
      <c r="AE751" s="198"/>
      <c r="AF751" s="198"/>
    </row>
    <row r="752" spans="1:32" ht="18" customHeight="1">
      <c r="A752" s="151"/>
      <c r="B752" s="201" t="s">
        <v>616</v>
      </c>
      <c r="C752" s="202"/>
      <c r="D752" s="203">
        <v>1.4</v>
      </c>
      <c r="E752" s="183" t="s">
        <v>12</v>
      </c>
      <c r="F752" s="210">
        <f>IF(G752=0,"",IF(LEN(ABS(ROUND(G752,0)))&gt;3,ROUND(G752,2-INT(LOG(ABS(ROUND(G752,0))))),IF(LEN(ABS(ROUND(G752,0)))&gt;1,ROUND(G752,1-INT(LOG(ABS(G752)))),ROUND(G752,0-INT(LOG(ABS(G752)))))))</f>
        <v>35900</v>
      </c>
      <c r="G752" s="211">
        <f>SUM(G753:G766)</f>
        <v>35940.899999999994</v>
      </c>
      <c r="H752" s="204"/>
      <c r="I752" s="213"/>
      <c r="J752" s="213"/>
      <c r="K752" s="222"/>
      <c r="L752" s="229"/>
      <c r="M752" s="212"/>
      <c r="N752" s="222"/>
      <c r="O752" s="229"/>
      <c r="P752" s="230"/>
      <c r="Q752" s="205"/>
      <c r="R752" s="213"/>
      <c r="S752" s="213"/>
      <c r="T752" s="152"/>
      <c r="U752" s="152"/>
      <c r="V752" s="206"/>
      <c r="W752" s="207"/>
      <c r="X752" s="208"/>
      <c r="Y752" s="209"/>
      <c r="AA752" s="186"/>
      <c r="AB752" s="186"/>
      <c r="AC752" s="186"/>
      <c r="AD752" s="186"/>
      <c r="AE752" s="186"/>
      <c r="AF752" s="186"/>
    </row>
    <row r="753" spans="1:32" ht="18" customHeight="1">
      <c r="A753" s="188"/>
      <c r="B753" s="189"/>
      <c r="C753" s="167"/>
      <c r="D753" s="190"/>
      <c r="E753" s="191"/>
      <c r="F753" s="192"/>
      <c r="G753" s="193"/>
      <c r="H753" s="191"/>
      <c r="I753" s="194"/>
      <c r="J753" s="194"/>
      <c r="K753" s="194"/>
      <c r="L753" s="194"/>
      <c r="M753" s="194"/>
      <c r="N753" s="194"/>
      <c r="O753" s="194"/>
      <c r="P753" s="196"/>
      <c r="Q753" s="197"/>
      <c r="R753" s="194"/>
      <c r="S753" s="194"/>
      <c r="T753" s="194"/>
      <c r="U753" s="194"/>
      <c r="V753" s="198"/>
      <c r="W753" s="198"/>
      <c r="X753" s="199"/>
      <c r="Y753" s="200"/>
      <c r="AA753" s="198"/>
      <c r="AB753" s="198"/>
      <c r="AC753" s="198"/>
      <c r="AD753" s="198"/>
      <c r="AE753" s="198"/>
      <c r="AF753" s="198"/>
    </row>
    <row r="754" spans="1:32" ht="18" customHeight="1">
      <c r="A754" s="151"/>
      <c r="B754" s="201"/>
      <c r="C754" s="202" t="s">
        <v>966</v>
      </c>
      <c r="D754" s="203"/>
      <c r="E754" s="183"/>
      <c r="F754" s="210" t="str">
        <f>IF(G754=0,"",IF(LEN(ABS(ROUND(G754,0)))&gt;3,ROUND(G754,2-INT(LOG(ABS(ROUND(G754,0))))),IF(LEN(ABS(ROUND(G754,0)))&gt;1,ROUND(G754,1-INT(LOG(ABS(G754)))),ROUND(G754,0-INT(LOG(ABS(G754)))))))</f>
        <v/>
      </c>
      <c r="G754" s="211"/>
      <c r="H754" s="204"/>
      <c r="I754" s="213"/>
      <c r="J754" s="213"/>
      <c r="K754" s="222"/>
      <c r="L754" s="229"/>
      <c r="M754" s="212"/>
      <c r="N754" s="222"/>
      <c r="O754" s="229"/>
      <c r="P754" s="230"/>
      <c r="Q754" s="205"/>
      <c r="R754" s="213"/>
      <c r="S754" s="213"/>
      <c r="T754" s="152"/>
      <c r="U754" s="152"/>
      <c r="V754" s="206"/>
      <c r="W754" s="207"/>
      <c r="X754" s="208"/>
      <c r="Y754" s="209"/>
      <c r="AA754" s="186"/>
      <c r="AB754" s="186"/>
      <c r="AC754" s="186"/>
      <c r="AD754" s="186"/>
      <c r="AE754" s="186"/>
      <c r="AF754" s="186"/>
    </row>
    <row r="755" spans="1:32" ht="18" customHeight="1">
      <c r="A755" s="188"/>
      <c r="B755" s="189"/>
      <c r="C755" s="167"/>
      <c r="D755" s="190"/>
      <c r="E755" s="191"/>
      <c r="F755" s="192"/>
      <c r="G755" s="193"/>
      <c r="H755" s="191"/>
      <c r="I755" s="194"/>
      <c r="J755" s="194" t="s">
        <v>759</v>
      </c>
      <c r="K755" s="194"/>
      <c r="L755" s="194"/>
      <c r="M755" s="195" t="s">
        <v>760</v>
      </c>
      <c r="N755" s="194"/>
      <c r="O755" s="194"/>
      <c r="P755" s="196"/>
      <c r="Q755" s="197"/>
      <c r="R755" s="194"/>
      <c r="S755" s="194"/>
      <c r="T755" s="194"/>
      <c r="U755" s="194"/>
      <c r="V755" s="198"/>
      <c r="W755" s="198"/>
      <c r="X755" s="199"/>
      <c r="Y755" s="200"/>
      <c r="AA755" s="198"/>
      <c r="AB755" s="198"/>
      <c r="AC755" s="198"/>
      <c r="AD755" s="198"/>
      <c r="AE755" s="198"/>
      <c r="AF755" s="198"/>
    </row>
    <row r="756" spans="1:32" ht="18" customHeight="1">
      <c r="A756" s="151"/>
      <c r="B756" s="201"/>
      <c r="C756" s="202" t="s">
        <v>761</v>
      </c>
      <c r="D756" s="203">
        <v>1</v>
      </c>
      <c r="E756" s="183" t="s">
        <v>879</v>
      </c>
      <c r="F756" s="210"/>
      <c r="G756" s="211">
        <f>IF(P756="",H756,ROUND(H756*P756,1))</f>
        <v>23220</v>
      </c>
      <c r="H756" s="204">
        <v>1.08</v>
      </c>
      <c r="I756" s="213"/>
      <c r="J756" s="213">
        <v>21500</v>
      </c>
      <c r="K756" s="222">
        <v>1</v>
      </c>
      <c r="L756" s="229">
        <f>IF(J756="",K756,ROUND(J756*K756,1))</f>
        <v>21500</v>
      </c>
      <c r="M756" s="212">
        <v>21500</v>
      </c>
      <c r="N756" s="222">
        <v>1</v>
      </c>
      <c r="O756" s="229">
        <f>IF(M756="",N756,ROUND(M756*N756,1))</f>
        <v>21500</v>
      </c>
      <c r="P756" s="230">
        <f>IF(E756="",0,AVERAGE(L756,O756))</f>
        <v>21500</v>
      </c>
      <c r="Q756" s="205"/>
      <c r="R756" s="213"/>
      <c r="S756" s="213"/>
      <c r="T756" s="152"/>
      <c r="U756" s="152"/>
      <c r="V756" s="206"/>
      <c r="W756" s="207"/>
      <c r="X756" s="208"/>
      <c r="Y756" s="209"/>
      <c r="AA756" s="186"/>
      <c r="AB756" s="186"/>
      <c r="AC756" s="186"/>
      <c r="AD756" s="186"/>
      <c r="AE756" s="186"/>
      <c r="AF756" s="186"/>
    </row>
    <row r="757" spans="1:32" ht="18" customHeight="1">
      <c r="A757" s="188"/>
      <c r="B757" s="189"/>
      <c r="C757" s="167"/>
      <c r="D757" s="190"/>
      <c r="E757" s="191"/>
      <c r="F757" s="192"/>
      <c r="G757" s="193"/>
      <c r="H757" s="191"/>
      <c r="I757" s="194"/>
      <c r="J757" s="194" t="s">
        <v>759</v>
      </c>
      <c r="K757" s="194"/>
      <c r="L757" s="194"/>
      <c r="M757" s="195" t="s">
        <v>760</v>
      </c>
      <c r="N757" s="194"/>
      <c r="O757" s="194"/>
      <c r="P757" s="196"/>
      <c r="Q757" s="197"/>
      <c r="R757" s="194"/>
      <c r="S757" s="194"/>
      <c r="T757" s="194"/>
      <c r="U757" s="194"/>
      <c r="V757" s="198"/>
      <c r="W757" s="198"/>
      <c r="X757" s="199"/>
      <c r="Y757" s="200"/>
      <c r="AA757" s="198"/>
      <c r="AB757" s="198"/>
      <c r="AC757" s="198"/>
      <c r="AD757" s="198"/>
      <c r="AE757" s="198"/>
      <c r="AF757" s="198"/>
    </row>
    <row r="758" spans="1:32" ht="18" customHeight="1">
      <c r="A758" s="151"/>
      <c r="B758" s="201"/>
      <c r="C758" s="202" t="s">
        <v>813</v>
      </c>
      <c r="D758" s="203">
        <v>1</v>
      </c>
      <c r="E758" s="183" t="s">
        <v>812</v>
      </c>
      <c r="F758" s="210"/>
      <c r="G758" s="211">
        <f>IF(P758="",H758,ROUND(H758*P758,1))</f>
        <v>5222.3999999999996</v>
      </c>
      <c r="H758" s="240">
        <v>0.27200000000000002</v>
      </c>
      <c r="I758" s="213"/>
      <c r="J758" s="213">
        <v>19200</v>
      </c>
      <c r="K758" s="222">
        <v>1</v>
      </c>
      <c r="L758" s="229">
        <f>IF(J758="",K758,ROUND(J758*K758,1))</f>
        <v>19200</v>
      </c>
      <c r="M758" s="212">
        <v>19200</v>
      </c>
      <c r="N758" s="222">
        <v>1</v>
      </c>
      <c r="O758" s="229">
        <f>IF(M758="",N758,ROUND(M758*N758,1))</f>
        <v>19200</v>
      </c>
      <c r="P758" s="230">
        <f>IF(E758="",0,AVERAGE(L758,O758))</f>
        <v>19200</v>
      </c>
      <c r="Q758" s="205"/>
      <c r="R758" s="213"/>
      <c r="S758" s="213"/>
      <c r="T758" s="152"/>
      <c r="U758" s="152"/>
      <c r="V758" s="206"/>
      <c r="W758" s="207"/>
      <c r="X758" s="208"/>
      <c r="Y758" s="209"/>
      <c r="AA758" s="186"/>
      <c r="AB758" s="186"/>
      <c r="AC758" s="186"/>
      <c r="AD758" s="186"/>
      <c r="AE758" s="186"/>
      <c r="AF758" s="186"/>
    </row>
    <row r="759" spans="1:32" ht="18" customHeight="1">
      <c r="A759" s="188"/>
      <c r="B759" s="189"/>
      <c r="C759" s="167"/>
      <c r="D759" s="190"/>
      <c r="E759" s="191"/>
      <c r="F759" s="192"/>
      <c r="G759" s="193"/>
      <c r="H759" s="191"/>
      <c r="I759" s="194"/>
      <c r="J759" s="194" t="s">
        <v>759</v>
      </c>
      <c r="K759" s="194"/>
      <c r="L759" s="194"/>
      <c r="M759" s="195" t="s">
        <v>760</v>
      </c>
      <c r="N759" s="194"/>
      <c r="O759" s="194"/>
      <c r="P759" s="196"/>
      <c r="Q759" s="197"/>
      <c r="R759" s="194"/>
      <c r="S759" s="194"/>
      <c r="T759" s="194"/>
      <c r="U759" s="194"/>
      <c r="V759" s="198"/>
      <c r="W759" s="198"/>
      <c r="X759" s="199"/>
      <c r="Y759" s="200"/>
      <c r="AA759" s="198"/>
      <c r="AB759" s="198"/>
      <c r="AC759" s="198"/>
      <c r="AD759" s="198"/>
      <c r="AE759" s="198"/>
      <c r="AF759" s="198"/>
    </row>
    <row r="760" spans="1:32" ht="18" customHeight="1">
      <c r="A760" s="151"/>
      <c r="B760" s="201"/>
      <c r="C760" s="202" t="s">
        <v>954</v>
      </c>
      <c r="D760" s="203">
        <v>1</v>
      </c>
      <c r="E760" s="183" t="s">
        <v>879</v>
      </c>
      <c r="F760" s="210"/>
      <c r="G760" s="211">
        <f>IF(P760="",H760,ROUND(H760*P760,1))</f>
        <v>291.60000000000002</v>
      </c>
      <c r="H760" s="240">
        <v>1.2E-2</v>
      </c>
      <c r="I760" s="213"/>
      <c r="J760" s="213">
        <v>24300</v>
      </c>
      <c r="K760" s="222">
        <v>1</v>
      </c>
      <c r="L760" s="229">
        <f>IF(J760="",K760,ROUND(J760*K760,1))</f>
        <v>24300</v>
      </c>
      <c r="M760" s="212">
        <v>24300</v>
      </c>
      <c r="N760" s="222">
        <v>1</v>
      </c>
      <c r="O760" s="229">
        <f>IF(M760="",N760,ROUND(M760*N760,1))</f>
        <v>24300</v>
      </c>
      <c r="P760" s="230">
        <f>IF(E760="",0,AVERAGE(L760,O760))</f>
        <v>24300</v>
      </c>
      <c r="Q760" s="205"/>
      <c r="R760" s="213"/>
      <c r="S760" s="213"/>
      <c r="T760" s="152"/>
      <c r="U760" s="152"/>
      <c r="V760" s="206"/>
      <c r="W760" s="207"/>
      <c r="X760" s="208"/>
      <c r="Y760" s="209"/>
      <c r="AA760" s="186"/>
      <c r="AB760" s="186"/>
      <c r="AC760" s="186"/>
      <c r="AD760" s="186"/>
      <c r="AE760" s="186"/>
      <c r="AF760" s="186"/>
    </row>
    <row r="761" spans="1:32" ht="18" customHeight="1">
      <c r="A761" s="188"/>
      <c r="B761" s="189"/>
      <c r="C761" s="167"/>
      <c r="D761" s="190"/>
      <c r="E761" s="191"/>
      <c r="F761" s="192"/>
      <c r="G761" s="193"/>
      <c r="H761" s="191"/>
      <c r="I761" s="194"/>
      <c r="J761" s="194" t="s">
        <v>959</v>
      </c>
      <c r="K761" s="194"/>
      <c r="L761" s="194"/>
      <c r="M761" s="194" t="s">
        <v>960</v>
      </c>
      <c r="N761" s="194"/>
      <c r="O761" s="194"/>
      <c r="P761" s="196"/>
      <c r="Q761" s="197"/>
      <c r="R761" s="194"/>
      <c r="S761" s="194"/>
      <c r="T761" s="194"/>
      <c r="U761" s="194"/>
      <c r="V761" s="198"/>
      <c r="W761" s="198"/>
      <c r="X761" s="199"/>
      <c r="Y761" s="200"/>
      <c r="AA761" s="198"/>
      <c r="AB761" s="198"/>
      <c r="AC761" s="198"/>
      <c r="AD761" s="198"/>
      <c r="AE761" s="198"/>
      <c r="AF761" s="198"/>
    </row>
    <row r="762" spans="1:32" ht="18" customHeight="1">
      <c r="A762" s="151"/>
      <c r="B762" s="201"/>
      <c r="C762" s="202" t="s">
        <v>955</v>
      </c>
      <c r="D762" s="203">
        <v>1</v>
      </c>
      <c r="E762" s="183" t="s">
        <v>44</v>
      </c>
      <c r="F762" s="210"/>
      <c r="G762" s="211">
        <f>IF(P762="",H762,ROUND(H762*P762,1))</f>
        <v>8.8000000000000007</v>
      </c>
      <c r="H762" s="240">
        <v>3.2000000000000001E-2</v>
      </c>
      <c r="I762" s="213"/>
      <c r="J762" s="213">
        <v>285</v>
      </c>
      <c r="K762" s="222">
        <v>1</v>
      </c>
      <c r="L762" s="229">
        <f>IF(J762="",K762,ROUND(J762*K762,1))</f>
        <v>285</v>
      </c>
      <c r="M762" s="212">
        <v>265</v>
      </c>
      <c r="N762" s="222">
        <v>1</v>
      </c>
      <c r="O762" s="229">
        <f>IF(M762="",N762,ROUND(M762*N762,1))</f>
        <v>265</v>
      </c>
      <c r="P762" s="230">
        <f>IF(E762="",0,AVERAGE(L762,O762))</f>
        <v>275</v>
      </c>
      <c r="Q762" s="205"/>
      <c r="R762" s="213"/>
      <c r="S762" s="213"/>
      <c r="T762" s="152"/>
      <c r="U762" s="152"/>
      <c r="V762" s="206"/>
      <c r="W762" s="207"/>
      <c r="X762" s="208"/>
      <c r="Y762" s="209"/>
      <c r="AA762" s="186"/>
      <c r="AB762" s="186"/>
      <c r="AC762" s="186"/>
      <c r="AD762" s="186"/>
      <c r="AE762" s="186"/>
      <c r="AF762" s="186"/>
    </row>
    <row r="763" spans="1:32" ht="18" customHeight="1">
      <c r="A763" s="188"/>
      <c r="B763" s="189"/>
      <c r="C763" s="167"/>
      <c r="D763" s="190"/>
      <c r="E763" s="191"/>
      <c r="F763" s="192"/>
      <c r="G763" s="193"/>
      <c r="H763" s="191"/>
      <c r="I763" s="194"/>
      <c r="J763" s="194" t="s">
        <v>959</v>
      </c>
      <c r="K763" s="194"/>
      <c r="L763" s="194"/>
      <c r="M763" s="194" t="s">
        <v>960</v>
      </c>
      <c r="N763" s="194"/>
      <c r="O763" s="194"/>
      <c r="P763" s="196"/>
      <c r="Q763" s="197"/>
      <c r="R763" s="194"/>
      <c r="S763" s="194"/>
      <c r="T763" s="194"/>
      <c r="U763" s="194"/>
      <c r="V763" s="198"/>
      <c r="W763" s="198"/>
      <c r="X763" s="199"/>
      <c r="Y763" s="200"/>
      <c r="AA763" s="198"/>
      <c r="AB763" s="198"/>
      <c r="AC763" s="198"/>
      <c r="AD763" s="198"/>
      <c r="AE763" s="198"/>
      <c r="AF763" s="198"/>
    </row>
    <row r="764" spans="1:32" ht="18" customHeight="1">
      <c r="A764" s="151"/>
      <c r="B764" s="201"/>
      <c r="C764" s="202" t="s">
        <v>956</v>
      </c>
      <c r="D764" s="203">
        <v>1</v>
      </c>
      <c r="E764" s="183" t="s">
        <v>957</v>
      </c>
      <c r="F764" s="210"/>
      <c r="G764" s="211">
        <f>IF(P764="",H764,ROUND(H764*P764,1))</f>
        <v>10.1</v>
      </c>
      <c r="H764" s="240">
        <v>8.0000000000000002E-3</v>
      </c>
      <c r="I764" s="213"/>
      <c r="J764" s="213">
        <v>1250</v>
      </c>
      <c r="K764" s="222">
        <v>1</v>
      </c>
      <c r="L764" s="229">
        <f>IF(J764="",K764,ROUND(J764*K764,1))</f>
        <v>1250</v>
      </c>
      <c r="M764" s="212">
        <v>1280</v>
      </c>
      <c r="N764" s="222">
        <v>1</v>
      </c>
      <c r="O764" s="229">
        <f>IF(M764="",N764,ROUND(M764*N764,1))</f>
        <v>1280</v>
      </c>
      <c r="P764" s="230">
        <f>IF(E764="",0,AVERAGE(L764,O764))</f>
        <v>1265</v>
      </c>
      <c r="Q764" s="205"/>
      <c r="R764" s="213"/>
      <c r="S764" s="213"/>
      <c r="T764" s="152"/>
      <c r="U764" s="152"/>
      <c r="V764" s="206"/>
      <c r="W764" s="207"/>
      <c r="X764" s="208"/>
      <c r="Y764" s="209"/>
      <c r="AA764" s="186"/>
      <c r="AB764" s="186"/>
      <c r="AC764" s="186"/>
      <c r="AD764" s="186"/>
      <c r="AE764" s="186"/>
      <c r="AF764" s="186"/>
    </row>
    <row r="765" spans="1:32" ht="18" customHeight="1">
      <c r="A765" s="188"/>
      <c r="B765" s="189"/>
      <c r="C765" s="167"/>
      <c r="D765" s="190"/>
      <c r="E765" s="191"/>
      <c r="F765" s="192"/>
      <c r="G765" s="193"/>
      <c r="H765" s="191"/>
      <c r="I765" s="194"/>
      <c r="J765" s="194"/>
      <c r="K765" s="194"/>
      <c r="L765" s="194"/>
      <c r="M765" s="194"/>
      <c r="N765" s="194"/>
      <c r="O765" s="194"/>
      <c r="P765" s="196"/>
      <c r="Q765" s="197"/>
      <c r="R765" s="194"/>
      <c r="S765" s="194"/>
      <c r="T765" s="194"/>
      <c r="U765" s="194"/>
      <c r="V765" s="198"/>
      <c r="W765" s="198"/>
      <c r="X765" s="199"/>
      <c r="Y765" s="200"/>
      <c r="AA765" s="198"/>
      <c r="AB765" s="198"/>
      <c r="AC765" s="198"/>
      <c r="AD765" s="198"/>
      <c r="AE765" s="198"/>
      <c r="AF765" s="198"/>
    </row>
    <row r="766" spans="1:32" ht="18" customHeight="1">
      <c r="A766" s="151"/>
      <c r="B766" s="201"/>
      <c r="C766" s="202" t="s">
        <v>958</v>
      </c>
      <c r="D766" s="203">
        <v>1</v>
      </c>
      <c r="E766" s="183" t="s">
        <v>0</v>
      </c>
      <c r="F766" s="210"/>
      <c r="G766" s="211">
        <f>ROUND((G756+G758+G760+G762+G764)*H766,0)</f>
        <v>7188</v>
      </c>
      <c r="H766" s="204">
        <v>0.25</v>
      </c>
      <c r="I766" s="213"/>
      <c r="J766" s="213"/>
      <c r="K766" s="222"/>
      <c r="L766" s="229"/>
      <c r="M766" s="212"/>
      <c r="N766" s="222"/>
      <c r="O766" s="229"/>
      <c r="P766" s="230"/>
      <c r="Q766" s="205"/>
      <c r="R766" s="213"/>
      <c r="S766" s="213"/>
      <c r="T766" s="152"/>
      <c r="U766" s="152"/>
      <c r="V766" s="206"/>
      <c r="W766" s="207"/>
      <c r="X766" s="208"/>
      <c r="Y766" s="209"/>
      <c r="AA766" s="186"/>
      <c r="AB766" s="186"/>
      <c r="AC766" s="186"/>
      <c r="AD766" s="186"/>
      <c r="AE766" s="186"/>
      <c r="AF766" s="186"/>
    </row>
    <row r="767" spans="1:32" ht="18" customHeight="1">
      <c r="A767" s="188"/>
      <c r="B767" s="189"/>
      <c r="C767" s="167"/>
      <c r="D767" s="190"/>
      <c r="E767" s="191"/>
      <c r="F767" s="192"/>
      <c r="G767" s="193"/>
      <c r="H767" s="191"/>
      <c r="I767" s="194"/>
      <c r="J767" s="194"/>
      <c r="K767" s="194"/>
      <c r="L767" s="194"/>
      <c r="M767" s="194" t="s">
        <v>752</v>
      </c>
      <c r="N767" s="194"/>
      <c r="O767" s="194"/>
      <c r="P767" s="196"/>
      <c r="Q767" s="197"/>
      <c r="R767" s="194"/>
      <c r="S767" s="194"/>
      <c r="T767" s="194"/>
      <c r="U767" s="194"/>
      <c r="V767" s="198"/>
      <c r="W767" s="198"/>
      <c r="X767" s="199"/>
      <c r="Y767" s="200"/>
      <c r="AA767" s="198"/>
      <c r="AB767" s="198"/>
      <c r="AC767" s="198"/>
      <c r="AD767" s="198"/>
      <c r="AE767" s="198"/>
      <c r="AF767" s="198"/>
    </row>
    <row r="768" spans="1:32" ht="18" customHeight="1">
      <c r="A768" s="151"/>
      <c r="B768" s="201" t="s">
        <v>617</v>
      </c>
      <c r="C768" s="202" t="s">
        <v>618</v>
      </c>
      <c r="D768" s="203">
        <v>2.2000000000000002</v>
      </c>
      <c r="E768" s="183" t="s">
        <v>303</v>
      </c>
      <c r="F768" s="210">
        <f>IF(G768=0,"",IF(LEN(ABS(ROUND(G768,0)))&gt;3,ROUND(G768,2-INT(LOG(ABS(ROUND(G768,0))))),IF(LEN(ABS(ROUND(G768,0)))&gt;1,ROUND(G768,1-INT(LOG(ABS(G768)))),ROUND(G768,0-INT(LOG(ABS(G768)))))))</f>
        <v>610</v>
      </c>
      <c r="G768" s="211">
        <f>IF(P768="",H768,ROUND(H768*P768,1))</f>
        <v>606</v>
      </c>
      <c r="H768" s="204">
        <v>1</v>
      </c>
      <c r="I768" s="213"/>
      <c r="J768" s="213" t="s">
        <v>751</v>
      </c>
      <c r="K768" s="222"/>
      <c r="L768" s="229"/>
      <c r="M768" s="212">
        <v>600</v>
      </c>
      <c r="N768" s="222">
        <v>1.01</v>
      </c>
      <c r="O768" s="229">
        <f>IF(M768="",N768,ROUND(M768*N768,1))</f>
        <v>606</v>
      </c>
      <c r="P768" s="230">
        <f>IF(E768="",0,AVERAGE(L768,O768))</f>
        <v>606</v>
      </c>
      <c r="Q768" s="205"/>
      <c r="R768" s="213"/>
      <c r="S768" s="213"/>
      <c r="T768" s="152"/>
      <c r="U768" s="152"/>
      <c r="V768" s="206"/>
      <c r="W768" s="207"/>
      <c r="X768" s="208"/>
      <c r="Y768" s="209"/>
      <c r="AA768" s="186"/>
      <c r="AB768" s="186"/>
      <c r="AC768" s="186"/>
      <c r="AD768" s="186"/>
      <c r="AE768" s="186"/>
      <c r="AF768" s="186"/>
    </row>
    <row r="769" spans="1:32" ht="18" customHeight="1">
      <c r="A769" s="188"/>
      <c r="B769" s="189" t="s">
        <v>565</v>
      </c>
      <c r="C769" s="167"/>
      <c r="D769" s="190"/>
      <c r="E769" s="191"/>
      <c r="F769" s="192"/>
      <c r="G769" s="193"/>
      <c r="H769" s="191"/>
      <c r="I769" s="194"/>
      <c r="J769" s="194"/>
      <c r="K769" s="194"/>
      <c r="L769" s="194"/>
      <c r="M769" s="194"/>
      <c r="N769" s="194"/>
      <c r="O769" s="194"/>
      <c r="P769" s="196"/>
      <c r="Q769" s="197"/>
      <c r="R769" s="194"/>
      <c r="S769" s="194"/>
      <c r="T769" s="194"/>
      <c r="U769" s="194"/>
      <c r="V769" s="198"/>
      <c r="W769" s="198"/>
      <c r="X769" s="199"/>
      <c r="Y769" s="200"/>
      <c r="AA769" s="198"/>
      <c r="AB769" s="198"/>
      <c r="AC769" s="198"/>
      <c r="AD769" s="198"/>
      <c r="AE769" s="198"/>
      <c r="AF769" s="198"/>
    </row>
    <row r="770" spans="1:32" ht="18" customHeight="1">
      <c r="A770" s="151"/>
      <c r="B770" s="201" t="s">
        <v>619</v>
      </c>
      <c r="C770" s="202" t="s">
        <v>620</v>
      </c>
      <c r="D770" s="203">
        <v>1</v>
      </c>
      <c r="E770" s="183" t="s">
        <v>11</v>
      </c>
      <c r="F770" s="210" t="str">
        <f>IF(G770=0,"",IF(LEN(ABS(ROUND(G770,0)))&gt;3,ROUND(G770,2-INT(LOG(ABS(ROUND(G770,0))))),IF(LEN(ABS(ROUND(G770,0)))&gt;1,ROUND(G770,1-INT(LOG(ABS(G770)))),ROUND(G770,0-INT(LOG(ABS(G770)))))))</f>
        <v/>
      </c>
      <c r="G770" s="211"/>
      <c r="H770" s="204"/>
      <c r="I770" s="213"/>
      <c r="J770" s="213" t="s">
        <v>970</v>
      </c>
      <c r="K770" s="222"/>
      <c r="L770" s="229"/>
      <c r="M770" s="212" t="s">
        <v>965</v>
      </c>
      <c r="N770" s="222"/>
      <c r="O770" s="229"/>
      <c r="P770" s="230"/>
      <c r="Q770" s="205"/>
      <c r="R770" s="213"/>
      <c r="S770" s="213"/>
      <c r="T770" s="152"/>
      <c r="U770" s="152"/>
      <c r="V770" s="206"/>
      <c r="W770" s="207"/>
      <c r="X770" s="208"/>
      <c r="Y770" s="209"/>
      <c r="AA770" s="186"/>
      <c r="AB770" s="186"/>
      <c r="AC770" s="186"/>
      <c r="AD770" s="186"/>
      <c r="AE770" s="186"/>
      <c r="AF770" s="186"/>
    </row>
    <row r="771" spans="1:32" ht="18" customHeight="1">
      <c r="A771" s="188"/>
      <c r="B771" s="189"/>
      <c r="C771" s="167"/>
      <c r="D771" s="190"/>
      <c r="E771" s="191"/>
      <c r="F771" s="192"/>
      <c r="G771" s="193"/>
      <c r="H771" s="191"/>
      <c r="I771" s="194"/>
      <c r="J771" s="194"/>
      <c r="K771" s="194"/>
      <c r="L771" s="194"/>
      <c r="M771" s="194"/>
      <c r="N771" s="194"/>
      <c r="O771" s="194"/>
      <c r="P771" s="196"/>
      <c r="Q771" s="197"/>
      <c r="R771" s="194"/>
      <c r="S771" s="194"/>
      <c r="T771" s="194"/>
      <c r="U771" s="194"/>
      <c r="V771" s="198"/>
      <c r="W771" s="198"/>
      <c r="X771" s="199"/>
      <c r="Y771" s="200"/>
      <c r="AA771" s="198"/>
      <c r="AB771" s="198"/>
      <c r="AC771" s="198"/>
      <c r="AD771" s="198"/>
      <c r="AE771" s="198"/>
      <c r="AF771" s="198"/>
    </row>
    <row r="772" spans="1:32" ht="18" customHeight="1">
      <c r="A772" s="151"/>
      <c r="B772" s="201" t="s">
        <v>621</v>
      </c>
      <c r="C772" s="202"/>
      <c r="D772" s="203">
        <v>37</v>
      </c>
      <c r="E772" s="183" t="s">
        <v>303</v>
      </c>
      <c r="F772" s="210" t="str">
        <f>IF(G772=0,"",IF(LEN(ABS(ROUND(G772,0)))&gt;3,ROUND(G772,2-INT(LOG(ABS(ROUND(G772,0))))),IF(LEN(ABS(ROUND(G772,0)))&gt;1,ROUND(G772,1-INT(LOG(ABS(G772)))),ROUND(G772,0-INT(LOG(ABS(G772)))))))</f>
        <v/>
      </c>
      <c r="G772" s="211"/>
      <c r="H772" s="204"/>
      <c r="I772" s="213"/>
      <c r="J772" s="213" t="s">
        <v>975</v>
      </c>
      <c r="K772" s="222"/>
      <c r="L772" s="229"/>
      <c r="M772" s="212" t="s">
        <v>189</v>
      </c>
      <c r="N772" s="222"/>
      <c r="O772" s="229"/>
      <c r="P772" s="230"/>
      <c r="Q772" s="205"/>
      <c r="R772" s="213"/>
      <c r="S772" s="213"/>
      <c r="T772" s="152"/>
      <c r="U772" s="152"/>
      <c r="V772" s="206"/>
      <c r="W772" s="207"/>
      <c r="X772" s="208"/>
      <c r="Y772" s="209"/>
      <c r="AA772" s="186"/>
      <c r="AB772" s="186"/>
      <c r="AC772" s="186"/>
      <c r="AD772" s="186"/>
      <c r="AE772" s="186"/>
      <c r="AF772" s="186"/>
    </row>
    <row r="773" spans="1:32" ht="18" customHeight="1">
      <c r="A773" s="188"/>
      <c r="B773" s="189"/>
      <c r="C773" s="167"/>
      <c r="D773" s="190"/>
      <c r="E773" s="191"/>
      <c r="F773" s="192"/>
      <c r="G773" s="193"/>
      <c r="H773" s="191"/>
      <c r="I773" s="194"/>
      <c r="J773" s="194"/>
      <c r="K773" s="194"/>
      <c r="L773" s="194"/>
      <c r="M773" s="194"/>
      <c r="N773" s="194"/>
      <c r="O773" s="194"/>
      <c r="P773" s="196"/>
      <c r="Q773" s="197"/>
      <c r="R773" s="194"/>
      <c r="S773" s="194"/>
      <c r="T773" s="194"/>
      <c r="U773" s="194"/>
      <c r="V773" s="198"/>
      <c r="W773" s="198"/>
      <c r="X773" s="199"/>
      <c r="Y773" s="200"/>
      <c r="AA773" s="198"/>
      <c r="AB773" s="198"/>
      <c r="AC773" s="198"/>
      <c r="AD773" s="198"/>
      <c r="AE773" s="198"/>
      <c r="AF773" s="198"/>
    </row>
    <row r="774" spans="1:32" ht="18" customHeight="1">
      <c r="A774" s="151"/>
      <c r="B774" s="201" t="s">
        <v>622</v>
      </c>
      <c r="C774" s="202"/>
      <c r="D774" s="203">
        <v>1</v>
      </c>
      <c r="E774" s="183" t="s">
        <v>348</v>
      </c>
      <c r="F774" s="210" t="str">
        <f>IF(G774=0,"",IF(LEN(ABS(ROUND(G774,0)))&gt;3,ROUND(G774,2-INT(LOG(ABS(ROUND(G774,0))))),IF(LEN(ABS(ROUND(G774,0)))&gt;1,ROUND(G774,1-INT(LOG(ABS(G774)))),ROUND(G774,0-INT(LOG(ABS(G774)))))))</f>
        <v/>
      </c>
      <c r="G774" s="211"/>
      <c r="H774" s="204"/>
      <c r="I774" s="213"/>
      <c r="J774" s="213" t="s">
        <v>189</v>
      </c>
      <c r="K774" s="222"/>
      <c r="L774" s="229"/>
      <c r="M774" s="212" t="s">
        <v>189</v>
      </c>
      <c r="N774" s="222"/>
      <c r="O774" s="229"/>
      <c r="P774" s="230"/>
      <c r="Q774" s="205"/>
      <c r="R774" s="213"/>
      <c r="S774" s="213"/>
      <c r="T774" s="152"/>
      <c r="U774" s="152"/>
      <c r="V774" s="206"/>
      <c r="W774" s="207"/>
      <c r="X774" s="208"/>
      <c r="Y774" s="209"/>
      <c r="AA774" s="186"/>
      <c r="AB774" s="186"/>
      <c r="AC774" s="186"/>
      <c r="AD774" s="186"/>
      <c r="AE774" s="186"/>
      <c r="AF774" s="186"/>
    </row>
    <row r="775" spans="1:32" ht="18" customHeight="1">
      <c r="A775" s="188"/>
      <c r="B775" s="189"/>
      <c r="C775" s="167"/>
      <c r="D775" s="190"/>
      <c r="E775" s="191"/>
      <c r="F775" s="192"/>
      <c r="G775" s="193"/>
      <c r="H775" s="191"/>
      <c r="I775" s="194"/>
      <c r="J775" s="194"/>
      <c r="K775" s="194"/>
      <c r="L775" s="194"/>
      <c r="M775" s="194"/>
      <c r="N775" s="194"/>
      <c r="O775" s="194"/>
      <c r="P775" s="196"/>
      <c r="Q775" s="197"/>
      <c r="R775" s="194"/>
      <c r="S775" s="194"/>
      <c r="T775" s="194"/>
      <c r="U775" s="194"/>
      <c r="V775" s="198"/>
      <c r="W775" s="198"/>
      <c r="X775" s="199"/>
      <c r="Y775" s="200"/>
      <c r="AA775" s="198"/>
      <c r="AB775" s="198"/>
      <c r="AC775" s="198"/>
      <c r="AD775" s="198"/>
      <c r="AE775" s="198"/>
      <c r="AF775" s="198"/>
    </row>
    <row r="776" spans="1:32" ht="18" customHeight="1">
      <c r="A776" s="151"/>
      <c r="B776" s="201" t="s">
        <v>623</v>
      </c>
      <c r="C776" s="202"/>
      <c r="D776" s="203">
        <v>1</v>
      </c>
      <c r="E776" s="183" t="s">
        <v>348</v>
      </c>
      <c r="F776" s="210" t="str">
        <f>IF(G776=0,"",IF(LEN(ABS(ROUND(G776,0)))&gt;3,ROUND(G776,2-INT(LOG(ABS(ROUND(G776,0))))),IF(LEN(ABS(ROUND(G776,0)))&gt;1,ROUND(G776,1-INT(LOG(ABS(G776)))),ROUND(G776,0-INT(LOG(ABS(G776)))))))</f>
        <v/>
      </c>
      <c r="G776" s="211"/>
      <c r="H776" s="204"/>
      <c r="I776" s="213"/>
      <c r="J776" s="213" t="s">
        <v>994</v>
      </c>
      <c r="K776" s="222"/>
      <c r="L776" s="229"/>
      <c r="M776" s="212" t="s">
        <v>994</v>
      </c>
      <c r="N776" s="222"/>
      <c r="O776" s="229"/>
      <c r="P776" s="230"/>
      <c r="Q776" s="205"/>
      <c r="R776" s="213"/>
      <c r="S776" s="213"/>
      <c r="T776" s="152"/>
      <c r="U776" s="152"/>
      <c r="V776" s="206"/>
      <c r="W776" s="207"/>
      <c r="X776" s="208"/>
      <c r="Y776" s="209"/>
      <c r="AA776" s="186"/>
      <c r="AB776" s="186"/>
      <c r="AC776" s="186"/>
      <c r="AD776" s="186"/>
      <c r="AE776" s="186"/>
      <c r="AF776" s="186"/>
    </row>
    <row r="777" spans="1:32" ht="18" customHeight="1">
      <c r="A777" s="188"/>
      <c r="B777" s="189"/>
      <c r="C777" s="167"/>
      <c r="D777" s="190"/>
      <c r="E777" s="191"/>
      <c r="F777" s="192"/>
      <c r="G777" s="193"/>
      <c r="H777" s="191"/>
      <c r="I777" s="194"/>
      <c r="J777" s="194"/>
      <c r="K777" s="194"/>
      <c r="L777" s="194"/>
      <c r="M777" s="194"/>
      <c r="N777" s="194"/>
      <c r="O777" s="194"/>
      <c r="P777" s="196"/>
      <c r="Q777" s="197"/>
      <c r="R777" s="194"/>
      <c r="S777" s="194"/>
      <c r="T777" s="194"/>
      <c r="U777" s="194"/>
      <c r="V777" s="198"/>
      <c r="W777" s="198"/>
      <c r="X777" s="199"/>
      <c r="Y777" s="200"/>
      <c r="AA777" s="198"/>
      <c r="AB777" s="198"/>
      <c r="AC777" s="198"/>
      <c r="AD777" s="198"/>
      <c r="AE777" s="198"/>
      <c r="AF777" s="198"/>
    </row>
    <row r="778" spans="1:32" ht="18" customHeight="1">
      <c r="A778" s="151"/>
      <c r="B778" s="201" t="s">
        <v>624</v>
      </c>
      <c r="C778" s="202"/>
      <c r="D778" s="203">
        <v>2</v>
      </c>
      <c r="E778" s="183" t="s">
        <v>348</v>
      </c>
      <c r="F778" s="210" t="str">
        <f>IF(G778=0,"",IF(LEN(ABS(ROUND(G778,0)))&gt;3,ROUND(G778,2-INT(LOG(ABS(ROUND(G778,0))))),IF(LEN(ABS(ROUND(G778,0)))&gt;1,ROUND(G778,1-INT(LOG(ABS(G778)))),ROUND(G778,0-INT(LOG(ABS(G778)))))))</f>
        <v/>
      </c>
      <c r="G778" s="211"/>
      <c r="H778" s="204"/>
      <c r="I778" s="213"/>
      <c r="J778" s="213" t="s">
        <v>994</v>
      </c>
      <c r="K778" s="222"/>
      <c r="L778" s="229"/>
      <c r="M778" s="212" t="s">
        <v>995</v>
      </c>
      <c r="N778" s="222"/>
      <c r="O778" s="229"/>
      <c r="P778" s="230"/>
      <c r="Q778" s="205"/>
      <c r="R778" s="213"/>
      <c r="S778" s="213"/>
      <c r="T778" s="152"/>
      <c r="U778" s="152"/>
      <c r="V778" s="206"/>
      <c r="W778" s="207"/>
      <c r="X778" s="208"/>
      <c r="Y778" s="209"/>
      <c r="AA778" s="186"/>
      <c r="AB778" s="186"/>
      <c r="AC778" s="186"/>
      <c r="AD778" s="186"/>
      <c r="AE778" s="186"/>
      <c r="AF778" s="186"/>
    </row>
    <row r="779" spans="1:32" ht="18" customHeight="1">
      <c r="A779" s="188"/>
      <c r="B779" s="189"/>
      <c r="C779" s="167"/>
      <c r="D779" s="190"/>
      <c r="E779" s="191"/>
      <c r="F779" s="192"/>
      <c r="G779" s="193"/>
      <c r="H779" s="191"/>
      <c r="I779" s="194"/>
      <c r="J779" s="194"/>
      <c r="K779" s="194"/>
      <c r="L779" s="194"/>
      <c r="M779" s="194"/>
      <c r="N779" s="194"/>
      <c r="O779" s="194"/>
      <c r="P779" s="196"/>
      <c r="Q779" s="197"/>
      <c r="R779" s="194"/>
      <c r="S779" s="194"/>
      <c r="T779" s="194"/>
      <c r="U779" s="194"/>
      <c r="V779" s="198"/>
      <c r="W779" s="198"/>
      <c r="X779" s="199"/>
      <c r="Y779" s="200"/>
      <c r="AA779" s="198"/>
      <c r="AB779" s="198"/>
      <c r="AC779" s="198"/>
      <c r="AD779" s="198"/>
      <c r="AE779" s="198"/>
      <c r="AF779" s="198"/>
    </row>
    <row r="780" spans="1:32" ht="18" customHeight="1">
      <c r="A780" s="151"/>
      <c r="B780" s="201" t="s">
        <v>625</v>
      </c>
      <c r="C780" s="202"/>
      <c r="D780" s="203">
        <v>122</v>
      </c>
      <c r="E780" s="183" t="s">
        <v>348</v>
      </c>
      <c r="F780" s="210" t="str">
        <f>IF(G780=0,"",IF(LEN(ABS(ROUND(G780,0)))&gt;3,ROUND(G780,2-INT(LOG(ABS(ROUND(G780,0))))),IF(LEN(ABS(ROUND(G780,0)))&gt;1,ROUND(G780,1-INT(LOG(ABS(G780)))),ROUND(G780,0-INT(LOG(ABS(G780)))))))</f>
        <v/>
      </c>
      <c r="G780" s="211"/>
      <c r="H780" s="204"/>
      <c r="I780" s="213"/>
      <c r="J780" s="213" t="s">
        <v>994</v>
      </c>
      <c r="K780" s="222"/>
      <c r="L780" s="229"/>
      <c r="M780" s="212" t="s">
        <v>994</v>
      </c>
      <c r="N780" s="222"/>
      <c r="O780" s="229"/>
      <c r="P780" s="230"/>
      <c r="Q780" s="205"/>
      <c r="R780" s="213"/>
      <c r="S780" s="213"/>
      <c r="T780" s="152"/>
      <c r="U780" s="152"/>
      <c r="V780" s="206"/>
      <c r="W780" s="207"/>
      <c r="X780" s="208"/>
      <c r="Y780" s="209"/>
      <c r="AA780" s="186"/>
      <c r="AB780" s="186"/>
      <c r="AC780" s="186"/>
      <c r="AD780" s="186"/>
      <c r="AE780" s="186"/>
      <c r="AF780" s="186"/>
    </row>
    <row r="781" spans="1:32" ht="18" customHeight="1">
      <c r="A781" s="188"/>
      <c r="B781" s="189"/>
      <c r="C781" s="167"/>
      <c r="D781" s="190"/>
      <c r="E781" s="191"/>
      <c r="F781" s="192"/>
      <c r="G781" s="193"/>
      <c r="H781" s="191"/>
      <c r="I781" s="194"/>
      <c r="J781" s="194"/>
      <c r="K781" s="194"/>
      <c r="L781" s="194"/>
      <c r="M781" s="194"/>
      <c r="N781" s="194"/>
      <c r="O781" s="194"/>
      <c r="P781" s="196"/>
      <c r="Q781" s="197"/>
      <c r="R781" s="194"/>
      <c r="S781" s="194"/>
      <c r="T781" s="194"/>
      <c r="U781" s="194"/>
      <c r="V781" s="198"/>
      <c r="W781" s="198"/>
      <c r="X781" s="199"/>
      <c r="Y781" s="200"/>
      <c r="AA781" s="198"/>
      <c r="AB781" s="198"/>
      <c r="AC781" s="198"/>
      <c r="AD781" s="198"/>
      <c r="AE781" s="198"/>
      <c r="AF781" s="198"/>
    </row>
    <row r="782" spans="1:32" ht="18" customHeight="1">
      <c r="A782" s="151"/>
      <c r="B782" s="201" t="s">
        <v>626</v>
      </c>
      <c r="C782" s="202"/>
      <c r="D782" s="203">
        <v>2</v>
      </c>
      <c r="E782" s="183" t="s">
        <v>11</v>
      </c>
      <c r="F782" s="210" t="str">
        <f>IF(G782=0,"",IF(LEN(ABS(ROUND(G782,0)))&gt;3,ROUND(G782,2-INT(LOG(ABS(ROUND(G782,0))))),IF(LEN(ABS(ROUND(G782,0)))&gt;1,ROUND(G782,1-INT(LOG(ABS(G782)))),ROUND(G782,0-INT(LOG(ABS(G782)))))))</f>
        <v/>
      </c>
      <c r="G782" s="211"/>
      <c r="H782" s="204"/>
      <c r="I782" s="213"/>
      <c r="J782" s="213" t="s">
        <v>1040</v>
      </c>
      <c r="K782" s="222"/>
      <c r="L782" s="229"/>
      <c r="M782" s="212" t="s">
        <v>1044</v>
      </c>
      <c r="N782" s="222"/>
      <c r="O782" s="229"/>
      <c r="P782" s="230"/>
      <c r="Q782" s="205"/>
      <c r="R782" s="213"/>
      <c r="S782" s="213"/>
      <c r="T782" s="152"/>
      <c r="U782" s="152"/>
      <c r="V782" s="206"/>
      <c r="W782" s="207"/>
      <c r="X782" s="208"/>
      <c r="Y782" s="209"/>
      <c r="AA782" s="186"/>
      <c r="AB782" s="186"/>
      <c r="AC782" s="186"/>
      <c r="AD782" s="186"/>
      <c r="AE782" s="186"/>
      <c r="AF782" s="186"/>
    </row>
    <row r="783" spans="1:32" ht="18" customHeight="1">
      <c r="A783" s="188"/>
      <c r="B783" s="189"/>
      <c r="C783" s="167"/>
      <c r="D783" s="190"/>
      <c r="E783" s="191"/>
      <c r="F783" s="192"/>
      <c r="G783" s="193"/>
      <c r="H783" s="191"/>
      <c r="I783" s="194"/>
      <c r="J783" s="194"/>
      <c r="K783" s="194"/>
      <c r="L783" s="194"/>
      <c r="M783" s="194"/>
      <c r="N783" s="194"/>
      <c r="O783" s="194"/>
      <c r="P783" s="196"/>
      <c r="Q783" s="197"/>
      <c r="R783" s="194"/>
      <c r="S783" s="194"/>
      <c r="T783" s="194"/>
      <c r="U783" s="194"/>
      <c r="V783" s="198"/>
      <c r="W783" s="198"/>
      <c r="X783" s="199"/>
      <c r="Y783" s="200"/>
      <c r="AA783" s="198"/>
      <c r="AB783" s="198"/>
      <c r="AC783" s="198"/>
      <c r="AD783" s="198"/>
      <c r="AE783" s="198"/>
      <c r="AF783" s="198"/>
    </row>
    <row r="784" spans="1:32" ht="18" customHeight="1">
      <c r="A784" s="151"/>
      <c r="B784" s="201" t="s">
        <v>627</v>
      </c>
      <c r="C784" s="202" t="s">
        <v>628</v>
      </c>
      <c r="D784" s="203">
        <v>50.3</v>
      </c>
      <c r="E784" s="183" t="s">
        <v>303</v>
      </c>
      <c r="F784" s="210" t="str">
        <f>IF(G784=0,"",IF(LEN(ABS(ROUND(G784,0)))&gt;3,ROUND(G784,2-INT(LOG(ABS(ROUND(G784,0))))),IF(LEN(ABS(ROUND(G784,0)))&gt;1,ROUND(G784,1-INT(LOG(ABS(G784)))),ROUND(G784,0-INT(LOG(ABS(G784)))))))</f>
        <v/>
      </c>
      <c r="G784" s="211"/>
      <c r="H784" s="204"/>
      <c r="I784" s="213"/>
      <c r="J784" s="213" t="s">
        <v>189</v>
      </c>
      <c r="K784" s="222"/>
      <c r="L784" s="229"/>
      <c r="M784" s="212" t="s">
        <v>189</v>
      </c>
      <c r="N784" s="222"/>
      <c r="O784" s="229"/>
      <c r="P784" s="230"/>
      <c r="Q784" s="205"/>
      <c r="R784" s="213"/>
      <c r="S784" s="213"/>
      <c r="T784" s="152"/>
      <c r="U784" s="152"/>
      <c r="V784" s="206"/>
      <c r="W784" s="207"/>
      <c r="X784" s="208"/>
      <c r="Y784" s="209"/>
      <c r="AA784" s="186"/>
      <c r="AB784" s="186"/>
      <c r="AC784" s="186"/>
      <c r="AD784" s="186"/>
      <c r="AE784" s="186"/>
      <c r="AF784" s="186"/>
    </row>
    <row r="785" spans="1:32" ht="18" customHeight="1">
      <c r="A785" s="188"/>
      <c r="B785" s="189"/>
      <c r="C785" s="167"/>
      <c r="D785" s="190"/>
      <c r="E785" s="191"/>
      <c r="F785" s="192"/>
      <c r="G785" s="193"/>
      <c r="H785" s="191"/>
      <c r="I785" s="194"/>
      <c r="J785" s="194"/>
      <c r="K785" s="194"/>
      <c r="L785" s="194"/>
      <c r="M785" s="194"/>
      <c r="N785" s="194"/>
      <c r="O785" s="194"/>
      <c r="P785" s="196"/>
      <c r="Q785" s="197"/>
      <c r="R785" s="194"/>
      <c r="S785" s="194"/>
      <c r="T785" s="194"/>
      <c r="U785" s="194"/>
      <c r="V785" s="198"/>
      <c r="W785" s="198"/>
      <c r="X785" s="199"/>
      <c r="Y785" s="200"/>
      <c r="AA785" s="198"/>
      <c r="AB785" s="198"/>
      <c r="AC785" s="198"/>
      <c r="AD785" s="198"/>
      <c r="AE785" s="198"/>
      <c r="AF785" s="198"/>
    </row>
    <row r="786" spans="1:32" ht="18" customHeight="1">
      <c r="A786" s="151"/>
      <c r="B786" s="201" t="s">
        <v>629</v>
      </c>
      <c r="C786" s="202" t="s">
        <v>601</v>
      </c>
      <c r="D786" s="203">
        <v>2</v>
      </c>
      <c r="E786" s="183" t="s">
        <v>11</v>
      </c>
      <c r="F786" s="210" t="str">
        <f>IF(G786=0,"",IF(LEN(ABS(ROUND(G786,0)))&gt;3,ROUND(G786,2-INT(LOG(ABS(ROUND(G786,0))))),IF(LEN(ABS(ROUND(G786,0)))&gt;1,ROUND(G786,1-INT(LOG(ABS(G786)))),ROUND(G786,0-INT(LOG(ABS(G786)))))))</f>
        <v/>
      </c>
      <c r="G786" s="211"/>
      <c r="H786" s="204"/>
      <c r="I786" s="213"/>
      <c r="J786" s="213" t="s">
        <v>189</v>
      </c>
      <c r="K786" s="222"/>
      <c r="L786" s="229"/>
      <c r="M786" s="212" t="s">
        <v>189</v>
      </c>
      <c r="N786" s="222"/>
      <c r="O786" s="229"/>
      <c r="P786" s="230"/>
      <c r="Q786" s="205"/>
      <c r="R786" s="213"/>
      <c r="S786" s="213"/>
      <c r="T786" s="152"/>
      <c r="U786" s="152"/>
      <c r="V786" s="206"/>
      <c r="W786" s="207"/>
      <c r="X786" s="208"/>
      <c r="Y786" s="209"/>
      <c r="AA786" s="186"/>
      <c r="AB786" s="186"/>
      <c r="AC786" s="186"/>
      <c r="AD786" s="186"/>
      <c r="AE786" s="186"/>
      <c r="AF786" s="186"/>
    </row>
    <row r="787" spans="1:32" ht="18" customHeight="1">
      <c r="A787" s="188"/>
      <c r="B787" s="189"/>
      <c r="C787" s="167"/>
      <c r="D787" s="190"/>
      <c r="E787" s="191"/>
      <c r="F787" s="192"/>
      <c r="G787" s="193"/>
      <c r="H787" s="191"/>
      <c r="I787" s="194"/>
      <c r="J787" s="194"/>
      <c r="K787" s="194"/>
      <c r="L787" s="194"/>
      <c r="M787" s="194"/>
      <c r="N787" s="194"/>
      <c r="O787" s="194"/>
      <c r="P787" s="196"/>
      <c r="Q787" s="197"/>
      <c r="R787" s="194"/>
      <c r="S787" s="194"/>
      <c r="T787" s="194"/>
      <c r="U787" s="194"/>
      <c r="V787" s="198"/>
      <c r="W787" s="198"/>
      <c r="X787" s="199"/>
      <c r="Y787" s="200"/>
      <c r="AA787" s="198"/>
      <c r="AB787" s="198"/>
      <c r="AC787" s="198"/>
      <c r="AD787" s="198"/>
      <c r="AE787" s="198"/>
      <c r="AF787" s="198"/>
    </row>
    <row r="788" spans="1:32" ht="18" customHeight="1">
      <c r="A788" s="151"/>
      <c r="B788" s="201" t="s">
        <v>630</v>
      </c>
      <c r="C788" s="202" t="s">
        <v>631</v>
      </c>
      <c r="D788" s="203">
        <v>1</v>
      </c>
      <c r="E788" s="183" t="s">
        <v>11</v>
      </c>
      <c r="F788" s="210" t="str">
        <f>IF(G788=0,"",IF(LEN(ABS(ROUND(G788,0)))&gt;3,ROUND(G788,2-INT(LOG(ABS(ROUND(G788,0))))),IF(LEN(ABS(ROUND(G788,0)))&gt;1,ROUND(G788,1-INT(LOG(ABS(G788)))),ROUND(G788,0-INT(LOG(ABS(G788)))))))</f>
        <v/>
      </c>
      <c r="G788" s="211"/>
      <c r="H788" s="204"/>
      <c r="I788" s="213"/>
      <c r="J788" s="213" t="s">
        <v>189</v>
      </c>
      <c r="K788" s="222"/>
      <c r="L788" s="229"/>
      <c r="M788" s="212" t="s">
        <v>1045</v>
      </c>
      <c r="N788" s="222"/>
      <c r="O788" s="229"/>
      <c r="P788" s="230"/>
      <c r="Q788" s="205"/>
      <c r="R788" s="213"/>
      <c r="S788" s="213"/>
      <c r="T788" s="152"/>
      <c r="U788" s="152"/>
      <c r="V788" s="206"/>
      <c r="W788" s="207"/>
      <c r="X788" s="208"/>
      <c r="Y788" s="209"/>
      <c r="AA788" s="186"/>
      <c r="AB788" s="186"/>
      <c r="AC788" s="186"/>
      <c r="AD788" s="186"/>
      <c r="AE788" s="186"/>
      <c r="AF788" s="186"/>
    </row>
    <row r="789" spans="1:32" ht="18" customHeight="1">
      <c r="A789" s="188"/>
      <c r="B789" s="189" t="s">
        <v>612</v>
      </c>
      <c r="C789" s="167"/>
      <c r="D789" s="190"/>
      <c r="E789" s="191"/>
      <c r="F789" s="192"/>
      <c r="G789" s="193"/>
      <c r="H789" s="191"/>
      <c r="I789" s="194"/>
      <c r="J789" s="194"/>
      <c r="K789" s="194"/>
      <c r="L789" s="194"/>
      <c r="M789" s="194"/>
      <c r="N789" s="194"/>
      <c r="O789" s="194"/>
      <c r="P789" s="196"/>
      <c r="Q789" s="197"/>
      <c r="R789" s="194"/>
      <c r="S789" s="194"/>
      <c r="T789" s="194"/>
      <c r="U789" s="194"/>
      <c r="V789" s="198"/>
      <c r="W789" s="198"/>
      <c r="X789" s="199"/>
      <c r="Y789" s="200"/>
      <c r="AA789" s="198"/>
      <c r="AB789" s="198"/>
      <c r="AC789" s="198"/>
      <c r="AD789" s="198"/>
      <c r="AE789" s="198"/>
      <c r="AF789" s="198"/>
    </row>
    <row r="790" spans="1:32" ht="18" customHeight="1">
      <c r="A790" s="151"/>
      <c r="B790" s="201" t="s">
        <v>632</v>
      </c>
      <c r="C790" s="202" t="s">
        <v>633</v>
      </c>
      <c r="D790" s="203">
        <v>2</v>
      </c>
      <c r="E790" s="183" t="s">
        <v>11</v>
      </c>
      <c r="F790" s="210" t="str">
        <f>IF(G790=0,"",IF(LEN(ABS(ROUND(G790,0)))&gt;3,ROUND(G790,2-INT(LOG(ABS(ROUND(G790,0))))),IF(LEN(ABS(ROUND(G790,0)))&gt;1,ROUND(G790,1-INT(LOG(ABS(G790)))),ROUND(G790,0-INT(LOG(ABS(G790)))))))</f>
        <v/>
      </c>
      <c r="G790" s="211"/>
      <c r="H790" s="204"/>
      <c r="I790" s="213"/>
      <c r="J790" s="213" t="s">
        <v>1046</v>
      </c>
      <c r="K790" s="222"/>
      <c r="L790" s="229"/>
      <c r="M790" s="212" t="s">
        <v>1040</v>
      </c>
      <c r="N790" s="222"/>
      <c r="O790" s="229"/>
      <c r="P790" s="230"/>
      <c r="Q790" s="205"/>
      <c r="R790" s="213"/>
      <c r="S790" s="213"/>
      <c r="T790" s="152"/>
      <c r="U790" s="152"/>
      <c r="V790" s="206"/>
      <c r="W790" s="207"/>
      <c r="X790" s="208"/>
      <c r="Y790" s="209"/>
      <c r="AA790" s="186"/>
      <c r="AB790" s="186"/>
      <c r="AC790" s="186"/>
      <c r="AD790" s="186"/>
      <c r="AE790" s="186"/>
      <c r="AF790" s="186"/>
    </row>
    <row r="791" spans="1:32" ht="18" customHeight="1">
      <c r="A791" s="188"/>
      <c r="B791" s="189"/>
      <c r="C791" s="167"/>
      <c r="D791" s="190"/>
      <c r="E791" s="191"/>
      <c r="F791" s="192"/>
      <c r="G791" s="193"/>
      <c r="H791" s="191"/>
      <c r="I791" s="194"/>
      <c r="J791" s="194"/>
      <c r="K791" s="194"/>
      <c r="L791" s="194"/>
      <c r="M791" s="194"/>
      <c r="N791" s="194"/>
      <c r="O791" s="194"/>
      <c r="P791" s="196"/>
      <c r="Q791" s="197"/>
      <c r="R791" s="194"/>
      <c r="S791" s="194"/>
      <c r="T791" s="194"/>
      <c r="U791" s="194"/>
      <c r="V791" s="198"/>
      <c r="W791" s="198"/>
      <c r="X791" s="199"/>
      <c r="Y791" s="200"/>
      <c r="AA791" s="198"/>
      <c r="AB791" s="198"/>
      <c r="AC791" s="198"/>
      <c r="AD791" s="198"/>
      <c r="AE791" s="198"/>
      <c r="AF791" s="198"/>
    </row>
    <row r="792" spans="1:32" ht="18" customHeight="1">
      <c r="A792" s="151"/>
      <c r="B792" s="201" t="s">
        <v>634</v>
      </c>
      <c r="C792" s="202" t="s">
        <v>635</v>
      </c>
      <c r="D792" s="203">
        <v>1</v>
      </c>
      <c r="E792" s="183" t="s">
        <v>11</v>
      </c>
      <c r="F792" s="210" t="str">
        <f>IF(G792=0,"",IF(LEN(ABS(ROUND(G792,0)))&gt;3,ROUND(G792,2-INT(LOG(ABS(ROUND(G792,0))))),IF(LEN(ABS(ROUND(G792,0)))&gt;1,ROUND(G792,1-INT(LOG(ABS(G792)))),ROUND(G792,0-INT(LOG(ABS(G792)))))))</f>
        <v/>
      </c>
      <c r="G792" s="211"/>
      <c r="H792" s="204"/>
      <c r="I792" s="213"/>
      <c r="J792" s="213" t="s">
        <v>1040</v>
      </c>
      <c r="K792" s="222"/>
      <c r="L792" s="229"/>
      <c r="M792" s="212" t="s">
        <v>189</v>
      </c>
      <c r="N792" s="222"/>
      <c r="O792" s="229"/>
      <c r="P792" s="230"/>
      <c r="Q792" s="205"/>
      <c r="R792" s="213"/>
      <c r="S792" s="213"/>
      <c r="T792" s="152"/>
      <c r="U792" s="152"/>
      <c r="V792" s="206"/>
      <c r="W792" s="207"/>
      <c r="X792" s="208"/>
      <c r="Y792" s="209"/>
      <c r="AA792" s="186"/>
      <c r="AB792" s="186"/>
      <c r="AC792" s="186"/>
      <c r="AD792" s="186"/>
      <c r="AE792" s="186"/>
      <c r="AF792" s="186"/>
    </row>
    <row r="793" spans="1:32" ht="18" customHeight="1">
      <c r="A793" s="188"/>
      <c r="B793" s="189"/>
      <c r="C793" s="167"/>
      <c r="D793" s="190"/>
      <c r="E793" s="191"/>
      <c r="F793" s="192"/>
      <c r="G793" s="193"/>
      <c r="H793" s="191"/>
      <c r="I793" s="194"/>
      <c r="J793" s="194"/>
      <c r="K793" s="194"/>
      <c r="L793" s="194"/>
      <c r="M793" s="195"/>
      <c r="N793" s="194"/>
      <c r="O793" s="194"/>
      <c r="P793" s="196"/>
      <c r="Q793" s="197"/>
      <c r="R793" s="194"/>
      <c r="S793" s="194"/>
      <c r="T793" s="194"/>
      <c r="U793" s="194"/>
      <c r="V793" s="198"/>
      <c r="W793" s="198"/>
      <c r="X793" s="199"/>
      <c r="Y793" s="200"/>
      <c r="AA793" s="198"/>
      <c r="AB793" s="198"/>
      <c r="AC793" s="198"/>
      <c r="AD793" s="198"/>
      <c r="AE793" s="198"/>
      <c r="AF793" s="198"/>
    </row>
    <row r="794" spans="1:32" ht="18" customHeight="1">
      <c r="A794" s="151"/>
      <c r="B794" s="201"/>
      <c r="C794" s="202"/>
      <c r="D794" s="203"/>
      <c r="E794" s="183"/>
      <c r="F794" s="210"/>
      <c r="G794" s="211"/>
      <c r="H794" s="204"/>
      <c r="I794" s="213"/>
      <c r="J794" s="213"/>
      <c r="K794" s="222"/>
      <c r="L794" s="213"/>
      <c r="M794" s="212"/>
      <c r="N794" s="222"/>
      <c r="O794" s="213"/>
      <c r="P794" s="214"/>
      <c r="Q794" s="205"/>
      <c r="R794" s="213"/>
      <c r="S794" s="213"/>
      <c r="T794" s="152"/>
      <c r="U794" s="152"/>
      <c r="V794" s="206"/>
      <c r="W794" s="207"/>
      <c r="X794" s="208"/>
      <c r="Y794" s="209"/>
      <c r="AA794" s="186"/>
      <c r="AB794" s="186"/>
      <c r="AC794" s="186"/>
      <c r="AD794" s="186"/>
      <c r="AE794" s="186"/>
      <c r="AF794" s="186"/>
    </row>
    <row r="795" spans="1:32" ht="18" customHeight="1">
      <c r="A795" s="188"/>
      <c r="B795" s="189"/>
      <c r="C795" s="167"/>
      <c r="D795" s="190"/>
      <c r="E795" s="191"/>
      <c r="F795" s="192"/>
      <c r="G795" s="193"/>
      <c r="H795" s="191"/>
      <c r="I795" s="194"/>
      <c r="J795" s="194"/>
      <c r="K795" s="194"/>
      <c r="L795" s="194"/>
      <c r="M795" s="194"/>
      <c r="N795" s="194"/>
      <c r="O795" s="194"/>
      <c r="P795" s="196"/>
      <c r="Q795" s="197"/>
      <c r="R795" s="194"/>
      <c r="S795" s="194"/>
      <c r="T795" s="194"/>
      <c r="U795" s="194"/>
      <c r="V795" s="198"/>
      <c r="W795" s="198"/>
      <c r="X795" s="199"/>
      <c r="Y795" s="200"/>
      <c r="AA795" s="198"/>
      <c r="AB795" s="198"/>
      <c r="AC795" s="198"/>
      <c r="AD795" s="198"/>
      <c r="AE795" s="198"/>
      <c r="AF795" s="198"/>
    </row>
    <row r="796" spans="1:32" ht="18" customHeight="1">
      <c r="A796" s="151"/>
      <c r="B796" s="201" t="s">
        <v>71</v>
      </c>
      <c r="C796" s="202"/>
      <c r="D796" s="203"/>
      <c r="E796" s="183"/>
      <c r="F796" s="210"/>
      <c r="G796" s="211"/>
      <c r="H796" s="204"/>
      <c r="I796" s="213"/>
      <c r="J796" s="213"/>
      <c r="K796" s="222"/>
      <c r="L796" s="213"/>
      <c r="M796" s="212"/>
      <c r="N796" s="222"/>
      <c r="O796" s="213"/>
      <c r="P796" s="214"/>
      <c r="Q796" s="205"/>
      <c r="R796" s="213"/>
      <c r="S796" s="213"/>
      <c r="T796" s="152"/>
      <c r="U796" s="152"/>
      <c r="V796" s="206"/>
      <c r="W796" s="207"/>
      <c r="X796" s="208"/>
      <c r="Y796" s="209"/>
      <c r="AA796" s="186"/>
      <c r="AB796" s="186"/>
      <c r="AC796" s="186"/>
      <c r="AD796" s="186"/>
      <c r="AE796" s="186"/>
      <c r="AF796" s="186"/>
    </row>
    <row r="797" spans="1:32" ht="18" customHeight="1">
      <c r="A797" s="188"/>
      <c r="B797" s="189"/>
      <c r="C797" s="167"/>
      <c r="D797" s="190"/>
      <c r="E797" s="191"/>
      <c r="F797" s="192"/>
      <c r="G797" s="193"/>
      <c r="H797" s="191"/>
      <c r="I797" s="194"/>
      <c r="J797" s="194"/>
      <c r="K797" s="194"/>
      <c r="L797" s="194"/>
      <c r="M797" s="194" t="s">
        <v>753</v>
      </c>
      <c r="N797" s="194"/>
      <c r="O797" s="194"/>
      <c r="P797" s="196"/>
      <c r="Q797" s="197"/>
      <c r="R797" s="194"/>
      <c r="S797" s="194"/>
      <c r="T797" s="194"/>
      <c r="U797" s="194"/>
      <c r="V797" s="198"/>
      <c r="W797" s="198"/>
      <c r="X797" s="199"/>
      <c r="Y797" s="200"/>
      <c r="AA797" s="198"/>
      <c r="AB797" s="198"/>
      <c r="AC797" s="198"/>
      <c r="AD797" s="198"/>
      <c r="AE797" s="198"/>
      <c r="AF797" s="198"/>
    </row>
    <row r="798" spans="1:32" ht="18" customHeight="1">
      <c r="A798" s="151"/>
      <c r="B798" s="201" t="s">
        <v>72</v>
      </c>
      <c r="C798" s="202" t="s">
        <v>636</v>
      </c>
      <c r="D798" s="203">
        <v>7.1</v>
      </c>
      <c r="E798" s="183" t="s">
        <v>12</v>
      </c>
      <c r="F798" s="210">
        <f>IF(G798=0,"",IF(LEN(ABS(ROUND(G798,0)))&gt;3,ROUND(G798,2-INT(LOG(ABS(ROUND(G798,0))))),IF(LEN(ABS(ROUND(G798,0)))&gt;1,ROUND(G798,1-INT(LOG(ABS(G798)))),ROUND(G798,0-INT(LOG(ABS(G798)))))))</f>
        <v>9090</v>
      </c>
      <c r="G798" s="211">
        <f>IF(P798="",H798,ROUND(H798*P798,1))</f>
        <v>9090</v>
      </c>
      <c r="H798" s="204">
        <v>1</v>
      </c>
      <c r="I798" s="213"/>
      <c r="J798" s="213" t="s">
        <v>692</v>
      </c>
      <c r="K798" s="222"/>
      <c r="L798" s="229"/>
      <c r="M798" s="212">
        <v>9000</v>
      </c>
      <c r="N798" s="222">
        <v>1.01</v>
      </c>
      <c r="O798" s="229">
        <f>IF(M798="",N798,ROUND(M798*N798,1))</f>
        <v>9090</v>
      </c>
      <c r="P798" s="230">
        <f>IF(E798="",0,AVERAGE(L798,O798))</f>
        <v>9090</v>
      </c>
      <c r="Q798" s="205"/>
      <c r="R798" s="213"/>
      <c r="S798" s="213"/>
      <c r="T798" s="152"/>
      <c r="U798" s="152"/>
      <c r="V798" s="206"/>
      <c r="W798" s="207"/>
      <c r="X798" s="208"/>
      <c r="Y798" s="209"/>
      <c r="AA798" s="186"/>
      <c r="AB798" s="186"/>
      <c r="AC798" s="186"/>
      <c r="AD798" s="186"/>
      <c r="AE798" s="186"/>
      <c r="AF798" s="186"/>
    </row>
    <row r="799" spans="1:32" ht="18" customHeight="1">
      <c r="A799" s="188"/>
      <c r="B799" s="189"/>
      <c r="C799" s="167"/>
      <c r="D799" s="190"/>
      <c r="E799" s="191"/>
      <c r="F799" s="192"/>
      <c r="G799" s="193"/>
      <c r="H799" s="191"/>
      <c r="I799" s="194"/>
      <c r="J799" s="194"/>
      <c r="K799" s="194"/>
      <c r="L799" s="194"/>
      <c r="M799" s="194" t="s">
        <v>752</v>
      </c>
      <c r="N799" s="194"/>
      <c r="O799" s="194"/>
      <c r="P799" s="196"/>
      <c r="Q799" s="197"/>
      <c r="R799" s="194"/>
      <c r="S799" s="194"/>
      <c r="T799" s="194"/>
      <c r="U799" s="194"/>
      <c r="V799" s="198"/>
      <c r="W799" s="198"/>
      <c r="X799" s="199"/>
      <c r="Y799" s="200"/>
      <c r="AA799" s="198"/>
      <c r="AB799" s="198"/>
      <c r="AC799" s="198"/>
      <c r="AD799" s="198"/>
      <c r="AE799" s="198"/>
      <c r="AF799" s="198"/>
    </row>
    <row r="800" spans="1:32" ht="18" customHeight="1">
      <c r="A800" s="151"/>
      <c r="B800" s="201" t="s">
        <v>72</v>
      </c>
      <c r="C800" s="202" t="s">
        <v>637</v>
      </c>
      <c r="D800" s="203">
        <v>1</v>
      </c>
      <c r="E800" s="183" t="s">
        <v>12</v>
      </c>
      <c r="F800" s="210">
        <f>IF(G800=0,"",IF(LEN(ABS(ROUND(G800,0)))&gt;3,ROUND(G800,2-INT(LOG(ABS(ROUND(G800,0))))),IF(LEN(ABS(ROUND(G800,0)))&gt;1,ROUND(G800,1-INT(LOG(ABS(G800)))),ROUND(G800,0-INT(LOG(ABS(G800)))))))</f>
        <v>5560</v>
      </c>
      <c r="G800" s="211">
        <f>IF(P800="",H800,ROUND(H800*P800,1))</f>
        <v>5555</v>
      </c>
      <c r="H800" s="204">
        <v>1</v>
      </c>
      <c r="I800" s="213"/>
      <c r="J800" s="213" t="s">
        <v>692</v>
      </c>
      <c r="K800" s="222"/>
      <c r="L800" s="229"/>
      <c r="M800" s="212">
        <v>5500</v>
      </c>
      <c r="N800" s="222">
        <v>1.01</v>
      </c>
      <c r="O800" s="229">
        <f>IF(M800="",N800,ROUND(M800*N800,1))</f>
        <v>5555</v>
      </c>
      <c r="P800" s="230">
        <f>IF(E800="",0,AVERAGE(L800,O800))</f>
        <v>5555</v>
      </c>
      <c r="Q800" s="205"/>
      <c r="R800" s="213"/>
      <c r="S800" s="213"/>
      <c r="T800" s="152"/>
      <c r="U800" s="152"/>
      <c r="V800" s="206"/>
      <c r="W800" s="207"/>
      <c r="X800" s="208"/>
      <c r="Y800" s="209"/>
      <c r="AA800" s="186"/>
      <c r="AB800" s="186"/>
      <c r="AC800" s="186"/>
      <c r="AD800" s="186"/>
      <c r="AE800" s="186"/>
      <c r="AF800" s="186"/>
    </row>
    <row r="801" spans="1:32" ht="18" customHeight="1">
      <c r="A801" s="188"/>
      <c r="B801" s="189"/>
      <c r="C801" s="167"/>
      <c r="D801" s="190"/>
      <c r="E801" s="191"/>
      <c r="F801" s="192"/>
      <c r="G801" s="193"/>
      <c r="H801" s="191"/>
      <c r="I801" s="194"/>
      <c r="J801" s="194"/>
      <c r="K801" s="194"/>
      <c r="L801" s="194"/>
      <c r="M801" s="194"/>
      <c r="N801" s="194"/>
      <c r="O801" s="194"/>
      <c r="P801" s="196"/>
      <c r="Q801" s="197"/>
      <c r="R801" s="194"/>
      <c r="S801" s="194"/>
      <c r="T801" s="194"/>
      <c r="U801" s="194"/>
      <c r="V801" s="198"/>
      <c r="W801" s="198"/>
      <c r="X801" s="199"/>
      <c r="Y801" s="200"/>
      <c r="AA801" s="198"/>
      <c r="AB801" s="198"/>
      <c r="AC801" s="198"/>
      <c r="AD801" s="198"/>
      <c r="AE801" s="198"/>
      <c r="AF801" s="198"/>
    </row>
    <row r="802" spans="1:32" ht="18" customHeight="1">
      <c r="A802" s="151"/>
      <c r="B802" s="201"/>
      <c r="C802" s="202"/>
      <c r="D802" s="203"/>
      <c r="E802" s="183"/>
      <c r="F802" s="210"/>
      <c r="G802" s="219"/>
      <c r="H802" s="204"/>
      <c r="I802" s="226"/>
      <c r="J802" s="213"/>
      <c r="K802" s="222"/>
      <c r="L802" s="213"/>
      <c r="M802" s="212"/>
      <c r="N802" s="222"/>
      <c r="O802" s="213"/>
      <c r="P802" s="220"/>
      <c r="Q802" s="205"/>
      <c r="R802" s="213"/>
      <c r="S802" s="213"/>
      <c r="T802" s="152"/>
      <c r="U802" s="152"/>
      <c r="V802" s="206"/>
      <c r="W802" s="207"/>
      <c r="X802" s="208"/>
      <c r="Y802" s="209"/>
      <c r="AA802" s="186"/>
      <c r="AB802" s="186"/>
      <c r="AC802" s="186"/>
      <c r="AD802" s="186"/>
      <c r="AE802" s="186"/>
      <c r="AF802" s="186"/>
    </row>
    <row r="803" spans="1:32" ht="18" customHeight="1">
      <c r="A803" s="188"/>
      <c r="B803" s="189"/>
      <c r="C803" s="167"/>
      <c r="D803" s="190"/>
      <c r="E803" s="191"/>
      <c r="F803" s="192"/>
      <c r="G803" s="193"/>
      <c r="H803" s="191"/>
      <c r="I803" s="194"/>
      <c r="J803" s="194"/>
      <c r="K803" s="194"/>
      <c r="L803" s="194"/>
      <c r="M803" s="194"/>
      <c r="N803" s="194"/>
      <c r="O803" s="194"/>
      <c r="P803" s="196"/>
      <c r="Q803" s="292" t="s">
        <v>1203</v>
      </c>
      <c r="R803" s="293" t="s">
        <v>1204</v>
      </c>
      <c r="S803" s="293" t="s">
        <v>1205</v>
      </c>
      <c r="T803" s="194"/>
      <c r="U803" s="194"/>
      <c r="V803" s="281"/>
      <c r="W803" s="281"/>
      <c r="X803" s="282"/>
      <c r="Y803" s="283"/>
      <c r="AA803" s="198"/>
      <c r="AB803" s="198"/>
      <c r="AC803" s="198"/>
      <c r="AD803" s="198"/>
      <c r="AE803" s="198"/>
      <c r="AF803" s="198"/>
    </row>
    <row r="804" spans="1:32" ht="18" customHeight="1">
      <c r="A804" s="151"/>
      <c r="B804" s="201" t="s">
        <v>61</v>
      </c>
      <c r="C804" s="202" t="s">
        <v>638</v>
      </c>
      <c r="D804" s="203">
        <v>0.3</v>
      </c>
      <c r="E804" s="183" t="s">
        <v>12</v>
      </c>
      <c r="F804" s="210">
        <f>Y804</f>
        <v>3000</v>
      </c>
      <c r="G804" s="219"/>
      <c r="H804" s="204"/>
      <c r="I804" s="221"/>
      <c r="J804" s="226" t="s">
        <v>189</v>
      </c>
      <c r="K804" s="222"/>
      <c r="L804" s="226"/>
      <c r="M804" s="212" t="s">
        <v>189</v>
      </c>
      <c r="N804" s="222"/>
      <c r="O804" s="213"/>
      <c r="P804" s="220"/>
      <c r="Q804" s="296">
        <v>5000</v>
      </c>
      <c r="R804" s="294">
        <v>6000</v>
      </c>
      <c r="S804" s="294">
        <v>6500</v>
      </c>
      <c r="T804" s="152"/>
      <c r="U804" s="152"/>
      <c r="V804" s="284">
        <f>MIN(Q804,R804,S804)</f>
        <v>5000</v>
      </c>
      <c r="W804" s="285">
        <v>0.6</v>
      </c>
      <c r="X804" s="286">
        <f>ROUNDDOWN(V804*W804,0)</f>
        <v>3000</v>
      </c>
      <c r="Y804" s="287">
        <f t="shared" ref="Y804:Y822" si="10">IF(X804=0,"",IF(LEN(ABS(ROUND(X804,0)))&gt;3,ROUNDDOWN(X804,2-INT(LOG(ABS(ROUND(X804,0))))),IF(LEN(ABS(ROUND(X804,0)))&gt;1,ROUNDDOWN(X804,1-INT(LOG(ABS(X804)))),ROUNDDOWN(X804,0-INT(LOG(ABS(X804)))))))</f>
        <v>3000</v>
      </c>
      <c r="AA804" s="186"/>
      <c r="AB804" s="186"/>
      <c r="AC804" s="186"/>
      <c r="AD804" s="186"/>
      <c r="AE804" s="186"/>
      <c r="AF804" s="186"/>
    </row>
    <row r="805" spans="1:32" ht="18" customHeight="1">
      <c r="A805" s="188"/>
      <c r="B805" s="189"/>
      <c r="C805" s="167"/>
      <c r="D805" s="190"/>
      <c r="E805" s="191"/>
      <c r="F805" s="192"/>
      <c r="G805" s="193"/>
      <c r="H805" s="191"/>
      <c r="I805" s="194"/>
      <c r="J805" s="194"/>
      <c r="K805" s="194"/>
      <c r="L805" s="194"/>
      <c r="M805" s="194"/>
      <c r="N805" s="194"/>
      <c r="O805" s="194"/>
      <c r="P805" s="196"/>
      <c r="Q805" s="292" t="s">
        <v>1203</v>
      </c>
      <c r="R805" s="293" t="s">
        <v>1204</v>
      </c>
      <c r="S805" s="293" t="s">
        <v>1205</v>
      </c>
      <c r="T805" s="194"/>
      <c r="U805" s="194"/>
      <c r="V805" s="281"/>
      <c r="W805" s="281"/>
      <c r="X805" s="282"/>
      <c r="Y805" s="283"/>
      <c r="AA805" s="198"/>
      <c r="AB805" s="198"/>
      <c r="AC805" s="198"/>
      <c r="AD805" s="198"/>
      <c r="AE805" s="198"/>
      <c r="AF805" s="198"/>
    </row>
    <row r="806" spans="1:32" ht="18" customHeight="1">
      <c r="A806" s="151"/>
      <c r="B806" s="201" t="s">
        <v>61</v>
      </c>
      <c r="C806" s="202" t="s">
        <v>639</v>
      </c>
      <c r="D806" s="203">
        <v>3.1</v>
      </c>
      <c r="E806" s="183" t="s">
        <v>12</v>
      </c>
      <c r="F806" s="210">
        <f>Y806</f>
        <v>3000</v>
      </c>
      <c r="G806" s="219"/>
      <c r="H806" s="204"/>
      <c r="I806" s="221"/>
      <c r="J806" s="226" t="s">
        <v>189</v>
      </c>
      <c r="K806" s="222"/>
      <c r="L806" s="226"/>
      <c r="M806" s="212" t="s">
        <v>189</v>
      </c>
      <c r="N806" s="222"/>
      <c r="O806" s="213"/>
      <c r="P806" s="220"/>
      <c r="Q806" s="205">
        <v>5000</v>
      </c>
      <c r="R806" s="294">
        <v>6000</v>
      </c>
      <c r="S806" s="294">
        <v>6500</v>
      </c>
      <c r="T806" s="152"/>
      <c r="U806" s="152"/>
      <c r="V806" s="284">
        <f>MIN(Q806,R806,S806)</f>
        <v>5000</v>
      </c>
      <c r="W806" s="285">
        <v>0.6</v>
      </c>
      <c r="X806" s="286">
        <f>ROUNDDOWN(V806*W806,0)</f>
        <v>3000</v>
      </c>
      <c r="Y806" s="287">
        <f t="shared" si="10"/>
        <v>3000</v>
      </c>
      <c r="AA806" s="186"/>
      <c r="AB806" s="186"/>
      <c r="AC806" s="186"/>
      <c r="AD806" s="186"/>
      <c r="AE806" s="186"/>
      <c r="AF806" s="186"/>
    </row>
    <row r="807" spans="1:32" ht="18" customHeight="1">
      <c r="A807" s="188"/>
      <c r="B807" s="189"/>
      <c r="C807" s="167"/>
      <c r="D807" s="190"/>
      <c r="E807" s="191"/>
      <c r="F807" s="192"/>
      <c r="G807" s="193"/>
      <c r="H807" s="191"/>
      <c r="I807" s="194"/>
      <c r="J807" s="194"/>
      <c r="K807" s="194"/>
      <c r="L807" s="194"/>
      <c r="M807" s="194"/>
      <c r="N807" s="194"/>
      <c r="O807" s="194"/>
      <c r="P807" s="196"/>
      <c r="Q807" s="292" t="s">
        <v>1203</v>
      </c>
      <c r="R807" s="293" t="s">
        <v>1204</v>
      </c>
      <c r="S807" s="293" t="s">
        <v>1205</v>
      </c>
      <c r="T807" s="194"/>
      <c r="U807" s="194"/>
      <c r="V807" s="281"/>
      <c r="W807" s="281"/>
      <c r="X807" s="282"/>
      <c r="Y807" s="283"/>
      <c r="AA807" s="198"/>
      <c r="AB807" s="198"/>
      <c r="AC807" s="198"/>
      <c r="AD807" s="198"/>
      <c r="AE807" s="198"/>
      <c r="AF807" s="198"/>
    </row>
    <row r="808" spans="1:32" ht="18" customHeight="1">
      <c r="A808" s="151"/>
      <c r="B808" s="201" t="s">
        <v>61</v>
      </c>
      <c r="C808" s="202" t="s">
        <v>640</v>
      </c>
      <c r="D808" s="203">
        <v>1.4</v>
      </c>
      <c r="E808" s="183" t="s">
        <v>12</v>
      </c>
      <c r="F808" s="210">
        <f>Y808</f>
        <v>3000</v>
      </c>
      <c r="G808" s="219"/>
      <c r="H808" s="204"/>
      <c r="I808" s="221"/>
      <c r="J808" s="226" t="s">
        <v>189</v>
      </c>
      <c r="K808" s="222"/>
      <c r="L808" s="226"/>
      <c r="M808" s="212" t="s">
        <v>189</v>
      </c>
      <c r="N808" s="222"/>
      <c r="O808" s="213"/>
      <c r="P808" s="220"/>
      <c r="Q808" s="205">
        <v>5000</v>
      </c>
      <c r="R808" s="294">
        <v>6000</v>
      </c>
      <c r="S808" s="294">
        <v>6500</v>
      </c>
      <c r="T808" s="152"/>
      <c r="U808" s="152"/>
      <c r="V808" s="284">
        <f>MIN(Q808,R808,S808)</f>
        <v>5000</v>
      </c>
      <c r="W808" s="285">
        <v>0.6</v>
      </c>
      <c r="X808" s="286">
        <f>ROUNDDOWN(V808*W808,0)</f>
        <v>3000</v>
      </c>
      <c r="Y808" s="287">
        <f t="shared" si="10"/>
        <v>3000</v>
      </c>
      <c r="AA808" s="186"/>
      <c r="AB808" s="186"/>
      <c r="AC808" s="186"/>
      <c r="AD808" s="186"/>
      <c r="AE808" s="186"/>
      <c r="AF808" s="186"/>
    </row>
    <row r="809" spans="1:32" ht="18" customHeight="1">
      <c r="A809" s="188"/>
      <c r="B809" s="189"/>
      <c r="C809" s="167"/>
      <c r="D809" s="190"/>
      <c r="E809" s="191"/>
      <c r="F809" s="192"/>
      <c r="G809" s="193"/>
      <c r="H809" s="191"/>
      <c r="I809" s="194"/>
      <c r="J809" s="194"/>
      <c r="K809" s="194"/>
      <c r="L809" s="194"/>
      <c r="M809" s="194"/>
      <c r="N809" s="194"/>
      <c r="O809" s="194"/>
      <c r="P809" s="196"/>
      <c r="Q809" s="292" t="s">
        <v>1203</v>
      </c>
      <c r="R809" s="293" t="s">
        <v>1204</v>
      </c>
      <c r="S809" s="293" t="s">
        <v>1205</v>
      </c>
      <c r="T809" s="194"/>
      <c r="U809" s="194"/>
      <c r="V809" s="281"/>
      <c r="W809" s="281"/>
      <c r="X809" s="282"/>
      <c r="Y809" s="283"/>
      <c r="AA809" s="198"/>
      <c r="AB809" s="198"/>
      <c r="AC809" s="198"/>
      <c r="AD809" s="198"/>
      <c r="AE809" s="198"/>
      <c r="AF809" s="198"/>
    </row>
    <row r="810" spans="1:32" ht="18" customHeight="1">
      <c r="A810" s="151"/>
      <c r="B810" s="201" t="s">
        <v>61</v>
      </c>
      <c r="C810" s="202" t="s">
        <v>641</v>
      </c>
      <c r="D810" s="203">
        <v>1.6</v>
      </c>
      <c r="E810" s="183" t="s">
        <v>12</v>
      </c>
      <c r="F810" s="210">
        <f>Y810</f>
        <v>3000</v>
      </c>
      <c r="G810" s="219"/>
      <c r="H810" s="204"/>
      <c r="I810" s="221"/>
      <c r="J810" s="226" t="s">
        <v>189</v>
      </c>
      <c r="K810" s="222"/>
      <c r="L810" s="226"/>
      <c r="M810" s="212" t="s">
        <v>189</v>
      </c>
      <c r="N810" s="222"/>
      <c r="O810" s="213"/>
      <c r="P810" s="220"/>
      <c r="Q810" s="205">
        <v>5000</v>
      </c>
      <c r="R810" s="294">
        <v>6000</v>
      </c>
      <c r="S810" s="294">
        <v>6500</v>
      </c>
      <c r="T810" s="152"/>
      <c r="U810" s="152"/>
      <c r="V810" s="284">
        <f>MIN(Q810,R810,S810)</f>
        <v>5000</v>
      </c>
      <c r="W810" s="285">
        <v>0.6</v>
      </c>
      <c r="X810" s="286">
        <f>ROUNDDOWN(V810*W810,0)</f>
        <v>3000</v>
      </c>
      <c r="Y810" s="287">
        <f t="shared" si="10"/>
        <v>3000</v>
      </c>
      <c r="AA810" s="186"/>
      <c r="AB810" s="186"/>
      <c r="AC810" s="186"/>
      <c r="AD810" s="186"/>
      <c r="AE810" s="186"/>
      <c r="AF810" s="186"/>
    </row>
    <row r="811" spans="1:32" ht="18" customHeight="1">
      <c r="A811" s="188"/>
      <c r="B811" s="189"/>
      <c r="C811" s="167"/>
      <c r="D811" s="190"/>
      <c r="E811" s="191"/>
      <c r="F811" s="192"/>
      <c r="G811" s="193"/>
      <c r="H811" s="191"/>
      <c r="I811" s="194"/>
      <c r="J811" s="194"/>
      <c r="K811" s="194"/>
      <c r="L811" s="194"/>
      <c r="M811" s="194"/>
      <c r="N811" s="194"/>
      <c r="O811" s="194"/>
      <c r="P811" s="196"/>
      <c r="Q811" s="292" t="s">
        <v>1203</v>
      </c>
      <c r="R811" s="293" t="s">
        <v>1204</v>
      </c>
      <c r="S811" s="293" t="s">
        <v>1205</v>
      </c>
      <c r="T811" s="194"/>
      <c r="U811" s="194"/>
      <c r="V811" s="281"/>
      <c r="W811" s="281"/>
      <c r="X811" s="282"/>
      <c r="Y811" s="283"/>
      <c r="AA811" s="198"/>
      <c r="AB811" s="198"/>
      <c r="AC811" s="198"/>
      <c r="AD811" s="198"/>
      <c r="AE811" s="198"/>
      <c r="AF811" s="198"/>
    </row>
    <row r="812" spans="1:32" ht="18" customHeight="1">
      <c r="A812" s="151"/>
      <c r="B812" s="201" t="s">
        <v>61</v>
      </c>
      <c r="C812" s="202" t="s">
        <v>642</v>
      </c>
      <c r="D812" s="203">
        <v>0.1</v>
      </c>
      <c r="E812" s="183" t="s">
        <v>12</v>
      </c>
      <c r="F812" s="210">
        <f>Y812</f>
        <v>3000</v>
      </c>
      <c r="G812" s="219"/>
      <c r="H812" s="204"/>
      <c r="I812" s="221"/>
      <c r="J812" s="226" t="s">
        <v>189</v>
      </c>
      <c r="K812" s="222"/>
      <c r="L812" s="226"/>
      <c r="M812" s="212" t="s">
        <v>189</v>
      </c>
      <c r="N812" s="222"/>
      <c r="O812" s="213"/>
      <c r="P812" s="220"/>
      <c r="Q812" s="205">
        <v>5000</v>
      </c>
      <c r="R812" s="294">
        <v>6000</v>
      </c>
      <c r="S812" s="294">
        <v>6500</v>
      </c>
      <c r="T812" s="152"/>
      <c r="U812" s="152"/>
      <c r="V812" s="284">
        <f>MIN(Q812,R812,S812)</f>
        <v>5000</v>
      </c>
      <c r="W812" s="285">
        <v>0.6</v>
      </c>
      <c r="X812" s="286">
        <f>ROUNDDOWN(V812*W812,0)</f>
        <v>3000</v>
      </c>
      <c r="Y812" s="287">
        <f t="shared" si="10"/>
        <v>3000</v>
      </c>
      <c r="AA812" s="186"/>
      <c r="AB812" s="186"/>
      <c r="AC812" s="186"/>
      <c r="AD812" s="186"/>
      <c r="AE812" s="186"/>
      <c r="AF812" s="186"/>
    </row>
    <row r="813" spans="1:32" ht="18" customHeight="1">
      <c r="A813" s="188"/>
      <c r="B813" s="189"/>
      <c r="C813" s="167"/>
      <c r="D813" s="190"/>
      <c r="E813" s="191"/>
      <c r="F813" s="192"/>
      <c r="G813" s="193"/>
      <c r="H813" s="191"/>
      <c r="I813" s="194"/>
      <c r="J813" s="194"/>
      <c r="K813" s="194"/>
      <c r="L813" s="194"/>
      <c r="M813" s="194"/>
      <c r="N813" s="194"/>
      <c r="O813" s="194"/>
      <c r="P813" s="196"/>
      <c r="Q813" s="292" t="s">
        <v>1203</v>
      </c>
      <c r="R813" s="293" t="s">
        <v>1204</v>
      </c>
      <c r="S813" s="293" t="s">
        <v>1205</v>
      </c>
      <c r="T813" s="194"/>
      <c r="U813" s="194"/>
      <c r="V813" s="281"/>
      <c r="W813" s="281"/>
      <c r="X813" s="282"/>
      <c r="Y813" s="283"/>
      <c r="AA813" s="198"/>
      <c r="AB813" s="198"/>
      <c r="AC813" s="198"/>
      <c r="AD813" s="198"/>
      <c r="AE813" s="198"/>
      <c r="AF813" s="198"/>
    </row>
    <row r="814" spans="1:32" ht="18" customHeight="1">
      <c r="A814" s="151"/>
      <c r="B814" s="201" t="s">
        <v>61</v>
      </c>
      <c r="C814" s="202" t="s">
        <v>643</v>
      </c>
      <c r="D814" s="203">
        <v>1</v>
      </c>
      <c r="E814" s="183" t="s">
        <v>12</v>
      </c>
      <c r="F814" s="210">
        <f>Y814</f>
        <v>3000</v>
      </c>
      <c r="G814" s="219"/>
      <c r="H814" s="204"/>
      <c r="I814" s="221"/>
      <c r="J814" s="226" t="s">
        <v>189</v>
      </c>
      <c r="K814" s="222"/>
      <c r="L814" s="226"/>
      <c r="M814" s="212" t="s">
        <v>189</v>
      </c>
      <c r="N814" s="222"/>
      <c r="O814" s="213"/>
      <c r="P814" s="220"/>
      <c r="Q814" s="205">
        <v>5000</v>
      </c>
      <c r="R814" s="294">
        <v>6000</v>
      </c>
      <c r="S814" s="294">
        <v>6500</v>
      </c>
      <c r="T814" s="152"/>
      <c r="U814" s="152"/>
      <c r="V814" s="284">
        <f>MIN(Q814,R814,S814)</f>
        <v>5000</v>
      </c>
      <c r="W814" s="285">
        <v>0.6</v>
      </c>
      <c r="X814" s="286">
        <f>ROUNDDOWN(V814*W814,0)</f>
        <v>3000</v>
      </c>
      <c r="Y814" s="287">
        <f t="shared" si="10"/>
        <v>3000</v>
      </c>
      <c r="AA814" s="186"/>
      <c r="AB814" s="186"/>
      <c r="AC814" s="186"/>
      <c r="AD814" s="186"/>
      <c r="AE814" s="186"/>
      <c r="AF814" s="186"/>
    </row>
    <row r="815" spans="1:32" ht="18" customHeight="1">
      <c r="A815" s="188"/>
      <c r="B815" s="189"/>
      <c r="C815" s="167"/>
      <c r="D815" s="190"/>
      <c r="E815" s="191"/>
      <c r="F815" s="192"/>
      <c r="G815" s="193"/>
      <c r="H815" s="191"/>
      <c r="I815" s="194"/>
      <c r="J815" s="194"/>
      <c r="K815" s="194"/>
      <c r="L815" s="194"/>
      <c r="M815" s="194"/>
      <c r="N815" s="194"/>
      <c r="O815" s="194"/>
      <c r="P815" s="196"/>
      <c r="Q815" s="292" t="s">
        <v>1203</v>
      </c>
      <c r="R815" s="293" t="s">
        <v>1204</v>
      </c>
      <c r="S815" s="293" t="s">
        <v>1205</v>
      </c>
      <c r="T815" s="194"/>
      <c r="U815" s="194"/>
      <c r="V815" s="281"/>
      <c r="W815" s="281"/>
      <c r="X815" s="282"/>
      <c r="Y815" s="283"/>
      <c r="AA815" s="198"/>
      <c r="AB815" s="198"/>
      <c r="AC815" s="198"/>
      <c r="AD815" s="198"/>
      <c r="AE815" s="198"/>
      <c r="AF815" s="198"/>
    </row>
    <row r="816" spans="1:32" ht="18" customHeight="1">
      <c r="A816" s="151"/>
      <c r="B816" s="201" t="s">
        <v>61</v>
      </c>
      <c r="C816" s="202" t="s">
        <v>644</v>
      </c>
      <c r="D816" s="217">
        <v>0.01</v>
      </c>
      <c r="E816" s="183" t="s">
        <v>12</v>
      </c>
      <c r="F816" s="210">
        <f>Y816</f>
        <v>3000</v>
      </c>
      <c r="G816" s="219"/>
      <c r="H816" s="204"/>
      <c r="I816" s="221"/>
      <c r="J816" s="226" t="s">
        <v>189</v>
      </c>
      <c r="K816" s="222"/>
      <c r="L816" s="226"/>
      <c r="M816" s="212" t="s">
        <v>189</v>
      </c>
      <c r="N816" s="222"/>
      <c r="O816" s="213"/>
      <c r="P816" s="220"/>
      <c r="Q816" s="205">
        <v>5000</v>
      </c>
      <c r="R816" s="294">
        <v>6000</v>
      </c>
      <c r="S816" s="294">
        <v>6500</v>
      </c>
      <c r="T816" s="152"/>
      <c r="U816" s="152"/>
      <c r="V816" s="284">
        <f>MIN(Q816,R816,S816)</f>
        <v>5000</v>
      </c>
      <c r="W816" s="285">
        <v>0.6</v>
      </c>
      <c r="X816" s="286">
        <f>ROUNDDOWN(V816*W816,0)</f>
        <v>3000</v>
      </c>
      <c r="Y816" s="287">
        <f t="shared" si="10"/>
        <v>3000</v>
      </c>
      <c r="AA816" s="186"/>
      <c r="AB816" s="186"/>
      <c r="AC816" s="186"/>
      <c r="AD816" s="186"/>
      <c r="AE816" s="186"/>
      <c r="AF816" s="186"/>
    </row>
    <row r="817" spans="1:32" ht="18" customHeight="1">
      <c r="A817" s="188"/>
      <c r="B817" s="189"/>
      <c r="C817" s="167"/>
      <c r="D817" s="190"/>
      <c r="E817" s="191"/>
      <c r="F817" s="192"/>
      <c r="G817" s="193"/>
      <c r="H817" s="191"/>
      <c r="I817" s="194"/>
      <c r="J817" s="194"/>
      <c r="K817" s="194"/>
      <c r="L817" s="194"/>
      <c r="M817" s="194"/>
      <c r="N817" s="194"/>
      <c r="O817" s="194"/>
      <c r="P817" s="196"/>
      <c r="Q817" s="292" t="s">
        <v>1203</v>
      </c>
      <c r="R817" s="293" t="s">
        <v>1204</v>
      </c>
      <c r="S817" s="293" t="s">
        <v>1205</v>
      </c>
      <c r="T817" s="194"/>
      <c r="U817" s="194"/>
      <c r="V817" s="281"/>
      <c r="W817" s="281"/>
      <c r="X817" s="282"/>
      <c r="Y817" s="283"/>
      <c r="AA817" s="198"/>
      <c r="AB817" s="198"/>
      <c r="AC817" s="198"/>
      <c r="AD817" s="198"/>
      <c r="AE817" s="198"/>
      <c r="AF817" s="198"/>
    </row>
    <row r="818" spans="1:32" ht="18" customHeight="1">
      <c r="A818" s="151"/>
      <c r="B818" s="201" t="s">
        <v>61</v>
      </c>
      <c r="C818" s="202" t="s">
        <v>645</v>
      </c>
      <c r="D818" s="203">
        <v>0.6</v>
      </c>
      <c r="E818" s="183" t="s">
        <v>12</v>
      </c>
      <c r="F818" s="210">
        <f>Y818</f>
        <v>3000</v>
      </c>
      <c r="G818" s="219"/>
      <c r="H818" s="204"/>
      <c r="I818" s="221"/>
      <c r="J818" s="226" t="s">
        <v>189</v>
      </c>
      <c r="K818" s="222"/>
      <c r="L818" s="226"/>
      <c r="M818" s="212" t="s">
        <v>189</v>
      </c>
      <c r="N818" s="222"/>
      <c r="O818" s="213"/>
      <c r="P818" s="220"/>
      <c r="Q818" s="205">
        <v>5000</v>
      </c>
      <c r="R818" s="294">
        <v>6000</v>
      </c>
      <c r="S818" s="294">
        <v>6500</v>
      </c>
      <c r="T818" s="152"/>
      <c r="U818" s="152"/>
      <c r="V818" s="284">
        <f>MIN(Q818,R818,S818)</f>
        <v>5000</v>
      </c>
      <c r="W818" s="285">
        <v>0.6</v>
      </c>
      <c r="X818" s="286">
        <f>ROUNDDOWN(V818*W818,0)</f>
        <v>3000</v>
      </c>
      <c r="Y818" s="287">
        <f t="shared" si="10"/>
        <v>3000</v>
      </c>
      <c r="AA818" s="186"/>
      <c r="AB818" s="186"/>
      <c r="AC818" s="186"/>
      <c r="AD818" s="186"/>
      <c r="AE818" s="186"/>
      <c r="AF818" s="186"/>
    </row>
    <row r="819" spans="1:32" ht="18" customHeight="1">
      <c r="A819" s="188"/>
      <c r="B819" s="189"/>
      <c r="C819" s="167"/>
      <c r="D819" s="190"/>
      <c r="E819" s="191"/>
      <c r="F819" s="192"/>
      <c r="G819" s="193"/>
      <c r="H819" s="191"/>
      <c r="I819" s="194"/>
      <c r="J819" s="194"/>
      <c r="K819" s="194"/>
      <c r="L819" s="194"/>
      <c r="M819" s="194"/>
      <c r="N819" s="194"/>
      <c r="O819" s="194"/>
      <c r="P819" s="196"/>
      <c r="Q819" s="292" t="s">
        <v>1203</v>
      </c>
      <c r="R819" s="293" t="s">
        <v>1204</v>
      </c>
      <c r="S819" s="293" t="s">
        <v>1205</v>
      </c>
      <c r="T819" s="194"/>
      <c r="U819" s="194"/>
      <c r="V819" s="281"/>
      <c r="W819" s="281"/>
      <c r="X819" s="282"/>
      <c r="Y819" s="283"/>
      <c r="AA819" s="198"/>
      <c r="AB819" s="198"/>
      <c r="AC819" s="198"/>
      <c r="AD819" s="198"/>
      <c r="AE819" s="198"/>
      <c r="AF819" s="198"/>
    </row>
    <row r="820" spans="1:32" ht="18" customHeight="1">
      <c r="A820" s="151"/>
      <c r="B820" s="201" t="s">
        <v>61</v>
      </c>
      <c r="C820" s="202" t="s">
        <v>646</v>
      </c>
      <c r="D820" s="217">
        <v>0.02</v>
      </c>
      <c r="E820" s="183" t="s">
        <v>12</v>
      </c>
      <c r="F820" s="210">
        <f>Y820</f>
        <v>3000</v>
      </c>
      <c r="G820" s="219"/>
      <c r="H820" s="204"/>
      <c r="I820" s="221"/>
      <c r="J820" s="226" t="s">
        <v>189</v>
      </c>
      <c r="K820" s="222"/>
      <c r="L820" s="226"/>
      <c r="M820" s="212" t="s">
        <v>189</v>
      </c>
      <c r="N820" s="222"/>
      <c r="O820" s="213"/>
      <c r="P820" s="220"/>
      <c r="Q820" s="205">
        <v>5000</v>
      </c>
      <c r="R820" s="294">
        <v>6000</v>
      </c>
      <c r="S820" s="294">
        <v>6500</v>
      </c>
      <c r="T820" s="152"/>
      <c r="U820" s="152"/>
      <c r="V820" s="284">
        <f>MIN(Q820,R820,S820)</f>
        <v>5000</v>
      </c>
      <c r="W820" s="285">
        <v>0.6</v>
      </c>
      <c r="X820" s="286">
        <f>ROUNDDOWN(V820*W820,0)</f>
        <v>3000</v>
      </c>
      <c r="Y820" s="287">
        <f t="shared" si="10"/>
        <v>3000</v>
      </c>
      <c r="AA820" s="186"/>
      <c r="AB820" s="186"/>
      <c r="AC820" s="186"/>
      <c r="AD820" s="186"/>
      <c r="AE820" s="186"/>
      <c r="AF820" s="186"/>
    </row>
    <row r="821" spans="1:32" ht="18" customHeight="1">
      <c r="A821" s="188"/>
      <c r="B821" s="189"/>
      <c r="C821" s="167"/>
      <c r="D821" s="190"/>
      <c r="E821" s="191"/>
      <c r="F821" s="192"/>
      <c r="G821" s="193"/>
      <c r="H821" s="191"/>
      <c r="I821" s="194"/>
      <c r="J821" s="194"/>
      <c r="K821" s="194"/>
      <c r="L821" s="194"/>
      <c r="M821" s="194"/>
      <c r="N821" s="194"/>
      <c r="O821" s="194"/>
      <c r="P821" s="196"/>
      <c r="Q821" s="292" t="s">
        <v>1203</v>
      </c>
      <c r="R821" s="293" t="s">
        <v>1204</v>
      </c>
      <c r="S821" s="293" t="s">
        <v>1205</v>
      </c>
      <c r="T821" s="194"/>
      <c r="U821" s="194"/>
      <c r="V821" s="281"/>
      <c r="W821" s="281"/>
      <c r="X821" s="282"/>
      <c r="Y821" s="283"/>
      <c r="AA821" s="198"/>
      <c r="AB821" s="198"/>
      <c r="AC821" s="198"/>
      <c r="AD821" s="198"/>
      <c r="AE821" s="198"/>
      <c r="AF821" s="198"/>
    </row>
    <row r="822" spans="1:32" ht="18" customHeight="1">
      <c r="A822" s="151"/>
      <c r="B822" s="201" t="s">
        <v>61</v>
      </c>
      <c r="C822" s="202" t="s">
        <v>647</v>
      </c>
      <c r="D822" s="217">
        <v>0.02</v>
      </c>
      <c r="E822" s="183" t="s">
        <v>12</v>
      </c>
      <c r="F822" s="210">
        <f>Y822</f>
        <v>3000</v>
      </c>
      <c r="G822" s="219"/>
      <c r="H822" s="204"/>
      <c r="I822" s="221"/>
      <c r="J822" s="226" t="s">
        <v>189</v>
      </c>
      <c r="K822" s="222"/>
      <c r="L822" s="226"/>
      <c r="M822" s="212" t="s">
        <v>189</v>
      </c>
      <c r="N822" s="222"/>
      <c r="O822" s="213"/>
      <c r="P822" s="220"/>
      <c r="Q822" s="205">
        <v>5000</v>
      </c>
      <c r="R822" s="294">
        <v>6000</v>
      </c>
      <c r="S822" s="294">
        <v>6500</v>
      </c>
      <c r="T822" s="152"/>
      <c r="U822" s="152"/>
      <c r="V822" s="284">
        <f>MIN(Q822,R822,S822)</f>
        <v>5000</v>
      </c>
      <c r="W822" s="285">
        <v>0.6</v>
      </c>
      <c r="X822" s="286">
        <f>ROUNDDOWN(V822*W822,0)</f>
        <v>3000</v>
      </c>
      <c r="Y822" s="287">
        <f t="shared" si="10"/>
        <v>3000</v>
      </c>
      <c r="AA822" s="186"/>
      <c r="AB822" s="186"/>
      <c r="AC822" s="186"/>
      <c r="AD822" s="186"/>
      <c r="AE822" s="186"/>
      <c r="AF822" s="186"/>
    </row>
    <row r="823" spans="1:32" ht="18" customHeight="1">
      <c r="A823" s="188"/>
      <c r="B823" s="189"/>
      <c r="C823" s="167"/>
      <c r="D823" s="190"/>
      <c r="E823" s="191"/>
      <c r="F823" s="192"/>
      <c r="G823" s="193"/>
      <c r="H823" s="191"/>
      <c r="I823" s="194"/>
      <c r="J823" s="194"/>
      <c r="K823" s="194"/>
      <c r="L823" s="194"/>
      <c r="M823" s="195"/>
      <c r="N823" s="194"/>
      <c r="O823" s="194"/>
      <c r="P823" s="196"/>
      <c r="Q823" s="197"/>
      <c r="R823" s="194"/>
      <c r="S823" s="194"/>
      <c r="T823" s="194"/>
      <c r="U823" s="194"/>
      <c r="V823" s="198"/>
      <c r="W823" s="198"/>
      <c r="X823" s="199"/>
      <c r="Y823" s="200"/>
      <c r="AA823" s="198"/>
      <c r="AB823" s="198"/>
      <c r="AC823" s="198"/>
      <c r="AD823" s="198"/>
      <c r="AE823" s="198"/>
      <c r="AF823" s="198"/>
    </row>
    <row r="824" spans="1:32" ht="18" customHeight="1">
      <c r="A824" s="151"/>
      <c r="B824" s="201"/>
      <c r="C824" s="202"/>
      <c r="D824" s="203"/>
      <c r="E824" s="183"/>
      <c r="F824" s="210"/>
      <c r="G824" s="211"/>
      <c r="H824" s="204"/>
      <c r="I824" s="213"/>
      <c r="J824" s="213"/>
      <c r="K824" s="222"/>
      <c r="L824" s="213"/>
      <c r="M824" s="212"/>
      <c r="N824" s="222"/>
      <c r="O824" s="213"/>
      <c r="P824" s="214"/>
      <c r="Q824" s="205"/>
      <c r="R824" s="213"/>
      <c r="S824" s="213"/>
      <c r="T824" s="152"/>
      <c r="U824" s="152"/>
      <c r="V824" s="206"/>
      <c r="W824" s="207"/>
      <c r="X824" s="208"/>
      <c r="Y824" s="209"/>
      <c r="AA824" s="186"/>
      <c r="AB824" s="186"/>
      <c r="AC824" s="186"/>
      <c r="AD824" s="186"/>
      <c r="AE824" s="186"/>
      <c r="AF824" s="186"/>
    </row>
    <row r="825" spans="1:32" ht="18" customHeight="1">
      <c r="A825" s="188"/>
      <c r="B825" s="189"/>
      <c r="C825" s="167"/>
      <c r="D825" s="190"/>
      <c r="E825" s="191"/>
      <c r="F825" s="192"/>
      <c r="G825" s="193"/>
      <c r="H825" s="191"/>
      <c r="I825" s="194"/>
      <c r="J825" s="194"/>
      <c r="K825" s="194"/>
      <c r="L825" s="194"/>
      <c r="M825" s="194"/>
      <c r="N825" s="194"/>
      <c r="O825" s="194"/>
      <c r="P825" s="196"/>
      <c r="Q825" s="197"/>
      <c r="R825" s="194"/>
      <c r="S825" s="194"/>
      <c r="T825" s="194"/>
      <c r="U825" s="194"/>
      <c r="V825" s="198"/>
      <c r="W825" s="198"/>
      <c r="X825" s="199"/>
      <c r="Y825" s="200"/>
      <c r="AA825" s="198"/>
      <c r="AB825" s="198"/>
      <c r="AC825" s="198"/>
      <c r="AD825" s="198"/>
      <c r="AE825" s="198"/>
      <c r="AF825" s="198"/>
    </row>
    <row r="826" spans="1:32" ht="18" customHeight="1">
      <c r="A826" s="151" t="s">
        <v>805</v>
      </c>
      <c r="B826" s="201" t="s">
        <v>777</v>
      </c>
      <c r="C826" s="202" t="s">
        <v>778</v>
      </c>
      <c r="D826" s="203"/>
      <c r="E826" s="183"/>
      <c r="F826" s="210"/>
      <c r="G826" s="219"/>
      <c r="H826" s="204"/>
      <c r="I826" s="226"/>
      <c r="J826" s="213"/>
      <c r="K826" s="222"/>
      <c r="L826" s="213"/>
      <c r="M826" s="212"/>
      <c r="N826" s="222"/>
      <c r="O826" s="213"/>
      <c r="P826" s="220"/>
      <c r="Q826" s="205"/>
      <c r="R826" s="213"/>
      <c r="S826" s="213"/>
      <c r="T826" s="152"/>
      <c r="U826" s="152"/>
      <c r="V826" s="206"/>
      <c r="W826" s="207"/>
      <c r="X826" s="208"/>
      <c r="Y826" s="209"/>
      <c r="AA826" s="186"/>
      <c r="AB826" s="186"/>
      <c r="AC826" s="186"/>
      <c r="AD826" s="186"/>
      <c r="AE826" s="186"/>
      <c r="AF826" s="186"/>
    </row>
    <row r="827" spans="1:32" ht="18" customHeight="1">
      <c r="A827" s="188"/>
      <c r="B827" s="189"/>
      <c r="C827" s="167"/>
      <c r="D827" s="190"/>
      <c r="E827" s="191"/>
      <c r="F827" s="192"/>
      <c r="G827" s="193"/>
      <c r="H827" s="191"/>
      <c r="I827" s="194"/>
      <c r="J827" s="194" t="s">
        <v>759</v>
      </c>
      <c r="K827" s="194"/>
      <c r="L827" s="194"/>
      <c r="M827" s="195" t="s">
        <v>760</v>
      </c>
      <c r="N827" s="194"/>
      <c r="O827" s="194"/>
      <c r="P827" s="196"/>
      <c r="Q827" s="197"/>
      <c r="R827" s="194"/>
      <c r="S827" s="194"/>
      <c r="T827" s="194"/>
      <c r="U827" s="194"/>
      <c r="V827" s="198"/>
      <c r="W827" s="198"/>
      <c r="X827" s="199"/>
      <c r="Y827" s="200"/>
      <c r="AA827" s="198"/>
      <c r="AB827" s="198"/>
      <c r="AC827" s="198"/>
      <c r="AD827" s="198"/>
      <c r="AE827" s="198"/>
      <c r="AF827" s="198"/>
    </row>
    <row r="828" spans="1:32" ht="18" customHeight="1">
      <c r="A828" s="151"/>
      <c r="B828" s="201" t="s">
        <v>811</v>
      </c>
      <c r="C828" s="202" t="s">
        <v>1206</v>
      </c>
      <c r="D828" s="203">
        <v>76.5</v>
      </c>
      <c r="E828" s="183" t="s">
        <v>812</v>
      </c>
      <c r="F828" s="210">
        <f>IF(G828=0,"",IF(LEN(ABS(ROUND(G828,0)))&gt;3,ROUND(G828,2-INT(LOG(ABS(ROUND(G828,0))))),IF(LEN(ABS(ROUND(G828,0)))&gt;1,ROUND(G828,1-INT(LOG(ABS(G828)))),ROUND(G828,0-INT(LOG(ABS(G828)))))))</f>
        <v>23800</v>
      </c>
      <c r="G828" s="211">
        <f>IF(P828="",H828,ROUND(H828*P828,1))</f>
        <v>23800</v>
      </c>
      <c r="H828" s="204">
        <v>1</v>
      </c>
      <c r="I828" s="213"/>
      <c r="J828" s="213">
        <v>23800</v>
      </c>
      <c r="K828" s="222">
        <v>1</v>
      </c>
      <c r="L828" s="229">
        <f>IF(J828="",K828,ROUND(J828*K828,1))</f>
        <v>23800</v>
      </c>
      <c r="M828" s="212">
        <v>23800</v>
      </c>
      <c r="N828" s="222">
        <v>1</v>
      </c>
      <c r="O828" s="229">
        <f>IF(M828="",N828,ROUND(M828*N828,1))</f>
        <v>23800</v>
      </c>
      <c r="P828" s="230">
        <f>IF(E828="",0,AVERAGE(L828,O828))</f>
        <v>23800</v>
      </c>
      <c r="Q828" s="205"/>
      <c r="R828" s="213"/>
      <c r="S828" s="213"/>
      <c r="T828" s="152"/>
      <c r="U828" s="152"/>
      <c r="V828" s="206"/>
      <c r="W828" s="207"/>
      <c r="X828" s="208"/>
      <c r="Y828" s="209"/>
      <c r="AA828" s="186"/>
      <c r="AB828" s="186"/>
      <c r="AC828" s="186"/>
      <c r="AD828" s="186"/>
      <c r="AE828" s="186"/>
      <c r="AF828" s="186"/>
    </row>
    <row r="829" spans="1:32" ht="18" customHeight="1">
      <c r="A829" s="188"/>
      <c r="B829" s="189"/>
      <c r="C829" s="167"/>
      <c r="D829" s="190"/>
      <c r="E829" s="191"/>
      <c r="F829" s="192"/>
      <c r="G829" s="193"/>
      <c r="H829" s="191"/>
      <c r="I829" s="194"/>
      <c r="J829" s="194" t="s">
        <v>759</v>
      </c>
      <c r="K829" s="194"/>
      <c r="L829" s="194"/>
      <c r="M829" s="195" t="s">
        <v>760</v>
      </c>
      <c r="N829" s="194"/>
      <c r="O829" s="194"/>
      <c r="P829" s="196"/>
      <c r="Q829" s="197"/>
      <c r="R829" s="194"/>
      <c r="S829" s="194"/>
      <c r="T829" s="194"/>
      <c r="U829" s="194"/>
      <c r="V829" s="198"/>
      <c r="W829" s="198"/>
      <c r="X829" s="199"/>
      <c r="Y829" s="200"/>
      <c r="AA829" s="198"/>
      <c r="AB829" s="198"/>
      <c r="AC829" s="198"/>
      <c r="AD829" s="198"/>
      <c r="AE829" s="198"/>
      <c r="AF829" s="198"/>
    </row>
    <row r="830" spans="1:32" ht="18" customHeight="1">
      <c r="A830" s="151"/>
      <c r="B830" s="201" t="s">
        <v>813</v>
      </c>
      <c r="C830" s="202" t="s">
        <v>814</v>
      </c>
      <c r="D830" s="203">
        <v>18</v>
      </c>
      <c r="E830" s="183" t="s">
        <v>812</v>
      </c>
      <c r="F830" s="210">
        <f>IF(G830=0,"",IF(LEN(ABS(ROUND(G830,0)))&gt;3,ROUND(G830,2-INT(LOG(ABS(ROUND(G830,0))))),IF(LEN(ABS(ROUND(G830,0)))&gt;1,ROUND(G830,1-INT(LOG(ABS(G830)))),ROUND(G830,0-INT(LOG(ABS(G830)))))))</f>
        <v>19200</v>
      </c>
      <c r="G830" s="211">
        <f>IF(P830="",H830,ROUND(H830*P830,1))</f>
        <v>19200</v>
      </c>
      <c r="H830" s="204">
        <v>1</v>
      </c>
      <c r="I830" s="213"/>
      <c r="J830" s="213">
        <v>19200</v>
      </c>
      <c r="K830" s="222">
        <v>1</v>
      </c>
      <c r="L830" s="229">
        <f>IF(J830="",K830,ROUND(J830*K830,1))</f>
        <v>19200</v>
      </c>
      <c r="M830" s="212">
        <v>19200</v>
      </c>
      <c r="N830" s="222">
        <v>1</v>
      </c>
      <c r="O830" s="229">
        <f>IF(M830="",N830,ROUND(M830*N830,1))</f>
        <v>19200</v>
      </c>
      <c r="P830" s="230">
        <f>IF(E830="",0,AVERAGE(L830,O830))</f>
        <v>19200</v>
      </c>
      <c r="Q830" s="205"/>
      <c r="R830" s="213"/>
      <c r="S830" s="213"/>
      <c r="T830" s="152"/>
      <c r="U830" s="152"/>
      <c r="V830" s="206"/>
      <c r="W830" s="207"/>
      <c r="X830" s="208"/>
      <c r="Y830" s="209"/>
      <c r="AA830" s="186"/>
      <c r="AB830" s="186"/>
      <c r="AC830" s="186"/>
      <c r="AD830" s="186"/>
      <c r="AE830" s="186"/>
      <c r="AF830" s="186"/>
    </row>
    <row r="831" spans="1:32" ht="18" customHeight="1">
      <c r="A831" s="188"/>
      <c r="B831" s="189"/>
      <c r="C831" s="167"/>
      <c r="D831" s="190"/>
      <c r="E831" s="191"/>
      <c r="F831" s="192"/>
      <c r="G831" s="193"/>
      <c r="H831" s="191"/>
      <c r="I831" s="194"/>
      <c r="J831" s="194" t="s">
        <v>823</v>
      </c>
      <c r="K831" s="194"/>
      <c r="L831" s="194"/>
      <c r="M831" s="195" t="s">
        <v>822</v>
      </c>
      <c r="N831" s="194"/>
      <c r="O831" s="194"/>
      <c r="P831" s="196"/>
      <c r="Q831" s="197"/>
      <c r="R831" s="194"/>
      <c r="S831" s="194"/>
      <c r="T831" s="194"/>
      <c r="U831" s="194"/>
      <c r="V831" s="198"/>
      <c r="W831" s="198"/>
      <c r="X831" s="199"/>
      <c r="Y831" s="200"/>
      <c r="AA831" s="198"/>
      <c r="AB831" s="198"/>
      <c r="AC831" s="198"/>
      <c r="AD831" s="198"/>
      <c r="AE831" s="198"/>
      <c r="AF831" s="198"/>
    </row>
    <row r="832" spans="1:32" ht="18" customHeight="1">
      <c r="A832" s="151"/>
      <c r="B832" s="201" t="s">
        <v>815</v>
      </c>
      <c r="C832" s="202" t="s">
        <v>818</v>
      </c>
      <c r="D832" s="203">
        <v>59.5</v>
      </c>
      <c r="E832" s="183" t="s">
        <v>660</v>
      </c>
      <c r="F832" s="210">
        <f>IF(G832=0,"",IF(LEN(ABS(ROUND(G832,0)))&gt;3,ROUND(G832,2-INT(LOG(ABS(ROUND(G832,0))))),IF(LEN(ABS(ROUND(G832,0)))&gt;1,ROUND(G832,1-INT(LOG(ABS(G832)))),ROUND(G832,0-INT(LOG(ABS(G832)))))))</f>
        <v>360</v>
      </c>
      <c r="G832" s="211">
        <f>IF(P832="",H832,ROUND(H832*P832,1))</f>
        <v>360</v>
      </c>
      <c r="H832" s="204">
        <v>1</v>
      </c>
      <c r="I832" s="213"/>
      <c r="J832" s="213">
        <v>360</v>
      </c>
      <c r="K832" s="222">
        <v>1</v>
      </c>
      <c r="L832" s="229">
        <f>IF(J832="",K832,ROUND(J832*K832,1))</f>
        <v>360</v>
      </c>
      <c r="M832" s="212">
        <v>360</v>
      </c>
      <c r="N832" s="222">
        <v>1</v>
      </c>
      <c r="O832" s="229">
        <f>IF(M832="",N832,ROUND(M832*N832,1))</f>
        <v>360</v>
      </c>
      <c r="P832" s="230">
        <f>IF(E832="",0,AVERAGE(L832,O832))</f>
        <v>360</v>
      </c>
      <c r="Q832" s="205"/>
      <c r="R832" s="213"/>
      <c r="S832" s="213"/>
      <c r="T832" s="152"/>
      <c r="U832" s="152"/>
      <c r="V832" s="206"/>
      <c r="W832" s="207"/>
      <c r="X832" s="208"/>
      <c r="Y832" s="209"/>
      <c r="AA832" s="186"/>
      <c r="AB832" s="186"/>
      <c r="AC832" s="186"/>
      <c r="AD832" s="186"/>
      <c r="AE832" s="186"/>
      <c r="AF832" s="186"/>
    </row>
    <row r="833" spans="1:32" ht="18" customHeight="1">
      <c r="A833" s="188"/>
      <c r="B833" s="189"/>
      <c r="C833" s="167"/>
      <c r="D833" s="190"/>
      <c r="E833" s="191"/>
      <c r="F833" s="192"/>
      <c r="G833" s="193"/>
      <c r="H833" s="191"/>
      <c r="I833" s="194"/>
      <c r="J833" s="194" t="s">
        <v>823</v>
      </c>
      <c r="K833" s="194"/>
      <c r="L833" s="194"/>
      <c r="M833" s="195" t="s">
        <v>822</v>
      </c>
      <c r="N833" s="194"/>
      <c r="O833" s="194"/>
      <c r="P833" s="196"/>
      <c r="Q833" s="197"/>
      <c r="R833" s="194"/>
      <c r="S833" s="194"/>
      <c r="T833" s="194"/>
      <c r="U833" s="194"/>
      <c r="V833" s="198"/>
      <c r="W833" s="198"/>
      <c r="X833" s="199"/>
      <c r="Y833" s="200"/>
      <c r="AA833" s="198"/>
      <c r="AB833" s="198"/>
      <c r="AC833" s="198"/>
      <c r="AD833" s="198"/>
      <c r="AE833" s="198"/>
      <c r="AF833" s="198"/>
    </row>
    <row r="834" spans="1:32" ht="18" customHeight="1">
      <c r="A834" s="151"/>
      <c r="B834" s="201" t="s">
        <v>817</v>
      </c>
      <c r="C834" s="202" t="s">
        <v>820</v>
      </c>
      <c r="D834" s="203">
        <v>170</v>
      </c>
      <c r="E834" s="183" t="s">
        <v>660</v>
      </c>
      <c r="F834" s="210">
        <f>IF(G834=0,"",IF(LEN(ABS(ROUND(G834,0)))&gt;3,ROUND(G834,2-INT(LOG(ABS(ROUND(G834,0))))),IF(LEN(ABS(ROUND(G834,0)))&gt;1,ROUND(G834,1-INT(LOG(ABS(G834)))),ROUND(G834,0-INT(LOG(ABS(G834)))))))</f>
        <v>360</v>
      </c>
      <c r="G834" s="211">
        <f>IF(P834="",H834,ROUND(H834*P834,1))</f>
        <v>360</v>
      </c>
      <c r="H834" s="204">
        <v>1</v>
      </c>
      <c r="I834" s="213"/>
      <c r="J834" s="213">
        <v>360</v>
      </c>
      <c r="K834" s="222">
        <v>1</v>
      </c>
      <c r="L834" s="229">
        <f>IF(J834="",K834,ROUND(J834*K834,1))</f>
        <v>360</v>
      </c>
      <c r="M834" s="212">
        <v>360</v>
      </c>
      <c r="N834" s="222">
        <v>1</v>
      </c>
      <c r="O834" s="229">
        <f>IF(M834="",N834,ROUND(M834*N834,1))</f>
        <v>360</v>
      </c>
      <c r="P834" s="230">
        <f>IF(E834="",0,AVERAGE(L834,O834))</f>
        <v>360</v>
      </c>
      <c r="Q834" s="205"/>
      <c r="R834" s="213"/>
      <c r="S834" s="213"/>
      <c r="T834" s="152"/>
      <c r="U834" s="152"/>
      <c r="V834" s="206"/>
      <c r="W834" s="207"/>
      <c r="X834" s="208"/>
      <c r="Y834" s="209"/>
      <c r="AA834" s="186"/>
      <c r="AB834" s="186"/>
      <c r="AC834" s="186"/>
      <c r="AD834" s="186"/>
      <c r="AE834" s="186"/>
      <c r="AF834" s="186"/>
    </row>
    <row r="835" spans="1:32" ht="18" customHeight="1">
      <c r="A835" s="188"/>
      <c r="B835" s="189"/>
      <c r="C835" s="167"/>
      <c r="D835" s="190"/>
      <c r="E835" s="191"/>
      <c r="F835" s="192"/>
      <c r="G835" s="193"/>
      <c r="H835" s="191"/>
      <c r="I835" s="194"/>
      <c r="J835" s="194"/>
      <c r="K835" s="194"/>
      <c r="L835" s="194"/>
      <c r="M835" s="194"/>
      <c r="N835" s="194"/>
      <c r="O835" s="194"/>
      <c r="P835" s="196"/>
      <c r="Q835" s="197"/>
      <c r="R835" s="194"/>
      <c r="S835" s="194"/>
      <c r="T835" s="194"/>
      <c r="U835" s="194"/>
      <c r="V835" s="198"/>
      <c r="W835" s="198"/>
      <c r="X835" s="199"/>
      <c r="Y835" s="200"/>
      <c r="AA835" s="198"/>
      <c r="AB835" s="198"/>
      <c r="AC835" s="198"/>
      <c r="AD835" s="198"/>
      <c r="AE835" s="198"/>
      <c r="AF835" s="198"/>
    </row>
    <row r="836" spans="1:32" ht="18" customHeight="1">
      <c r="A836" s="151"/>
      <c r="B836" s="201"/>
      <c r="C836" s="202"/>
      <c r="D836" s="203"/>
      <c r="E836" s="183"/>
      <c r="F836" s="210"/>
      <c r="G836" s="219"/>
      <c r="H836" s="204"/>
      <c r="I836" s="226"/>
      <c r="J836" s="213"/>
      <c r="K836" s="222"/>
      <c r="L836" s="213"/>
      <c r="M836" s="212"/>
      <c r="N836" s="222"/>
      <c r="O836" s="213"/>
      <c r="P836" s="220"/>
      <c r="Q836" s="205"/>
      <c r="R836" s="213"/>
      <c r="S836" s="213"/>
      <c r="T836" s="152"/>
      <c r="U836" s="152"/>
      <c r="V836" s="206"/>
      <c r="W836" s="207"/>
      <c r="X836" s="208"/>
      <c r="Y836" s="209"/>
      <c r="AA836" s="186"/>
      <c r="AB836" s="186"/>
      <c r="AC836" s="186"/>
      <c r="AD836" s="186"/>
      <c r="AE836" s="186"/>
      <c r="AF836" s="186"/>
    </row>
    <row r="837" spans="1:32" ht="18" customHeight="1">
      <c r="A837" s="188"/>
      <c r="B837" s="189"/>
      <c r="C837" s="167"/>
      <c r="D837" s="190"/>
      <c r="E837" s="191"/>
      <c r="F837" s="192"/>
      <c r="G837" s="193"/>
      <c r="H837" s="191"/>
      <c r="I837" s="194"/>
      <c r="J837" s="194"/>
      <c r="K837" s="194"/>
      <c r="L837" s="194"/>
      <c r="M837" s="194"/>
      <c r="N837" s="194"/>
      <c r="O837" s="194"/>
      <c r="P837" s="196"/>
      <c r="Q837" s="197"/>
      <c r="R837" s="194"/>
      <c r="S837" s="194"/>
      <c r="T837" s="194"/>
      <c r="U837" s="194"/>
      <c r="V837" s="198"/>
      <c r="W837" s="198"/>
      <c r="X837" s="199"/>
      <c r="Y837" s="200"/>
      <c r="AA837" s="198"/>
      <c r="AB837" s="198"/>
      <c r="AC837" s="198"/>
      <c r="AD837" s="198"/>
      <c r="AE837" s="198"/>
      <c r="AF837" s="198"/>
    </row>
    <row r="838" spans="1:32" ht="18" customHeight="1">
      <c r="A838" s="151" t="s">
        <v>42</v>
      </c>
      <c r="B838" s="201" t="s">
        <v>209</v>
      </c>
      <c r="C838" s="202" t="s">
        <v>561</v>
      </c>
      <c r="D838" s="203"/>
      <c r="E838" s="183"/>
      <c r="F838" s="210"/>
      <c r="G838" s="219"/>
      <c r="H838" s="204"/>
      <c r="I838" s="221"/>
      <c r="J838" s="226"/>
      <c r="K838" s="222"/>
      <c r="L838" s="226"/>
      <c r="M838" s="212"/>
      <c r="N838" s="222"/>
      <c r="O838" s="213"/>
      <c r="P838" s="220"/>
      <c r="Q838" s="205"/>
      <c r="R838" s="213"/>
      <c r="S838" s="213"/>
      <c r="T838" s="152"/>
      <c r="U838" s="152"/>
      <c r="V838" s="206"/>
      <c r="W838" s="207"/>
      <c r="X838" s="208"/>
      <c r="Y838" s="209"/>
      <c r="AA838" s="186"/>
      <c r="AB838" s="186"/>
      <c r="AC838" s="186"/>
      <c r="AD838" s="186"/>
      <c r="AE838" s="186"/>
      <c r="AF838" s="186"/>
    </row>
    <row r="839" spans="1:32" ht="18" customHeight="1">
      <c r="A839" s="188"/>
      <c r="B839" s="189"/>
      <c r="C839" s="167"/>
      <c r="D839" s="190"/>
      <c r="E839" s="191"/>
      <c r="F839" s="192"/>
      <c r="G839" s="193"/>
      <c r="H839" s="191"/>
      <c r="I839" s="194"/>
      <c r="J839" s="194"/>
      <c r="K839" s="194"/>
      <c r="L839" s="194"/>
      <c r="M839" s="194"/>
      <c r="N839" s="194"/>
      <c r="O839" s="194"/>
      <c r="P839" s="196"/>
      <c r="Q839" s="197"/>
      <c r="R839" s="194"/>
      <c r="S839" s="194"/>
      <c r="T839" s="194"/>
      <c r="U839" s="194"/>
      <c r="V839" s="198"/>
      <c r="W839" s="198"/>
      <c r="X839" s="199"/>
      <c r="Y839" s="200"/>
      <c r="AA839" s="198"/>
      <c r="AB839" s="198"/>
      <c r="AC839" s="198"/>
      <c r="AD839" s="198"/>
      <c r="AE839" s="198"/>
      <c r="AF839" s="198"/>
    </row>
    <row r="840" spans="1:32" ht="18" customHeight="1">
      <c r="A840" s="151"/>
      <c r="B840" s="201" t="s">
        <v>243</v>
      </c>
      <c r="C840" s="202"/>
      <c r="D840" s="203"/>
      <c r="E840" s="183"/>
      <c r="F840" s="210"/>
      <c r="G840" s="211"/>
      <c r="H840" s="204"/>
      <c r="I840" s="213"/>
      <c r="J840" s="213"/>
      <c r="K840" s="222"/>
      <c r="L840" s="213"/>
      <c r="M840" s="212"/>
      <c r="N840" s="222"/>
      <c r="O840" s="213"/>
      <c r="P840" s="214"/>
      <c r="Q840" s="205"/>
      <c r="R840" s="213"/>
      <c r="S840" s="213"/>
      <c r="T840" s="152"/>
      <c r="U840" s="152"/>
      <c r="V840" s="206"/>
      <c r="W840" s="207"/>
      <c r="X840" s="208"/>
      <c r="Y840" s="209"/>
      <c r="AA840" s="186"/>
      <c r="AB840" s="186"/>
      <c r="AC840" s="186"/>
      <c r="AD840" s="186"/>
      <c r="AE840" s="186"/>
      <c r="AF840" s="186"/>
    </row>
    <row r="841" spans="1:32" ht="18" customHeight="1">
      <c r="A841" s="188"/>
      <c r="B841" s="189"/>
      <c r="C841" s="167"/>
      <c r="D841" s="190"/>
      <c r="E841" s="191"/>
      <c r="F841" s="192"/>
      <c r="G841" s="193"/>
      <c r="H841" s="191"/>
      <c r="I841" s="194"/>
      <c r="J841" s="194" t="s">
        <v>858</v>
      </c>
      <c r="K841" s="194"/>
      <c r="L841" s="194"/>
      <c r="M841" s="194" t="s">
        <v>859</v>
      </c>
      <c r="N841" s="194"/>
      <c r="O841" s="194"/>
      <c r="P841" s="196"/>
      <c r="Q841" s="197"/>
      <c r="R841" s="194"/>
      <c r="S841" s="194"/>
      <c r="T841" s="194"/>
      <c r="U841" s="194"/>
      <c r="V841" s="198"/>
      <c r="W841" s="198"/>
      <c r="X841" s="199"/>
      <c r="Y841" s="200"/>
      <c r="AA841" s="198"/>
      <c r="AB841" s="198"/>
      <c r="AC841" s="198"/>
      <c r="AD841" s="198"/>
      <c r="AE841" s="198"/>
      <c r="AF841" s="198"/>
    </row>
    <row r="842" spans="1:32" ht="18" customHeight="1">
      <c r="A842" s="151"/>
      <c r="B842" s="201" t="s">
        <v>841</v>
      </c>
      <c r="C842" s="202" t="s">
        <v>850</v>
      </c>
      <c r="D842" s="217">
        <v>0.56999999999999995</v>
      </c>
      <c r="E842" s="183" t="s">
        <v>660</v>
      </c>
      <c r="F842" s="210">
        <f>IF(G842=0,"",IF(LEN(ABS(ROUND(G842,0)))&gt;3,ROUND(G842,2-INT(LOG(ABS(ROUND(G842,0))))),IF(LEN(ABS(ROUND(G842,0)))&gt;1,ROUND(G842,1-INT(LOG(ABS(G842)))),ROUND(G842,0-INT(LOG(ABS(G842)))))))</f>
        <v>160</v>
      </c>
      <c r="G842" s="211">
        <f>IF(P842="",H842,ROUND(H842*P842,1))</f>
        <v>162.5</v>
      </c>
      <c r="H842" s="204">
        <v>1</v>
      </c>
      <c r="I842" s="213"/>
      <c r="J842" s="213">
        <v>160</v>
      </c>
      <c r="K842" s="222">
        <v>1</v>
      </c>
      <c r="L842" s="229">
        <f>IF(J842="",K842,ROUND(J842*K842,1))</f>
        <v>160</v>
      </c>
      <c r="M842" s="212">
        <v>165</v>
      </c>
      <c r="N842" s="222">
        <v>1</v>
      </c>
      <c r="O842" s="229">
        <f>IF(M842="",N842,ROUND(M842*N842,1))</f>
        <v>165</v>
      </c>
      <c r="P842" s="230">
        <f>IF(E842="",0,AVERAGE(L842,O842))</f>
        <v>162.5</v>
      </c>
      <c r="Q842" s="205"/>
      <c r="R842" s="213"/>
      <c r="S842" s="213"/>
      <c r="T842" s="152"/>
      <c r="U842" s="152"/>
      <c r="V842" s="206"/>
      <c r="W842" s="207"/>
      <c r="X842" s="208"/>
      <c r="Y842" s="209"/>
      <c r="AA842" s="186"/>
      <c r="AB842" s="186"/>
      <c r="AC842" s="186"/>
      <c r="AD842" s="186"/>
      <c r="AE842" s="186"/>
      <c r="AF842" s="186"/>
    </row>
    <row r="843" spans="1:32" ht="18" customHeight="1">
      <c r="A843" s="188"/>
      <c r="B843" s="189"/>
      <c r="C843" s="167"/>
      <c r="D843" s="190"/>
      <c r="E843" s="191"/>
      <c r="F843" s="192"/>
      <c r="G843" s="193"/>
      <c r="H843" s="191"/>
      <c r="I843" s="194"/>
      <c r="J843" s="194" t="s">
        <v>858</v>
      </c>
      <c r="K843" s="194"/>
      <c r="L843" s="194"/>
      <c r="M843" s="194" t="s">
        <v>859</v>
      </c>
      <c r="N843" s="194"/>
      <c r="O843" s="194"/>
      <c r="P843" s="196"/>
      <c r="Q843" s="197"/>
      <c r="R843" s="194"/>
      <c r="S843" s="194"/>
      <c r="T843" s="194"/>
      <c r="U843" s="194"/>
      <c r="V843" s="198"/>
      <c r="W843" s="198"/>
      <c r="X843" s="199"/>
      <c r="Y843" s="200"/>
      <c r="AA843" s="198"/>
      <c r="AB843" s="198"/>
      <c r="AC843" s="198"/>
      <c r="AD843" s="198"/>
      <c r="AE843" s="198"/>
      <c r="AF843" s="198"/>
    </row>
    <row r="844" spans="1:32" ht="18" customHeight="1">
      <c r="A844" s="151"/>
      <c r="B844" s="201" t="s">
        <v>856</v>
      </c>
      <c r="C844" s="202" t="s">
        <v>851</v>
      </c>
      <c r="D844" s="236">
        <v>2.5000000000000001E-2</v>
      </c>
      <c r="E844" s="183" t="s">
        <v>660</v>
      </c>
      <c r="F844" s="210">
        <f>IF(G844=0,"",IF(LEN(ABS(ROUND(G844,0)))&gt;3,ROUND(G844,2-INT(LOG(ABS(ROUND(G844,0))))),IF(LEN(ABS(ROUND(G844,0)))&gt;1,ROUND(G844,1-INT(LOG(ABS(G844)))),ROUND(G844,0-INT(LOG(ABS(G844)))))))</f>
        <v>350</v>
      </c>
      <c r="G844" s="211">
        <f>IF(P844="",H844,ROUND(H844*P844,1))</f>
        <v>350</v>
      </c>
      <c r="H844" s="204">
        <v>1</v>
      </c>
      <c r="I844" s="213"/>
      <c r="J844" s="213">
        <v>360</v>
      </c>
      <c r="K844" s="222">
        <v>1</v>
      </c>
      <c r="L844" s="229">
        <f>IF(J844="",K844,ROUND(J844*K844,1))</f>
        <v>360</v>
      </c>
      <c r="M844" s="212">
        <v>340</v>
      </c>
      <c r="N844" s="222">
        <v>1</v>
      </c>
      <c r="O844" s="229">
        <f>IF(M844="",N844,ROUND(M844*N844,1))</f>
        <v>340</v>
      </c>
      <c r="P844" s="230">
        <f>IF(E844="",0,AVERAGE(L844,O844))</f>
        <v>350</v>
      </c>
      <c r="Q844" s="205"/>
      <c r="R844" s="213"/>
      <c r="S844" s="213"/>
      <c r="T844" s="152"/>
      <c r="U844" s="152"/>
      <c r="V844" s="206"/>
      <c r="W844" s="207"/>
      <c r="X844" s="208"/>
      <c r="Y844" s="209"/>
      <c r="AA844" s="186"/>
      <c r="AB844" s="186"/>
      <c r="AC844" s="186"/>
      <c r="AD844" s="186"/>
      <c r="AE844" s="186"/>
      <c r="AF844" s="186"/>
    </row>
    <row r="845" spans="1:32" ht="18" customHeight="1">
      <c r="A845" s="188"/>
      <c r="B845" s="189"/>
      <c r="C845" s="167"/>
      <c r="D845" s="190"/>
      <c r="E845" s="191"/>
      <c r="F845" s="192"/>
      <c r="G845" s="193"/>
      <c r="H845" s="191"/>
      <c r="I845" s="194"/>
      <c r="J845" s="194" t="s">
        <v>860</v>
      </c>
      <c r="K845" s="194"/>
      <c r="L845" s="194"/>
      <c r="M845" s="194" t="s">
        <v>861</v>
      </c>
      <c r="N845" s="194"/>
      <c r="O845" s="194"/>
      <c r="P845" s="196"/>
      <c r="Q845" s="197"/>
      <c r="R845" s="194"/>
      <c r="S845" s="194"/>
      <c r="T845" s="194"/>
      <c r="U845" s="194"/>
      <c r="V845" s="198"/>
      <c r="W845" s="198"/>
      <c r="X845" s="199"/>
      <c r="Y845" s="200"/>
      <c r="AA845" s="198"/>
      <c r="AB845" s="198"/>
      <c r="AC845" s="198"/>
      <c r="AD845" s="198"/>
      <c r="AE845" s="198"/>
      <c r="AF845" s="198"/>
    </row>
    <row r="846" spans="1:32" ht="18" customHeight="1">
      <c r="A846" s="151"/>
      <c r="B846" s="201" t="s">
        <v>843</v>
      </c>
      <c r="C846" s="202" t="s">
        <v>853</v>
      </c>
      <c r="D846" s="236">
        <v>4.3999999999999997E-2</v>
      </c>
      <c r="E846" s="183" t="s">
        <v>857</v>
      </c>
      <c r="F846" s="210">
        <f>IF(G846=0,"",IF(LEN(ABS(ROUND(G846,0)))&gt;3,ROUND(G846,2-INT(LOG(ABS(ROUND(G846,0))))),IF(LEN(ABS(ROUND(G846,0)))&gt;1,ROUND(G846,1-INT(LOG(ABS(G846)))),ROUND(G846,0-INT(LOG(ABS(G846)))))))</f>
        <v>100</v>
      </c>
      <c r="G846" s="211">
        <f>IF(P846="",H846,ROUND(H846*P846,1))</f>
        <v>101.5</v>
      </c>
      <c r="H846" s="204">
        <v>1</v>
      </c>
      <c r="I846" s="213"/>
      <c r="J846" s="213">
        <v>102</v>
      </c>
      <c r="K846" s="222">
        <v>1</v>
      </c>
      <c r="L846" s="229">
        <f>IF(J846="",K846,ROUND(J846*K846,1))</f>
        <v>102</v>
      </c>
      <c r="M846" s="212">
        <v>101</v>
      </c>
      <c r="N846" s="222">
        <v>1</v>
      </c>
      <c r="O846" s="229">
        <f>IF(M846="",N846,ROUND(M846*N846,1))</f>
        <v>101</v>
      </c>
      <c r="P846" s="230">
        <f>IF(E846="",0,AVERAGE(L846,O846))</f>
        <v>101.5</v>
      </c>
      <c r="Q846" s="205"/>
      <c r="R846" s="213"/>
      <c r="S846" s="213"/>
      <c r="T846" s="152"/>
      <c r="U846" s="152"/>
      <c r="V846" s="206"/>
      <c r="W846" s="207"/>
      <c r="X846" s="208"/>
      <c r="Y846" s="209"/>
      <c r="AA846" s="186"/>
      <c r="AB846" s="186"/>
      <c r="AC846" s="186"/>
      <c r="AD846" s="186"/>
      <c r="AE846" s="186"/>
      <c r="AF846" s="186"/>
    </row>
    <row r="847" spans="1:32" ht="18" customHeight="1">
      <c r="A847" s="188"/>
      <c r="B847" s="189"/>
      <c r="C847" s="167"/>
      <c r="D847" s="190"/>
      <c r="E847" s="191"/>
      <c r="F847" s="192"/>
      <c r="G847" s="193"/>
      <c r="H847" s="191"/>
      <c r="I847" s="194"/>
      <c r="J847" s="194"/>
      <c r="K847" s="194"/>
      <c r="L847" s="194"/>
      <c r="M847" s="194"/>
      <c r="N847" s="194"/>
      <c r="O847" s="194"/>
      <c r="P847" s="196"/>
      <c r="Q847" s="197"/>
      <c r="R847" s="194"/>
      <c r="S847" s="194"/>
      <c r="T847" s="194"/>
      <c r="U847" s="194"/>
      <c r="V847" s="198"/>
      <c r="W847" s="198"/>
      <c r="X847" s="199"/>
      <c r="Y847" s="200"/>
      <c r="AA847" s="198"/>
      <c r="AB847" s="198"/>
      <c r="AC847" s="198"/>
      <c r="AD847" s="198"/>
      <c r="AE847" s="198"/>
      <c r="AF847" s="198"/>
    </row>
    <row r="848" spans="1:32" ht="18" customHeight="1">
      <c r="A848" s="151"/>
      <c r="B848" s="201" t="s">
        <v>844</v>
      </c>
      <c r="C848" s="202" t="s">
        <v>855</v>
      </c>
      <c r="D848" s="217">
        <v>1</v>
      </c>
      <c r="E848" s="183" t="s">
        <v>0</v>
      </c>
      <c r="F848" s="210"/>
      <c r="G848" s="211"/>
      <c r="H848" s="204"/>
      <c r="I848" s="213"/>
      <c r="J848" s="213" t="s">
        <v>189</v>
      </c>
      <c r="K848" s="222"/>
      <c r="L848" s="229"/>
      <c r="M848" s="212" t="s">
        <v>189</v>
      </c>
      <c r="N848" s="222"/>
      <c r="O848" s="229"/>
      <c r="P848" s="230"/>
      <c r="Q848" s="205"/>
      <c r="R848" s="213"/>
      <c r="S848" s="213"/>
      <c r="T848" s="152"/>
      <c r="U848" s="152"/>
      <c r="V848" s="206"/>
      <c r="W848" s="207"/>
      <c r="X848" s="208"/>
      <c r="Y848" s="209"/>
      <c r="AA848" s="186"/>
      <c r="AB848" s="186"/>
      <c r="AC848" s="186"/>
      <c r="AD848" s="186"/>
      <c r="AE848" s="186"/>
      <c r="AF848" s="186"/>
    </row>
    <row r="849" spans="1:32" ht="18" customHeight="1">
      <c r="A849" s="188"/>
      <c r="B849" s="189"/>
      <c r="C849" s="167"/>
      <c r="D849" s="190"/>
      <c r="E849" s="191"/>
      <c r="F849" s="192"/>
      <c r="G849" s="193"/>
      <c r="H849" s="191"/>
      <c r="I849" s="194"/>
      <c r="J849" s="194" t="s">
        <v>862</v>
      </c>
      <c r="K849" s="194"/>
      <c r="L849" s="194"/>
      <c r="M849" s="194" t="s">
        <v>863</v>
      </c>
      <c r="N849" s="194"/>
      <c r="O849" s="194"/>
      <c r="P849" s="196"/>
      <c r="Q849" s="197"/>
      <c r="R849" s="194"/>
      <c r="S849" s="194"/>
      <c r="T849" s="194"/>
      <c r="U849" s="194"/>
      <c r="V849" s="198"/>
      <c r="W849" s="198"/>
      <c r="X849" s="199"/>
      <c r="Y849" s="200"/>
      <c r="AA849" s="198"/>
      <c r="AB849" s="198"/>
      <c r="AC849" s="198"/>
      <c r="AD849" s="198"/>
      <c r="AE849" s="198"/>
      <c r="AF849" s="198"/>
    </row>
    <row r="850" spans="1:32" ht="18" customHeight="1">
      <c r="A850" s="151"/>
      <c r="B850" s="201" t="s">
        <v>845</v>
      </c>
      <c r="C850" s="202"/>
      <c r="D850" s="217">
        <v>1</v>
      </c>
      <c r="E850" s="183" t="s">
        <v>303</v>
      </c>
      <c r="F850" s="210">
        <f>IF(G850=0,"",IF(LEN(ABS(ROUND(G850,0)))&gt;3,ROUND(G850,2-INT(LOG(ABS(ROUND(G850,0))))),IF(LEN(ABS(ROUND(G850,0)))&gt;1,ROUND(G850,1-INT(LOG(ABS(G850)))),ROUND(G850,0-INT(LOG(ABS(G850)))))))</f>
        <v>170</v>
      </c>
      <c r="G850" s="211">
        <f>IF(P850="",H850,ROUND(H850*P850,1))</f>
        <v>167.6</v>
      </c>
      <c r="H850" s="204">
        <v>1</v>
      </c>
      <c r="I850" s="213"/>
      <c r="J850" s="226">
        <v>165.9</v>
      </c>
      <c r="K850" s="222">
        <v>1.01</v>
      </c>
      <c r="L850" s="229">
        <f>IF(J850="",K850,ROUND(J850*K850,1))</f>
        <v>167.6</v>
      </c>
      <c r="M850" s="232">
        <v>165.9</v>
      </c>
      <c r="N850" s="222">
        <v>1.01</v>
      </c>
      <c r="O850" s="229">
        <f>IF(M850="",N850,ROUND(M850*N850,1))</f>
        <v>167.6</v>
      </c>
      <c r="P850" s="230">
        <f>IF(E850="",0,AVERAGE(L850,O850))</f>
        <v>167.6</v>
      </c>
      <c r="Q850" s="205"/>
      <c r="R850" s="213"/>
      <c r="S850" s="213"/>
      <c r="T850" s="152"/>
      <c r="U850" s="152"/>
      <c r="V850" s="206"/>
      <c r="W850" s="207"/>
      <c r="X850" s="208"/>
      <c r="Y850" s="209"/>
      <c r="AA850" s="186"/>
      <c r="AB850" s="186"/>
      <c r="AC850" s="186"/>
      <c r="AD850" s="186"/>
      <c r="AE850" s="186"/>
      <c r="AF850" s="186"/>
    </row>
    <row r="851" spans="1:32" ht="18" customHeight="1">
      <c r="A851" s="188"/>
      <c r="B851" s="189"/>
      <c r="C851" s="167"/>
      <c r="D851" s="190"/>
      <c r="E851" s="191"/>
      <c r="F851" s="192"/>
      <c r="G851" s="193"/>
      <c r="H851" s="191"/>
      <c r="I851" s="194"/>
      <c r="J851" s="194"/>
      <c r="K851" s="194"/>
      <c r="L851" s="194"/>
      <c r="M851" s="194"/>
      <c r="N851" s="194"/>
      <c r="O851" s="194"/>
      <c r="P851" s="196"/>
      <c r="Q851" s="197"/>
      <c r="R851" s="194"/>
      <c r="S851" s="194"/>
      <c r="T851" s="194"/>
      <c r="U851" s="194"/>
      <c r="V851" s="198"/>
      <c r="W851" s="198"/>
      <c r="X851" s="199"/>
      <c r="Y851" s="200"/>
      <c r="AA851" s="198"/>
      <c r="AB851" s="198"/>
      <c r="AC851" s="198"/>
      <c r="AD851" s="198"/>
      <c r="AE851" s="198"/>
      <c r="AF851" s="198"/>
    </row>
    <row r="852" spans="1:32" ht="18" customHeight="1">
      <c r="A852" s="151"/>
      <c r="B852" s="201"/>
      <c r="C852" s="202"/>
      <c r="D852" s="203"/>
      <c r="E852" s="183"/>
      <c r="F852" s="210"/>
      <c r="G852" s="211"/>
      <c r="H852" s="204"/>
      <c r="I852" s="213"/>
      <c r="J852" s="213"/>
      <c r="K852" s="222"/>
      <c r="L852" s="213"/>
      <c r="M852" s="212"/>
      <c r="N852" s="222"/>
      <c r="O852" s="213"/>
      <c r="P852" s="214"/>
      <c r="Q852" s="205"/>
      <c r="R852" s="213"/>
      <c r="S852" s="213"/>
      <c r="T852" s="152"/>
      <c r="U852" s="152"/>
      <c r="V852" s="206"/>
      <c r="W852" s="207"/>
      <c r="X852" s="208"/>
      <c r="Y852" s="209"/>
      <c r="AA852" s="186"/>
      <c r="AB852" s="186"/>
      <c r="AC852" s="186"/>
      <c r="AD852" s="186"/>
      <c r="AE852" s="186"/>
      <c r="AF852" s="186"/>
    </row>
    <row r="853" spans="1:32" ht="18" customHeight="1">
      <c r="A853" s="188"/>
      <c r="B853" s="189"/>
      <c r="C853" s="167"/>
      <c r="D853" s="190"/>
      <c r="E853" s="191"/>
      <c r="F853" s="192"/>
      <c r="G853" s="193"/>
      <c r="H853" s="191"/>
      <c r="I853" s="194"/>
      <c r="J853" s="194"/>
      <c r="K853" s="194"/>
      <c r="L853" s="194"/>
      <c r="M853" s="194"/>
      <c r="N853" s="194"/>
      <c r="O853" s="194"/>
      <c r="P853" s="196"/>
      <c r="Q853" s="197"/>
      <c r="R853" s="194"/>
      <c r="S853" s="194"/>
      <c r="T853" s="194"/>
      <c r="U853" s="194"/>
      <c r="V853" s="198"/>
      <c r="W853" s="198"/>
      <c r="X853" s="199"/>
      <c r="Y853" s="200"/>
      <c r="AA853" s="198"/>
      <c r="AB853" s="198"/>
      <c r="AC853" s="198"/>
      <c r="AD853" s="198"/>
      <c r="AE853" s="198"/>
      <c r="AF853" s="198"/>
    </row>
    <row r="854" spans="1:32" ht="18" customHeight="1">
      <c r="A854" s="151" t="s">
        <v>1077</v>
      </c>
      <c r="B854" s="201" t="s">
        <v>209</v>
      </c>
      <c r="C854" s="202" t="s">
        <v>288</v>
      </c>
      <c r="D854" s="203"/>
      <c r="E854" s="183"/>
      <c r="F854" s="210"/>
      <c r="G854" s="211"/>
      <c r="H854" s="204"/>
      <c r="I854" s="213"/>
      <c r="J854" s="213"/>
      <c r="K854" s="222"/>
      <c r="L854" s="213"/>
      <c r="M854" s="212"/>
      <c r="N854" s="222"/>
      <c r="O854" s="213"/>
      <c r="P854" s="214"/>
      <c r="Q854" s="205"/>
      <c r="R854" s="213"/>
      <c r="S854" s="213"/>
      <c r="T854" s="152"/>
      <c r="U854" s="152"/>
      <c r="V854" s="206"/>
      <c r="W854" s="207"/>
      <c r="X854" s="208"/>
      <c r="Y854" s="209"/>
      <c r="AA854" s="186"/>
      <c r="AB854" s="186"/>
      <c r="AC854" s="186"/>
      <c r="AD854" s="186"/>
      <c r="AE854" s="186"/>
      <c r="AF854" s="186"/>
    </row>
    <row r="855" spans="1:32" ht="18" customHeight="1">
      <c r="A855" s="188"/>
      <c r="B855" s="189"/>
      <c r="C855" s="167"/>
      <c r="D855" s="190"/>
      <c r="E855" s="191"/>
      <c r="F855" s="192"/>
      <c r="G855" s="193"/>
      <c r="H855" s="191"/>
      <c r="I855" s="194"/>
      <c r="J855" s="194"/>
      <c r="K855" s="194"/>
      <c r="L855" s="194"/>
      <c r="M855" s="195"/>
      <c r="N855" s="194"/>
      <c r="O855" s="194"/>
      <c r="P855" s="196"/>
      <c r="Q855" s="197"/>
      <c r="R855" s="194"/>
      <c r="S855" s="194"/>
      <c r="T855" s="194"/>
      <c r="U855" s="194"/>
      <c r="V855" s="198"/>
      <c r="W855" s="198"/>
      <c r="X855" s="199"/>
      <c r="Y855" s="200"/>
      <c r="AA855" s="198"/>
      <c r="AB855" s="198"/>
      <c r="AC855" s="198"/>
      <c r="AD855" s="198"/>
      <c r="AE855" s="198"/>
      <c r="AF855" s="198"/>
    </row>
    <row r="856" spans="1:32" ht="18" customHeight="1">
      <c r="A856" s="151"/>
      <c r="B856" s="201" t="s">
        <v>41</v>
      </c>
      <c r="C856" s="202"/>
      <c r="D856" s="203"/>
      <c r="E856" s="183"/>
      <c r="F856" s="155"/>
      <c r="G856" s="182"/>
      <c r="H856" s="204"/>
      <c r="I856" s="152"/>
      <c r="J856" s="152"/>
      <c r="K856" s="152"/>
      <c r="L856" s="152"/>
      <c r="M856" s="181"/>
      <c r="N856" s="152"/>
      <c r="O856" s="152"/>
      <c r="P856" s="184"/>
      <c r="Q856" s="205"/>
      <c r="R856" s="213"/>
      <c r="S856" s="213"/>
      <c r="T856" s="152"/>
      <c r="U856" s="152"/>
      <c r="V856" s="206"/>
      <c r="W856" s="207"/>
      <c r="X856" s="208"/>
      <c r="Y856" s="209"/>
      <c r="AA856" s="186"/>
      <c r="AB856" s="186"/>
      <c r="AC856" s="186"/>
      <c r="AD856" s="186"/>
      <c r="AE856" s="186"/>
      <c r="AF856" s="186"/>
    </row>
    <row r="857" spans="1:32" ht="18" customHeight="1">
      <c r="A857" s="188"/>
      <c r="B857" s="189"/>
      <c r="C857" s="167" t="s">
        <v>849</v>
      </c>
      <c r="D857" s="190"/>
      <c r="E857" s="191"/>
      <c r="F857" s="192"/>
      <c r="G857" s="193"/>
      <c r="H857" s="191"/>
      <c r="I857" s="194"/>
      <c r="J857" s="194" t="s">
        <v>858</v>
      </c>
      <c r="K857" s="194"/>
      <c r="L857" s="194"/>
      <c r="M857" s="194" t="s">
        <v>859</v>
      </c>
      <c r="N857" s="194"/>
      <c r="O857" s="194"/>
      <c r="P857" s="196"/>
      <c r="Q857" s="197"/>
      <c r="R857" s="194"/>
      <c r="S857" s="194"/>
      <c r="T857" s="194"/>
      <c r="U857" s="194"/>
      <c r="V857" s="198"/>
      <c r="W857" s="198"/>
      <c r="X857" s="199"/>
      <c r="Y857" s="200"/>
      <c r="AA857" s="198"/>
      <c r="AB857" s="198"/>
      <c r="AC857" s="198"/>
      <c r="AD857" s="198"/>
      <c r="AE857" s="198"/>
      <c r="AF857" s="198"/>
    </row>
    <row r="858" spans="1:32" ht="18" customHeight="1">
      <c r="A858" s="151"/>
      <c r="B858" s="201" t="s">
        <v>841</v>
      </c>
      <c r="C858" s="202" t="s">
        <v>865</v>
      </c>
      <c r="D858" s="217">
        <v>3.05</v>
      </c>
      <c r="E858" s="183" t="s">
        <v>660</v>
      </c>
      <c r="F858" s="210">
        <f>IF(G858=0,"",IF(LEN(ABS(ROUND(G858,0)))&gt;3,ROUND(G858,2-INT(LOG(ABS(ROUND(G858,0))))),IF(LEN(ABS(ROUND(G858,0)))&gt;1,ROUND(G858,1-INT(LOG(ABS(G858)))),ROUND(G858,0-INT(LOG(ABS(G858)))))))</f>
        <v>160</v>
      </c>
      <c r="G858" s="211">
        <f>IF(P858="",H858,ROUND(H858*P858,1))</f>
        <v>162.5</v>
      </c>
      <c r="H858" s="204">
        <v>1</v>
      </c>
      <c r="I858" s="213"/>
      <c r="J858" s="213">
        <v>160</v>
      </c>
      <c r="K858" s="222">
        <v>1</v>
      </c>
      <c r="L858" s="229">
        <f>IF(J858="",K858,ROUND(J858*K858,1))</f>
        <v>160</v>
      </c>
      <c r="M858" s="212">
        <v>165</v>
      </c>
      <c r="N858" s="222">
        <v>1</v>
      </c>
      <c r="O858" s="229">
        <f>IF(M858="",N858,ROUND(M858*N858,1))</f>
        <v>165</v>
      </c>
      <c r="P858" s="230">
        <f>IF(E858="",0,AVERAGE(L858,O858))</f>
        <v>162.5</v>
      </c>
      <c r="Q858" s="205"/>
      <c r="R858" s="213"/>
      <c r="S858" s="213"/>
      <c r="T858" s="152"/>
      <c r="U858" s="152"/>
      <c r="V858" s="206"/>
      <c r="W858" s="207"/>
      <c r="X858" s="208"/>
      <c r="Y858" s="209"/>
      <c r="AA858" s="186"/>
      <c r="AB858" s="186"/>
      <c r="AC858" s="186"/>
      <c r="AD858" s="186"/>
      <c r="AE858" s="186"/>
      <c r="AF858" s="186"/>
    </row>
    <row r="859" spans="1:32" ht="18" customHeight="1">
      <c r="A859" s="188"/>
      <c r="B859" s="189"/>
      <c r="C859" s="167" t="s">
        <v>867</v>
      </c>
      <c r="D859" s="190"/>
      <c r="E859" s="191"/>
      <c r="F859" s="192"/>
      <c r="G859" s="193"/>
      <c r="H859" s="191"/>
      <c r="I859" s="194"/>
      <c r="J859" s="194" t="s">
        <v>858</v>
      </c>
      <c r="K859" s="194"/>
      <c r="L859" s="194"/>
      <c r="M859" s="194" t="s">
        <v>859</v>
      </c>
      <c r="N859" s="194"/>
      <c r="O859" s="194"/>
      <c r="P859" s="196"/>
      <c r="Q859" s="197"/>
      <c r="R859" s="194"/>
      <c r="S859" s="194"/>
      <c r="T859" s="194"/>
      <c r="U859" s="194"/>
      <c r="V859" s="198"/>
      <c r="W859" s="198"/>
      <c r="X859" s="199"/>
      <c r="Y859" s="200"/>
      <c r="AA859" s="198"/>
      <c r="AB859" s="198"/>
      <c r="AC859" s="198"/>
      <c r="AD859" s="198"/>
      <c r="AE859" s="198"/>
      <c r="AF859" s="198"/>
    </row>
    <row r="860" spans="1:32" ht="18" customHeight="1">
      <c r="A860" s="151"/>
      <c r="B860" s="201" t="s">
        <v>856</v>
      </c>
      <c r="C860" s="202" t="s">
        <v>869</v>
      </c>
      <c r="D860" s="236">
        <v>0.13400000000000001</v>
      </c>
      <c r="E860" s="183" t="s">
        <v>660</v>
      </c>
      <c r="F860" s="210">
        <f>IF(G860=0,"",IF(LEN(ABS(ROUND(G860,0)))&gt;3,ROUND(G860,2-INT(LOG(ABS(ROUND(G860,0))))),IF(LEN(ABS(ROUND(G860,0)))&gt;1,ROUND(G860,1-INT(LOG(ABS(G860)))),ROUND(G860,0-INT(LOG(ABS(G860)))))))</f>
        <v>350</v>
      </c>
      <c r="G860" s="211">
        <f>IF(P860="",H860,ROUND(H860*P860,1))</f>
        <v>350</v>
      </c>
      <c r="H860" s="204">
        <v>1</v>
      </c>
      <c r="I860" s="213"/>
      <c r="J860" s="213">
        <v>360</v>
      </c>
      <c r="K860" s="222">
        <v>1</v>
      </c>
      <c r="L860" s="229">
        <f>IF(J860="",K860,ROUND(J860*K860,1))</f>
        <v>360</v>
      </c>
      <c r="M860" s="212">
        <v>340</v>
      </c>
      <c r="N860" s="222">
        <v>1</v>
      </c>
      <c r="O860" s="229">
        <f>IF(M860="",N860,ROUND(M860*N860,1))</f>
        <v>340</v>
      </c>
      <c r="P860" s="230">
        <f>IF(E860="",0,AVERAGE(L860,O860))</f>
        <v>350</v>
      </c>
      <c r="Q860" s="205"/>
      <c r="R860" s="213"/>
      <c r="S860" s="213"/>
      <c r="T860" s="152"/>
      <c r="U860" s="152"/>
      <c r="V860" s="206"/>
      <c r="W860" s="207"/>
      <c r="X860" s="208"/>
      <c r="Y860" s="209"/>
      <c r="AA860" s="186"/>
      <c r="AB860" s="186"/>
      <c r="AC860" s="186"/>
      <c r="AD860" s="186"/>
      <c r="AE860" s="186"/>
      <c r="AF860" s="186"/>
    </row>
    <row r="861" spans="1:32" ht="18" customHeight="1">
      <c r="A861" s="188"/>
      <c r="B861" s="189"/>
      <c r="C861" s="167" t="s">
        <v>871</v>
      </c>
      <c r="D861" s="190"/>
      <c r="E861" s="191"/>
      <c r="F861" s="192"/>
      <c r="G861" s="193"/>
      <c r="H861" s="191"/>
      <c r="I861" s="194"/>
      <c r="J861" s="194" t="s">
        <v>860</v>
      </c>
      <c r="K861" s="194"/>
      <c r="L861" s="194"/>
      <c r="M861" s="194" t="s">
        <v>861</v>
      </c>
      <c r="N861" s="194"/>
      <c r="O861" s="194"/>
      <c r="P861" s="196"/>
      <c r="Q861" s="197"/>
      <c r="R861" s="194"/>
      <c r="S861" s="194"/>
      <c r="T861" s="194"/>
      <c r="U861" s="194"/>
      <c r="V861" s="198"/>
      <c r="W861" s="198"/>
      <c r="X861" s="199"/>
      <c r="Y861" s="200"/>
      <c r="AA861" s="198"/>
      <c r="AB861" s="198"/>
      <c r="AC861" s="198"/>
      <c r="AD861" s="198"/>
      <c r="AE861" s="198"/>
      <c r="AF861" s="198"/>
    </row>
    <row r="862" spans="1:32" ht="18" customHeight="1">
      <c r="A862" s="151"/>
      <c r="B862" s="201" t="s">
        <v>843</v>
      </c>
      <c r="C862" s="202" t="s">
        <v>873</v>
      </c>
      <c r="D862" s="236">
        <v>0.23499999999999999</v>
      </c>
      <c r="E862" s="183" t="s">
        <v>857</v>
      </c>
      <c r="F862" s="210">
        <f>IF(G862=0,"",IF(LEN(ABS(ROUND(G862,0)))&gt;3,ROUND(G862,2-INT(LOG(ABS(ROUND(G862,0))))),IF(LEN(ABS(ROUND(G862,0)))&gt;1,ROUND(G862,1-INT(LOG(ABS(G862)))),ROUND(G862,0-INT(LOG(ABS(G862)))))))</f>
        <v>100</v>
      </c>
      <c r="G862" s="211">
        <f>IF(P862="",H862,ROUND(H862*P862,1))</f>
        <v>101.5</v>
      </c>
      <c r="H862" s="204">
        <v>1</v>
      </c>
      <c r="I862" s="213"/>
      <c r="J862" s="213">
        <v>102</v>
      </c>
      <c r="K862" s="222">
        <v>1</v>
      </c>
      <c r="L862" s="229">
        <f>IF(J862="",K862,ROUND(J862*K862,1))</f>
        <v>102</v>
      </c>
      <c r="M862" s="212">
        <v>101</v>
      </c>
      <c r="N862" s="222">
        <v>1</v>
      </c>
      <c r="O862" s="229">
        <f>IF(M862="",N862,ROUND(M862*N862,1))</f>
        <v>101</v>
      </c>
      <c r="P862" s="230">
        <f>IF(E862="",0,AVERAGE(L862,O862))</f>
        <v>101.5</v>
      </c>
      <c r="Q862" s="205"/>
      <c r="R862" s="213"/>
      <c r="S862" s="213"/>
      <c r="T862" s="152"/>
      <c r="U862" s="152"/>
      <c r="V862" s="206"/>
      <c r="W862" s="207"/>
      <c r="X862" s="208"/>
      <c r="Y862" s="209"/>
      <c r="AA862" s="186"/>
      <c r="AB862" s="186"/>
      <c r="AC862" s="186"/>
      <c r="AD862" s="186"/>
      <c r="AE862" s="186"/>
      <c r="AF862" s="186"/>
    </row>
    <row r="863" spans="1:32" ht="18" customHeight="1">
      <c r="A863" s="188"/>
      <c r="B863" s="189"/>
      <c r="C863" s="167"/>
      <c r="D863" s="190"/>
      <c r="E863" s="191"/>
      <c r="F863" s="192"/>
      <c r="G863" s="193"/>
      <c r="H863" s="191"/>
      <c r="I863" s="194"/>
      <c r="J863" s="194"/>
      <c r="K863" s="194"/>
      <c r="L863" s="194"/>
      <c r="M863" s="195"/>
      <c r="N863" s="194"/>
      <c r="O863" s="194"/>
      <c r="P863" s="196"/>
      <c r="Q863" s="197"/>
      <c r="R863" s="194"/>
      <c r="S863" s="194"/>
      <c r="T863" s="194"/>
      <c r="U863" s="194"/>
      <c r="V863" s="198"/>
      <c r="W863" s="198"/>
      <c r="X863" s="199"/>
      <c r="Y863" s="200"/>
      <c r="AA863" s="198"/>
      <c r="AB863" s="198"/>
      <c r="AC863" s="198"/>
      <c r="AD863" s="198"/>
      <c r="AE863" s="198"/>
      <c r="AF863" s="198"/>
    </row>
    <row r="864" spans="1:32" ht="18" customHeight="1">
      <c r="A864" s="151"/>
      <c r="B864" s="201" t="s">
        <v>844</v>
      </c>
      <c r="C864" s="202" t="s">
        <v>855</v>
      </c>
      <c r="D864" s="217">
        <v>1</v>
      </c>
      <c r="E864" s="183" t="s">
        <v>0</v>
      </c>
      <c r="F864" s="155"/>
      <c r="G864" s="182"/>
      <c r="H864" s="204"/>
      <c r="I864" s="152"/>
      <c r="J864" s="152" t="s">
        <v>189</v>
      </c>
      <c r="K864" s="152"/>
      <c r="L864" s="152"/>
      <c r="M864" s="181" t="s">
        <v>1047</v>
      </c>
      <c r="N864" s="152"/>
      <c r="O864" s="152"/>
      <c r="P864" s="184"/>
      <c r="Q864" s="205"/>
      <c r="R864" s="213"/>
      <c r="S864" s="213"/>
      <c r="T864" s="152"/>
      <c r="U864" s="152"/>
      <c r="V864" s="206"/>
      <c r="W864" s="207"/>
      <c r="X864" s="208"/>
      <c r="Y864" s="209"/>
      <c r="AA864" s="186"/>
      <c r="AB864" s="186"/>
      <c r="AC864" s="186"/>
      <c r="AD864" s="186"/>
      <c r="AE864" s="186"/>
      <c r="AF864" s="186"/>
    </row>
    <row r="865" spans="1:32" ht="18" customHeight="1">
      <c r="A865" s="188"/>
      <c r="B865" s="189"/>
      <c r="C865" s="167"/>
      <c r="D865" s="190"/>
      <c r="E865" s="191"/>
      <c r="F865" s="192"/>
      <c r="G865" s="193"/>
      <c r="H865" s="191"/>
      <c r="I865" s="194"/>
      <c r="J865" s="194" t="s">
        <v>875</v>
      </c>
      <c r="K865" s="194"/>
      <c r="L865" s="194"/>
      <c r="M865" s="194" t="s">
        <v>863</v>
      </c>
      <c r="N865" s="194"/>
      <c r="O865" s="194"/>
      <c r="P865" s="196"/>
      <c r="Q865" s="197"/>
      <c r="R865" s="194"/>
      <c r="S865" s="194"/>
      <c r="T865" s="194"/>
      <c r="U865" s="194"/>
      <c r="V865" s="198"/>
      <c r="W865" s="198"/>
      <c r="X865" s="199"/>
      <c r="Y865" s="200"/>
      <c r="AA865" s="198"/>
      <c r="AB865" s="198"/>
      <c r="AC865" s="198"/>
      <c r="AD865" s="198"/>
      <c r="AE865" s="198"/>
      <c r="AF865" s="198"/>
    </row>
    <row r="866" spans="1:32" ht="18" customHeight="1">
      <c r="A866" s="151"/>
      <c r="B866" s="201" t="s">
        <v>845</v>
      </c>
      <c r="C866" s="202"/>
      <c r="D866" s="217">
        <v>5.35</v>
      </c>
      <c r="E866" s="183" t="s">
        <v>303</v>
      </c>
      <c r="F866" s="210">
        <f>IF(G866=0,"",IF(LEN(ABS(ROUND(G866,0)))&gt;3,ROUND(G866,2-INT(LOG(ABS(ROUND(G866,0))))),IF(LEN(ABS(ROUND(G866,0)))&gt;1,ROUND(G866,1-INT(LOG(ABS(G866)))),ROUND(G866,0-INT(LOG(ABS(G866)))))))</f>
        <v>420</v>
      </c>
      <c r="G866" s="211">
        <f>IF(P866="",H866,ROUND(H866*P866,1))</f>
        <v>418.9</v>
      </c>
      <c r="H866" s="204">
        <v>1</v>
      </c>
      <c r="I866" s="213"/>
      <c r="J866" s="226">
        <v>414.8</v>
      </c>
      <c r="K866" s="222">
        <v>1.01</v>
      </c>
      <c r="L866" s="229">
        <f>IF(J866="",K866,ROUND(J866*K866,1))</f>
        <v>418.9</v>
      </c>
      <c r="M866" s="232">
        <v>414.8</v>
      </c>
      <c r="N866" s="222">
        <v>1.01</v>
      </c>
      <c r="O866" s="229">
        <f>IF(M866="",N866,ROUND(M866*N866,1))</f>
        <v>418.9</v>
      </c>
      <c r="P866" s="230">
        <f>IF(E866="",0,AVERAGE(L866,O866))</f>
        <v>418.9</v>
      </c>
      <c r="Q866" s="205"/>
      <c r="R866" s="213"/>
      <c r="S866" s="213"/>
      <c r="T866" s="152"/>
      <c r="U866" s="152"/>
      <c r="V866" s="206"/>
      <c r="W866" s="207"/>
      <c r="X866" s="208"/>
      <c r="Y866" s="209"/>
      <c r="AA866" s="186"/>
      <c r="AB866" s="186"/>
      <c r="AC866" s="186"/>
      <c r="AD866" s="186"/>
      <c r="AE866" s="186"/>
      <c r="AF866" s="186"/>
    </row>
    <row r="867" spans="1:32" ht="18" customHeight="1">
      <c r="A867" s="188"/>
      <c r="B867" s="189"/>
      <c r="C867" s="167"/>
      <c r="D867" s="190"/>
      <c r="E867" s="191"/>
      <c r="F867" s="192"/>
      <c r="G867" s="193"/>
      <c r="H867" s="191"/>
      <c r="I867" s="194"/>
      <c r="J867" s="194"/>
      <c r="K867" s="194"/>
      <c r="L867" s="194"/>
      <c r="M867" s="194"/>
      <c r="N867" s="194"/>
      <c r="O867" s="194"/>
      <c r="P867" s="196"/>
      <c r="Q867" s="197"/>
      <c r="R867" s="194"/>
      <c r="S867" s="194"/>
      <c r="T867" s="194"/>
      <c r="U867" s="194"/>
      <c r="V867" s="198"/>
      <c r="W867" s="198"/>
      <c r="X867" s="199"/>
      <c r="Y867" s="200"/>
      <c r="AA867" s="198"/>
      <c r="AB867" s="198"/>
      <c r="AC867" s="198"/>
      <c r="AD867" s="198"/>
      <c r="AE867" s="198"/>
      <c r="AF867" s="198"/>
    </row>
    <row r="868" spans="1:32" ht="18" customHeight="1">
      <c r="A868" s="151"/>
      <c r="B868" s="201"/>
      <c r="C868" s="202"/>
      <c r="D868" s="203"/>
      <c r="E868" s="183"/>
      <c r="F868" s="210"/>
      <c r="G868" s="211"/>
      <c r="H868" s="204"/>
      <c r="I868" s="213"/>
      <c r="J868" s="213"/>
      <c r="K868" s="222"/>
      <c r="L868" s="213"/>
      <c r="M868" s="212"/>
      <c r="N868" s="222"/>
      <c r="O868" s="213"/>
      <c r="P868" s="214"/>
      <c r="Q868" s="205"/>
      <c r="R868" s="213"/>
      <c r="S868" s="213"/>
      <c r="T868" s="152"/>
      <c r="U868" s="152"/>
      <c r="V868" s="206"/>
      <c r="W868" s="207"/>
      <c r="X868" s="208"/>
      <c r="Y868" s="209"/>
      <c r="AA868" s="186"/>
      <c r="AB868" s="186"/>
      <c r="AC868" s="186"/>
      <c r="AD868" s="186"/>
      <c r="AE868" s="186"/>
      <c r="AF868" s="186"/>
    </row>
    <row r="869" spans="1:32" ht="18" customHeight="1">
      <c r="A869" s="188"/>
      <c r="B869" s="189"/>
      <c r="C869" s="167"/>
      <c r="D869" s="190"/>
      <c r="E869" s="191"/>
      <c r="F869" s="192"/>
      <c r="G869" s="193"/>
      <c r="H869" s="191"/>
      <c r="I869" s="194"/>
      <c r="J869" s="194"/>
      <c r="K869" s="194"/>
      <c r="L869" s="194"/>
      <c r="M869" s="195"/>
      <c r="N869" s="194"/>
      <c r="O869" s="194"/>
      <c r="P869" s="196"/>
      <c r="Q869" s="197"/>
      <c r="R869" s="194"/>
      <c r="S869" s="194"/>
      <c r="T869" s="194"/>
      <c r="U869" s="194"/>
      <c r="V869" s="198"/>
      <c r="W869" s="198"/>
      <c r="X869" s="199"/>
      <c r="Y869" s="200"/>
      <c r="AA869" s="198"/>
      <c r="AB869" s="198"/>
      <c r="AC869" s="198"/>
      <c r="AD869" s="198"/>
      <c r="AE869" s="198"/>
      <c r="AF869" s="198"/>
    </row>
    <row r="870" spans="1:32" ht="18" customHeight="1">
      <c r="A870" s="151" t="s">
        <v>1183</v>
      </c>
      <c r="B870" s="201" t="s">
        <v>565</v>
      </c>
      <c r="C870" s="202" t="s">
        <v>566</v>
      </c>
      <c r="D870" s="203"/>
      <c r="E870" s="183"/>
      <c r="F870" s="155"/>
      <c r="G870" s="182"/>
      <c r="H870" s="204"/>
      <c r="I870" s="152"/>
      <c r="J870" s="152"/>
      <c r="K870" s="152"/>
      <c r="L870" s="152"/>
      <c r="M870" s="181"/>
      <c r="N870" s="152"/>
      <c r="O870" s="152"/>
      <c r="P870" s="184"/>
      <c r="Q870" s="205"/>
      <c r="R870" s="213"/>
      <c r="S870" s="213"/>
      <c r="T870" s="152"/>
      <c r="U870" s="152"/>
      <c r="V870" s="206"/>
      <c r="W870" s="207"/>
      <c r="X870" s="208"/>
      <c r="Y870" s="209"/>
      <c r="AA870" s="186"/>
      <c r="AB870" s="186"/>
      <c r="AC870" s="186"/>
      <c r="AD870" s="186"/>
      <c r="AE870" s="186"/>
      <c r="AF870" s="186"/>
    </row>
    <row r="871" spans="1:32" ht="18" customHeight="1">
      <c r="A871" s="188"/>
      <c r="B871" s="189"/>
      <c r="C871" s="167"/>
      <c r="D871" s="190"/>
      <c r="E871" s="191"/>
      <c r="F871" s="192"/>
      <c r="G871" s="193"/>
      <c r="H871" s="191"/>
      <c r="I871" s="194"/>
      <c r="J871" s="194"/>
      <c r="K871" s="194"/>
      <c r="L871" s="194"/>
      <c r="M871" s="195"/>
      <c r="N871" s="194"/>
      <c r="O871" s="194"/>
      <c r="P871" s="196"/>
      <c r="Q871" s="197"/>
      <c r="R871" s="194"/>
      <c r="S871" s="194"/>
      <c r="T871" s="194"/>
      <c r="U871" s="194"/>
      <c r="V871" s="198"/>
      <c r="W871" s="198"/>
      <c r="X871" s="199"/>
      <c r="Y871" s="200"/>
      <c r="AA871" s="198"/>
      <c r="AB871" s="198"/>
      <c r="AC871" s="198"/>
      <c r="AD871" s="198"/>
      <c r="AE871" s="198"/>
      <c r="AF871" s="198"/>
    </row>
    <row r="872" spans="1:32" ht="18" customHeight="1">
      <c r="A872" s="151"/>
      <c r="B872" s="201" t="s">
        <v>648</v>
      </c>
      <c r="C872" s="202"/>
      <c r="D872" s="203"/>
      <c r="E872" s="183"/>
      <c r="F872" s="210"/>
      <c r="G872" s="211"/>
      <c r="H872" s="204"/>
      <c r="I872" s="213"/>
      <c r="J872" s="213"/>
      <c r="K872" s="222"/>
      <c r="L872" s="213"/>
      <c r="M872" s="212"/>
      <c r="N872" s="222"/>
      <c r="O872" s="213"/>
      <c r="P872" s="214"/>
      <c r="Q872" s="205"/>
      <c r="R872" s="213"/>
      <c r="S872" s="213"/>
      <c r="T872" s="152"/>
      <c r="U872" s="152"/>
      <c r="V872" s="206"/>
      <c r="W872" s="207"/>
      <c r="X872" s="208"/>
      <c r="Y872" s="209"/>
      <c r="AA872" s="186"/>
      <c r="AB872" s="186"/>
      <c r="AC872" s="186"/>
      <c r="AD872" s="186"/>
      <c r="AE872" s="186"/>
      <c r="AF872" s="186"/>
    </row>
    <row r="873" spans="1:32" ht="18" customHeight="1">
      <c r="A873" s="188"/>
      <c r="B873" s="189"/>
      <c r="C873" s="167"/>
      <c r="D873" s="190"/>
      <c r="E873" s="191"/>
      <c r="F873" s="192"/>
      <c r="G873" s="193"/>
      <c r="H873" s="191"/>
      <c r="I873" s="194"/>
      <c r="J873" s="194" t="s">
        <v>754</v>
      </c>
      <c r="K873" s="194"/>
      <c r="L873" s="194"/>
      <c r="M873" s="194" t="s">
        <v>755</v>
      </c>
      <c r="N873" s="194"/>
      <c r="O873" s="194"/>
      <c r="P873" s="196"/>
      <c r="Q873" s="197"/>
      <c r="R873" s="194"/>
      <c r="S873" s="194"/>
      <c r="T873" s="194"/>
      <c r="U873" s="194"/>
      <c r="V873" s="198"/>
      <c r="W873" s="198"/>
      <c r="X873" s="199"/>
      <c r="Y873" s="200"/>
      <c r="AA873" s="198"/>
      <c r="AB873" s="198"/>
      <c r="AC873" s="198"/>
      <c r="AD873" s="198"/>
      <c r="AE873" s="198"/>
      <c r="AF873" s="198"/>
    </row>
    <row r="874" spans="1:32" ht="18" customHeight="1">
      <c r="A874" s="151"/>
      <c r="B874" s="201" t="s">
        <v>649</v>
      </c>
      <c r="C874" s="202"/>
      <c r="D874" s="217">
        <v>0.08</v>
      </c>
      <c r="E874" s="183" t="s">
        <v>12</v>
      </c>
      <c r="F874" s="210">
        <f>IF(G874=0,"",IF(LEN(ABS(ROUND(G874,0)))&gt;3,ROUND(G874,2-INT(LOG(ABS(ROUND(G874,0))))),IF(LEN(ABS(ROUND(G874,0)))&gt;1,ROUND(G874,1-INT(LOG(ABS(G874)))),ROUND(G874,0-INT(LOG(ABS(G874)))))))</f>
        <v>4900</v>
      </c>
      <c r="G874" s="211">
        <f>IF(P874="",H874,ROUND(H874*P874,1))</f>
        <v>4898.5</v>
      </c>
      <c r="H874" s="204">
        <v>1</v>
      </c>
      <c r="I874" s="213"/>
      <c r="J874" s="213">
        <v>5200</v>
      </c>
      <c r="K874" s="222">
        <v>1.01</v>
      </c>
      <c r="L874" s="229">
        <f>IF(J874="",K874,ROUND(J874*K874,1))</f>
        <v>5252</v>
      </c>
      <c r="M874" s="212">
        <v>4500</v>
      </c>
      <c r="N874" s="222">
        <v>1.01</v>
      </c>
      <c r="O874" s="229">
        <f>IF(M874="",N874,ROUND(M874*N874,1))</f>
        <v>4545</v>
      </c>
      <c r="P874" s="230">
        <f>IF(E874="",0,AVERAGE(L874,O874))</f>
        <v>4898.5</v>
      </c>
      <c r="Q874" s="205"/>
      <c r="R874" s="213"/>
      <c r="S874" s="213"/>
      <c r="T874" s="152"/>
      <c r="U874" s="152"/>
      <c r="V874" s="206"/>
      <c r="W874" s="207"/>
      <c r="X874" s="208"/>
      <c r="Y874" s="209"/>
      <c r="AA874" s="186"/>
      <c r="AB874" s="186"/>
      <c r="AC874" s="186"/>
      <c r="AD874" s="186"/>
      <c r="AE874" s="186"/>
      <c r="AF874" s="186"/>
    </row>
    <row r="875" spans="1:32" ht="18" customHeight="1">
      <c r="A875" s="188"/>
      <c r="B875" s="189"/>
      <c r="C875" s="167"/>
      <c r="D875" s="190"/>
      <c r="E875" s="191"/>
      <c r="F875" s="192"/>
      <c r="G875" s="193"/>
      <c r="H875" s="191"/>
      <c r="I875" s="194"/>
      <c r="J875" s="194" t="s">
        <v>756</v>
      </c>
      <c r="K875" s="194"/>
      <c r="L875" s="194"/>
      <c r="M875" s="194" t="s">
        <v>757</v>
      </c>
      <c r="N875" s="194"/>
      <c r="O875" s="194"/>
      <c r="P875" s="196"/>
      <c r="Q875" s="197"/>
      <c r="R875" s="194"/>
      <c r="S875" s="194"/>
      <c r="T875" s="194"/>
      <c r="U875" s="194"/>
      <c r="V875" s="198"/>
      <c r="W875" s="198"/>
      <c r="X875" s="199"/>
      <c r="Y875" s="200"/>
      <c r="AA875" s="198"/>
      <c r="AB875" s="198"/>
      <c r="AC875" s="198"/>
      <c r="AD875" s="198"/>
      <c r="AE875" s="198"/>
      <c r="AF875" s="198"/>
    </row>
    <row r="876" spans="1:32" ht="18" customHeight="1">
      <c r="A876" s="151"/>
      <c r="B876" s="201" t="s">
        <v>650</v>
      </c>
      <c r="C876" s="202" t="s">
        <v>1055</v>
      </c>
      <c r="D876" s="217">
        <v>0.03</v>
      </c>
      <c r="E876" s="183" t="s">
        <v>12</v>
      </c>
      <c r="F876" s="210">
        <f>IF(G876=0,"",IF(LEN(ABS(ROUND(G876,0)))&gt;3,ROUND(G876,2-INT(LOG(ABS(ROUND(G876,0))))),IF(LEN(ABS(ROUND(G876,0)))&gt;1,ROUND(G876,1-INT(LOG(ABS(G876)))),ROUND(G876,0-INT(LOG(ABS(G876)))))))</f>
        <v>13000</v>
      </c>
      <c r="G876" s="211">
        <f>IF(P876="",H876,ROUND(H876*P876,1))</f>
        <v>13000</v>
      </c>
      <c r="H876" s="204">
        <v>1</v>
      </c>
      <c r="I876" s="213"/>
      <c r="J876" s="213">
        <v>13000</v>
      </c>
      <c r="K876" s="222">
        <v>1</v>
      </c>
      <c r="L876" s="229">
        <f>IF(J876="",K876,ROUND(J876*K876,1))</f>
        <v>13000</v>
      </c>
      <c r="M876" s="212">
        <v>13000</v>
      </c>
      <c r="N876" s="222">
        <v>1</v>
      </c>
      <c r="O876" s="229">
        <f>IF(M876="",N876,ROUND(M876*N876,1))</f>
        <v>13000</v>
      </c>
      <c r="P876" s="230">
        <f>IF(E876="",0,AVERAGE(L876,O876))</f>
        <v>13000</v>
      </c>
      <c r="Q876" s="205"/>
      <c r="R876" s="213"/>
      <c r="S876" s="213"/>
      <c r="T876" s="152"/>
      <c r="U876" s="152"/>
      <c r="V876" s="206"/>
      <c r="W876" s="207"/>
      <c r="X876" s="208"/>
      <c r="Y876" s="209"/>
      <c r="AA876" s="186"/>
      <c r="AB876" s="186"/>
      <c r="AC876" s="186"/>
      <c r="AD876" s="186"/>
      <c r="AE876" s="186"/>
      <c r="AF876" s="186"/>
    </row>
    <row r="877" spans="1:32" ht="18" customHeight="1">
      <c r="A877" s="188"/>
      <c r="B877" s="189"/>
      <c r="C877" s="167"/>
      <c r="D877" s="190"/>
      <c r="E877" s="191"/>
      <c r="F877" s="192"/>
      <c r="G877" s="193"/>
      <c r="H877" s="191"/>
      <c r="I877" s="194"/>
      <c r="J877" s="194" t="s">
        <v>756</v>
      </c>
      <c r="K877" s="194"/>
      <c r="L877" s="194"/>
      <c r="M877" s="194" t="s">
        <v>757</v>
      </c>
      <c r="N877" s="194"/>
      <c r="O877" s="194"/>
      <c r="P877" s="196"/>
      <c r="Q877" s="197"/>
      <c r="R877" s="194"/>
      <c r="S877" s="194"/>
      <c r="T877" s="194"/>
      <c r="U877" s="194"/>
      <c r="V877" s="198"/>
      <c r="W877" s="198"/>
      <c r="X877" s="199"/>
      <c r="Y877" s="200"/>
      <c r="AA877" s="198"/>
      <c r="AB877" s="198"/>
      <c r="AC877" s="198"/>
      <c r="AD877" s="198"/>
      <c r="AE877" s="198"/>
      <c r="AF877" s="198"/>
    </row>
    <row r="878" spans="1:32" ht="18" customHeight="1">
      <c r="A878" s="151"/>
      <c r="B878" s="201" t="s">
        <v>651</v>
      </c>
      <c r="C878" s="202" t="s">
        <v>1051</v>
      </c>
      <c r="D878" s="217">
        <v>0.33</v>
      </c>
      <c r="E878" s="183" t="s">
        <v>12</v>
      </c>
      <c r="F878" s="210">
        <f>IF(G878=0,"",IF(LEN(ABS(ROUND(G878,0)))&gt;3,ROUND(G878,2-INT(LOG(ABS(ROUND(G878,0))))),IF(LEN(ABS(ROUND(G878,0)))&gt;1,ROUND(G878,1-INT(LOG(ABS(G878)))),ROUND(G878,0-INT(LOG(ABS(G878)))))))</f>
        <v>13500</v>
      </c>
      <c r="G878" s="211">
        <f>IF(P878="",H878,ROUND(H878*P878,1))</f>
        <v>13450</v>
      </c>
      <c r="H878" s="204">
        <v>1</v>
      </c>
      <c r="I878" s="213"/>
      <c r="J878" s="213">
        <v>13450</v>
      </c>
      <c r="K878" s="222">
        <v>1</v>
      </c>
      <c r="L878" s="229">
        <f>IF(J878="",K878,ROUND(J878*K878,1))</f>
        <v>13450</v>
      </c>
      <c r="M878" s="212">
        <v>13450</v>
      </c>
      <c r="N878" s="222">
        <v>1</v>
      </c>
      <c r="O878" s="229">
        <f>IF(M878="",N878,ROUND(M878*N878,1))</f>
        <v>13450</v>
      </c>
      <c r="P878" s="230">
        <f>IF(E878="",0,AVERAGE(L878,O878))</f>
        <v>13450</v>
      </c>
      <c r="Q878" s="205"/>
      <c r="R878" s="213"/>
      <c r="S878" s="213"/>
      <c r="T878" s="152"/>
      <c r="U878" s="152"/>
      <c r="V878" s="206"/>
      <c r="W878" s="207"/>
      <c r="X878" s="208"/>
      <c r="Y878" s="209"/>
      <c r="AA878" s="186"/>
      <c r="AB878" s="186"/>
      <c r="AC878" s="186"/>
      <c r="AD878" s="186"/>
      <c r="AE878" s="186"/>
      <c r="AF878" s="186"/>
    </row>
    <row r="879" spans="1:32" ht="18" customHeight="1">
      <c r="A879" s="188"/>
      <c r="B879" s="189"/>
      <c r="C879" s="167"/>
      <c r="D879" s="190"/>
      <c r="E879" s="191"/>
      <c r="F879" s="192"/>
      <c r="G879" s="193" t="s">
        <v>721</v>
      </c>
      <c r="H879" s="191"/>
      <c r="I879" s="194"/>
      <c r="J879" s="194"/>
      <c r="K879" s="194"/>
      <c r="L879" s="194"/>
      <c r="M879" s="194"/>
      <c r="N879" s="194"/>
      <c r="O879" s="194"/>
      <c r="P879" s="196"/>
      <c r="Q879" s="197"/>
      <c r="R879" s="194"/>
      <c r="S879" s="194"/>
      <c r="T879" s="194"/>
      <c r="U879" s="194"/>
      <c r="V879" s="198"/>
      <c r="W879" s="198"/>
      <c r="X879" s="199"/>
      <c r="Y879" s="200"/>
      <c r="AA879" s="198"/>
      <c r="AB879" s="198"/>
      <c r="AC879" s="198"/>
      <c r="AD879" s="198"/>
      <c r="AE879" s="198"/>
      <c r="AF879" s="198"/>
    </row>
    <row r="880" spans="1:32" ht="18" customHeight="1">
      <c r="A880" s="151"/>
      <c r="B880" s="201" t="s">
        <v>652</v>
      </c>
      <c r="C880" s="202" t="s">
        <v>653</v>
      </c>
      <c r="D880" s="217">
        <v>0.03</v>
      </c>
      <c r="E880" s="183" t="s">
        <v>12</v>
      </c>
      <c r="F880" s="210">
        <f>IF(G880=0,"",IF(LEN(ABS(ROUND(G880,0)))&gt;3,ROUND(G880,2-INT(LOG(ABS(ROUND(G880,0))))),IF(LEN(ABS(ROUND(G880,0)))&gt;1,ROUND(G880,1-INT(LOG(ABS(G880)))),ROUND(G880,0-INT(LOG(ABS(G880)))))))</f>
        <v>6990</v>
      </c>
      <c r="G880" s="211">
        <f>SUM(G881:G886)</f>
        <v>6988</v>
      </c>
      <c r="H880" s="204"/>
      <c r="I880" s="213"/>
      <c r="J880" s="213"/>
      <c r="K880" s="222"/>
      <c r="L880" s="229"/>
      <c r="M880" s="212"/>
      <c r="N880" s="222"/>
      <c r="O880" s="229"/>
      <c r="P880" s="230"/>
      <c r="Q880" s="205"/>
      <c r="R880" s="213"/>
      <c r="S880" s="213"/>
      <c r="T880" s="152"/>
      <c r="U880" s="152"/>
      <c r="V880" s="206"/>
      <c r="W880" s="207"/>
      <c r="X880" s="208"/>
      <c r="Y880" s="209"/>
      <c r="AA880" s="186"/>
      <c r="AB880" s="186"/>
      <c r="AC880" s="186"/>
      <c r="AD880" s="186"/>
      <c r="AE880" s="186"/>
      <c r="AF880" s="186"/>
    </row>
    <row r="881" spans="1:32" ht="18" customHeight="1">
      <c r="A881" s="188"/>
      <c r="B881" s="189"/>
      <c r="C881" s="167"/>
      <c r="D881" s="190"/>
      <c r="E881" s="191"/>
      <c r="F881" s="192"/>
      <c r="G881" s="193"/>
      <c r="H881" s="191"/>
      <c r="I881" s="194"/>
      <c r="J881" s="194"/>
      <c r="K881" s="194"/>
      <c r="L881" s="194"/>
      <c r="M881" s="195"/>
      <c r="N881" s="194"/>
      <c r="O881" s="194"/>
      <c r="P881" s="196"/>
      <c r="Q881" s="197"/>
      <c r="R881" s="194"/>
      <c r="S881" s="194"/>
      <c r="T881" s="194"/>
      <c r="U881" s="194"/>
      <c r="V881" s="198"/>
      <c r="W881" s="198"/>
      <c r="X881" s="199"/>
      <c r="Y881" s="200"/>
      <c r="AA881" s="198"/>
      <c r="AB881" s="198"/>
      <c r="AC881" s="198"/>
      <c r="AD881" s="198"/>
      <c r="AE881" s="198"/>
      <c r="AF881" s="198"/>
    </row>
    <row r="882" spans="1:32" ht="18" customHeight="1">
      <c r="A882" s="151"/>
      <c r="B882" s="201"/>
      <c r="C882" s="202" t="s">
        <v>758</v>
      </c>
      <c r="D882" s="203"/>
      <c r="E882" s="183"/>
      <c r="F882" s="210" t="str">
        <f>IF(G882=0,"",IF(LEN(ABS(ROUND(G882,0)))&gt;3,ROUND(G882,2-INT(LOG(ABS(ROUND(G882,0))))),IF(LEN(ABS(ROUND(G882,0)))&gt;1,ROUND(G882,1-INT(LOG(ABS(G882)))),ROUND(G882,0-INT(LOG(ABS(G882)))))))</f>
        <v/>
      </c>
      <c r="G882" s="211"/>
      <c r="H882" s="204"/>
      <c r="I882" s="213"/>
      <c r="J882" s="213"/>
      <c r="K882" s="222"/>
      <c r="L882" s="229"/>
      <c r="M882" s="212"/>
      <c r="N882" s="222"/>
      <c r="O882" s="229"/>
      <c r="P882" s="230"/>
      <c r="Q882" s="205"/>
      <c r="R882" s="213"/>
      <c r="S882" s="213"/>
      <c r="T882" s="152"/>
      <c r="U882" s="152"/>
      <c r="V882" s="206"/>
      <c r="W882" s="207"/>
      <c r="X882" s="208"/>
      <c r="Y882" s="209"/>
      <c r="AA882" s="186"/>
      <c r="AB882" s="186"/>
      <c r="AC882" s="186"/>
      <c r="AD882" s="186"/>
      <c r="AE882" s="186"/>
      <c r="AF882" s="186"/>
    </row>
    <row r="883" spans="1:32" ht="18" customHeight="1">
      <c r="A883" s="188"/>
      <c r="B883" s="189"/>
      <c r="C883" s="167"/>
      <c r="D883" s="190"/>
      <c r="E883" s="191"/>
      <c r="F883" s="192"/>
      <c r="G883" s="193"/>
      <c r="H883" s="191"/>
      <c r="I883" s="194"/>
      <c r="J883" s="194" t="s">
        <v>759</v>
      </c>
      <c r="K883" s="194"/>
      <c r="L883" s="194"/>
      <c r="M883" s="195" t="s">
        <v>760</v>
      </c>
      <c r="N883" s="194"/>
      <c r="O883" s="194"/>
      <c r="P883" s="196"/>
      <c r="Q883" s="197"/>
      <c r="R883" s="194"/>
      <c r="S883" s="194"/>
      <c r="T883" s="194"/>
      <c r="U883" s="194"/>
      <c r="V883" s="198"/>
      <c r="W883" s="198"/>
      <c r="X883" s="199"/>
      <c r="Y883" s="200"/>
      <c r="AA883" s="198"/>
      <c r="AB883" s="198"/>
      <c r="AC883" s="198"/>
      <c r="AD883" s="198"/>
      <c r="AE883" s="198"/>
      <c r="AF883" s="198"/>
    </row>
    <row r="884" spans="1:32" ht="18" customHeight="1">
      <c r="A884" s="151"/>
      <c r="B884" s="201"/>
      <c r="C884" s="202" t="s">
        <v>761</v>
      </c>
      <c r="D884" s="203">
        <v>1</v>
      </c>
      <c r="E884" s="183" t="s">
        <v>762</v>
      </c>
      <c r="F884" s="210"/>
      <c r="G884" s="211">
        <f>IF(P884="",H884,ROUND(H884*P884,1))</f>
        <v>5590</v>
      </c>
      <c r="H884" s="204">
        <v>0.26</v>
      </c>
      <c r="I884" s="213"/>
      <c r="J884" s="213">
        <v>21500</v>
      </c>
      <c r="K884" s="222">
        <v>1</v>
      </c>
      <c r="L884" s="229">
        <f>IF(J884="",K884,ROUND(J884*K884,1))</f>
        <v>21500</v>
      </c>
      <c r="M884" s="212">
        <v>21500</v>
      </c>
      <c r="N884" s="222">
        <v>1</v>
      </c>
      <c r="O884" s="229">
        <f>IF(M884="",N884,ROUND(M884*N884,1))</f>
        <v>21500</v>
      </c>
      <c r="P884" s="230">
        <f>IF(E884="",0,AVERAGE(L884,O884))</f>
        <v>21500</v>
      </c>
      <c r="Q884" s="205"/>
      <c r="R884" s="213"/>
      <c r="S884" s="213"/>
      <c r="T884" s="152"/>
      <c r="U884" s="152"/>
      <c r="V884" s="206"/>
      <c r="W884" s="207"/>
      <c r="X884" s="208"/>
      <c r="Y884" s="209"/>
      <c r="AA884" s="186"/>
      <c r="AB884" s="186"/>
      <c r="AC884" s="186"/>
      <c r="AD884" s="186"/>
      <c r="AE884" s="186"/>
      <c r="AF884" s="186"/>
    </row>
    <row r="885" spans="1:32" ht="18" customHeight="1">
      <c r="A885" s="188"/>
      <c r="B885" s="189"/>
      <c r="C885" s="167"/>
      <c r="D885" s="190"/>
      <c r="E885" s="191"/>
      <c r="F885" s="192"/>
      <c r="G885" s="193"/>
      <c r="H885" s="191"/>
      <c r="I885" s="194"/>
      <c r="J885" s="194"/>
      <c r="K885" s="194"/>
      <c r="L885" s="194"/>
      <c r="M885" s="195"/>
      <c r="N885" s="194"/>
      <c r="O885" s="194"/>
      <c r="P885" s="196"/>
      <c r="Q885" s="197"/>
      <c r="R885" s="194"/>
      <c r="S885" s="194"/>
      <c r="T885" s="194"/>
      <c r="U885" s="194"/>
      <c r="V885" s="198"/>
      <c r="W885" s="198"/>
      <c r="X885" s="199"/>
      <c r="Y885" s="200"/>
      <c r="AA885" s="198"/>
      <c r="AB885" s="198"/>
      <c r="AC885" s="198"/>
      <c r="AD885" s="198"/>
      <c r="AE885" s="198"/>
      <c r="AF885" s="198"/>
    </row>
    <row r="886" spans="1:32" ht="18" customHeight="1">
      <c r="A886" s="151"/>
      <c r="B886" s="201"/>
      <c r="C886" s="202" t="s">
        <v>763</v>
      </c>
      <c r="D886" s="203">
        <v>1</v>
      </c>
      <c r="E886" s="183" t="s">
        <v>0</v>
      </c>
      <c r="F886" s="210"/>
      <c r="G886" s="211">
        <f>ROUND(G884*H886,0)</f>
        <v>1398</v>
      </c>
      <c r="H886" s="204">
        <v>0.25</v>
      </c>
      <c r="I886" s="213"/>
      <c r="J886" s="213"/>
      <c r="K886" s="222"/>
      <c r="L886" s="229"/>
      <c r="M886" s="212"/>
      <c r="N886" s="222"/>
      <c r="O886" s="229"/>
      <c r="P886" s="230"/>
      <c r="Q886" s="205"/>
      <c r="R886" s="213"/>
      <c r="S886" s="213"/>
      <c r="T886" s="152"/>
      <c r="U886" s="152"/>
      <c r="V886" s="206"/>
      <c r="W886" s="207"/>
      <c r="X886" s="208"/>
      <c r="Y886" s="209"/>
      <c r="AA886" s="186"/>
      <c r="AB886" s="186"/>
      <c r="AC886" s="186"/>
      <c r="AD886" s="186"/>
      <c r="AE886" s="186"/>
      <c r="AF886" s="186"/>
    </row>
    <row r="887" spans="1:32" ht="18" customHeight="1">
      <c r="A887" s="188"/>
      <c r="B887" s="189"/>
      <c r="C887" s="167"/>
      <c r="D887" s="190"/>
      <c r="E887" s="191"/>
      <c r="F887" s="192"/>
      <c r="G887" s="193" t="s">
        <v>721</v>
      </c>
      <c r="H887" s="191"/>
      <c r="I887" s="194"/>
      <c r="J887" s="194"/>
      <c r="K887" s="194"/>
      <c r="L887" s="194"/>
      <c r="M887" s="194"/>
      <c r="N887" s="194"/>
      <c r="O887" s="194"/>
      <c r="P887" s="196"/>
      <c r="Q887" s="197"/>
      <c r="R887" s="194"/>
      <c r="S887" s="194"/>
      <c r="T887" s="194"/>
      <c r="U887" s="194"/>
      <c r="V887" s="198"/>
      <c r="W887" s="198"/>
      <c r="X887" s="199"/>
      <c r="Y887" s="200"/>
      <c r="AA887" s="198"/>
      <c r="AB887" s="198"/>
      <c r="AC887" s="198"/>
      <c r="AD887" s="198"/>
      <c r="AE887" s="198"/>
      <c r="AF887" s="198"/>
    </row>
    <row r="888" spans="1:32" ht="18" customHeight="1">
      <c r="A888" s="151"/>
      <c r="B888" s="201" t="s">
        <v>652</v>
      </c>
      <c r="C888" s="202" t="s">
        <v>654</v>
      </c>
      <c r="D888" s="217">
        <v>0.33</v>
      </c>
      <c r="E888" s="183" t="s">
        <v>12</v>
      </c>
      <c r="F888" s="210">
        <f>IF(G888=0,"",IF(LEN(ABS(ROUND(G888,0)))&gt;3,ROUND(G888,2-INT(LOG(ABS(ROUND(G888,0))))),IF(LEN(ABS(ROUND(G888,0)))&gt;1,ROUND(G888,1-INT(LOG(ABS(G888)))),ROUND(G888,0-INT(LOG(ABS(G888)))))))</f>
        <v>17500</v>
      </c>
      <c r="G888" s="211">
        <f>SUM(G889:G894)</f>
        <v>17469</v>
      </c>
      <c r="H888" s="204"/>
      <c r="I888" s="213"/>
      <c r="J888" s="213"/>
      <c r="K888" s="222"/>
      <c r="L888" s="229"/>
      <c r="M888" s="212"/>
      <c r="N888" s="222"/>
      <c r="O888" s="229"/>
      <c r="P888" s="230"/>
      <c r="Q888" s="205"/>
      <c r="R888" s="213"/>
      <c r="S888" s="213"/>
      <c r="T888" s="152"/>
      <c r="U888" s="152"/>
      <c r="V888" s="206"/>
      <c r="W888" s="207"/>
      <c r="X888" s="208"/>
      <c r="Y888" s="209"/>
      <c r="AA888" s="186"/>
      <c r="AB888" s="186"/>
      <c r="AC888" s="186"/>
      <c r="AD888" s="186"/>
      <c r="AE888" s="186"/>
      <c r="AF888" s="186"/>
    </row>
    <row r="889" spans="1:32" ht="18" customHeight="1">
      <c r="A889" s="188"/>
      <c r="B889" s="189"/>
      <c r="C889" s="167"/>
      <c r="D889" s="190"/>
      <c r="E889" s="191"/>
      <c r="F889" s="192"/>
      <c r="G889" s="193"/>
      <c r="H889" s="191"/>
      <c r="I889" s="194"/>
      <c r="J889" s="194"/>
      <c r="K889" s="194"/>
      <c r="L889" s="194"/>
      <c r="M889" s="195"/>
      <c r="N889" s="194"/>
      <c r="O889" s="194"/>
      <c r="P889" s="196"/>
      <c r="Q889" s="197"/>
      <c r="R889" s="194"/>
      <c r="S889" s="194"/>
      <c r="T889" s="194"/>
      <c r="U889" s="194"/>
      <c r="V889" s="198"/>
      <c r="W889" s="198"/>
      <c r="X889" s="199"/>
      <c r="Y889" s="200"/>
      <c r="AA889" s="198"/>
      <c r="AB889" s="198"/>
      <c r="AC889" s="198"/>
      <c r="AD889" s="198"/>
      <c r="AE889" s="198"/>
      <c r="AF889" s="198"/>
    </row>
    <row r="890" spans="1:32" ht="18" customHeight="1">
      <c r="A890" s="151"/>
      <c r="B890" s="201"/>
      <c r="C890" s="202" t="s">
        <v>764</v>
      </c>
      <c r="D890" s="203"/>
      <c r="E890" s="183"/>
      <c r="F890" s="210" t="str">
        <f>IF(G890=0,"",IF(LEN(ABS(ROUND(G890,0)))&gt;3,ROUND(G890,2-INT(LOG(ABS(ROUND(G890,0))))),IF(LEN(ABS(ROUND(G890,0)))&gt;1,ROUND(G890,1-INT(LOG(ABS(G890)))),ROUND(G890,0-INT(LOG(ABS(G890)))))))</f>
        <v/>
      </c>
      <c r="G890" s="211"/>
      <c r="H890" s="204"/>
      <c r="I890" s="213"/>
      <c r="J890" s="213"/>
      <c r="K890" s="222"/>
      <c r="L890" s="229"/>
      <c r="M890" s="212"/>
      <c r="N890" s="222"/>
      <c r="O890" s="229"/>
      <c r="P890" s="230"/>
      <c r="Q890" s="205"/>
      <c r="R890" s="213"/>
      <c r="S890" s="213"/>
      <c r="T890" s="152"/>
      <c r="U890" s="152"/>
      <c r="V890" s="206"/>
      <c r="W890" s="207"/>
      <c r="X890" s="208"/>
      <c r="Y890" s="209"/>
      <c r="AA890" s="186"/>
      <c r="AB890" s="186"/>
      <c r="AC890" s="186"/>
      <c r="AD890" s="186"/>
      <c r="AE890" s="186"/>
      <c r="AF890" s="186"/>
    </row>
    <row r="891" spans="1:32" ht="18" customHeight="1">
      <c r="A891" s="188"/>
      <c r="B891" s="189"/>
      <c r="C891" s="167"/>
      <c r="D891" s="190"/>
      <c r="E891" s="191"/>
      <c r="F891" s="192"/>
      <c r="G891" s="193"/>
      <c r="H891" s="191"/>
      <c r="I891" s="194"/>
      <c r="J891" s="194" t="s">
        <v>759</v>
      </c>
      <c r="K891" s="194"/>
      <c r="L891" s="194"/>
      <c r="M891" s="195" t="s">
        <v>760</v>
      </c>
      <c r="N891" s="194"/>
      <c r="O891" s="194"/>
      <c r="P891" s="196"/>
      <c r="Q891" s="197"/>
      <c r="R891" s="194"/>
      <c r="S891" s="194"/>
      <c r="T891" s="194"/>
      <c r="U891" s="194"/>
      <c r="V891" s="198"/>
      <c r="W891" s="198"/>
      <c r="X891" s="199"/>
      <c r="Y891" s="200"/>
      <c r="AA891" s="198"/>
      <c r="AB891" s="198"/>
      <c r="AC891" s="198"/>
      <c r="AD891" s="198"/>
      <c r="AE891" s="198"/>
      <c r="AF891" s="198"/>
    </row>
    <row r="892" spans="1:32" ht="18" customHeight="1">
      <c r="A892" s="151"/>
      <c r="B892" s="201"/>
      <c r="C892" s="202" t="s">
        <v>761</v>
      </c>
      <c r="D892" s="203">
        <v>1</v>
      </c>
      <c r="E892" s="183" t="s">
        <v>762</v>
      </c>
      <c r="F892" s="210"/>
      <c r="G892" s="211">
        <f>IF(P892="",H892,ROUND(H892*P892,1))</f>
        <v>13975</v>
      </c>
      <c r="H892" s="204">
        <v>0.65</v>
      </c>
      <c r="I892" s="213"/>
      <c r="J892" s="213">
        <v>21500</v>
      </c>
      <c r="K892" s="222">
        <v>1</v>
      </c>
      <c r="L892" s="229">
        <f>IF(J892="",K892,ROUND(J892*K892,1))</f>
        <v>21500</v>
      </c>
      <c r="M892" s="212">
        <v>21500</v>
      </c>
      <c r="N892" s="222">
        <v>1</v>
      </c>
      <c r="O892" s="229">
        <f>IF(M892="",N892,ROUND(M892*N892,1))</f>
        <v>21500</v>
      </c>
      <c r="P892" s="230">
        <f>IF(E892="",0,AVERAGE(L892,O892))</f>
        <v>21500</v>
      </c>
      <c r="Q892" s="205"/>
      <c r="R892" s="213"/>
      <c r="S892" s="213"/>
      <c r="T892" s="152"/>
      <c r="U892" s="152"/>
      <c r="V892" s="206"/>
      <c r="W892" s="207"/>
      <c r="X892" s="208"/>
      <c r="Y892" s="209"/>
      <c r="AA892" s="186"/>
      <c r="AB892" s="186"/>
      <c r="AC892" s="186"/>
      <c r="AD892" s="186"/>
      <c r="AE892" s="186"/>
      <c r="AF892" s="186"/>
    </row>
    <row r="893" spans="1:32" ht="18" customHeight="1">
      <c r="A893" s="188"/>
      <c r="B893" s="189"/>
      <c r="C893" s="167"/>
      <c r="D893" s="190"/>
      <c r="E893" s="191"/>
      <c r="F893" s="192"/>
      <c r="G893" s="193"/>
      <c r="H893" s="191"/>
      <c r="I893" s="194"/>
      <c r="J893" s="194"/>
      <c r="K893" s="194"/>
      <c r="L893" s="194"/>
      <c r="M893" s="195"/>
      <c r="N893" s="194"/>
      <c r="O893" s="194"/>
      <c r="P893" s="196"/>
      <c r="Q893" s="197"/>
      <c r="R893" s="194"/>
      <c r="S893" s="194"/>
      <c r="T893" s="194"/>
      <c r="U893" s="194"/>
      <c r="V893" s="198"/>
      <c r="W893" s="198"/>
      <c r="X893" s="199"/>
      <c r="Y893" s="200"/>
      <c r="AA893" s="198"/>
      <c r="AB893" s="198"/>
      <c r="AC893" s="198"/>
      <c r="AD893" s="198"/>
      <c r="AE893" s="198"/>
      <c r="AF893" s="198"/>
    </row>
    <row r="894" spans="1:32" ht="18" customHeight="1">
      <c r="A894" s="151"/>
      <c r="B894" s="201"/>
      <c r="C894" s="202" t="s">
        <v>763</v>
      </c>
      <c r="D894" s="203">
        <v>1</v>
      </c>
      <c r="E894" s="183" t="s">
        <v>0</v>
      </c>
      <c r="F894" s="210"/>
      <c r="G894" s="211">
        <f>ROUND(G892*H894,0)</f>
        <v>3494</v>
      </c>
      <c r="H894" s="204">
        <v>0.25</v>
      </c>
      <c r="I894" s="213"/>
      <c r="J894" s="213"/>
      <c r="K894" s="222"/>
      <c r="L894" s="229"/>
      <c r="M894" s="212"/>
      <c r="N894" s="222"/>
      <c r="O894" s="229"/>
      <c r="P894" s="230"/>
      <c r="Q894" s="205"/>
      <c r="R894" s="213"/>
      <c r="S894" s="213"/>
      <c r="T894" s="152"/>
      <c r="U894" s="152"/>
      <c r="V894" s="206"/>
      <c r="W894" s="207"/>
      <c r="X894" s="208"/>
      <c r="Y894" s="209"/>
      <c r="AA894" s="186"/>
      <c r="AB894" s="186"/>
      <c r="AC894" s="186"/>
      <c r="AD894" s="186"/>
      <c r="AE894" s="186"/>
      <c r="AF894" s="186"/>
    </row>
    <row r="895" spans="1:32" ht="18" customHeight="1">
      <c r="A895" s="188"/>
      <c r="B895" s="189"/>
      <c r="C895" s="167"/>
      <c r="D895" s="190"/>
      <c r="E895" s="191"/>
      <c r="F895" s="192"/>
      <c r="G895" s="193"/>
      <c r="H895" s="191"/>
      <c r="I895" s="194"/>
      <c r="J895" s="194" t="s">
        <v>765</v>
      </c>
      <c r="K895" s="194"/>
      <c r="L895" s="194"/>
      <c r="M895" s="194" t="s">
        <v>766</v>
      </c>
      <c r="N895" s="194"/>
      <c r="O895" s="194"/>
      <c r="P895" s="196"/>
      <c r="Q895" s="197"/>
      <c r="R895" s="194"/>
      <c r="S895" s="194"/>
      <c r="T895" s="194"/>
      <c r="U895" s="194"/>
      <c r="V895" s="198"/>
      <c r="W895" s="198"/>
      <c r="X895" s="199"/>
      <c r="Y895" s="200"/>
      <c r="AA895" s="198"/>
      <c r="AB895" s="198"/>
      <c r="AC895" s="198"/>
      <c r="AD895" s="198"/>
      <c r="AE895" s="198"/>
      <c r="AF895" s="198"/>
    </row>
    <row r="896" spans="1:32" ht="18" customHeight="1">
      <c r="A896" s="151"/>
      <c r="B896" s="201" t="s">
        <v>655</v>
      </c>
      <c r="C896" s="202" t="s">
        <v>654</v>
      </c>
      <c r="D896" s="217">
        <v>4.59</v>
      </c>
      <c r="E896" s="183" t="s">
        <v>786</v>
      </c>
      <c r="F896" s="210">
        <f>IF(G896=0,"",IF(LEN(ABS(ROUND(G896,0)))&gt;3,ROUND(G896,2-INT(LOG(ABS(ROUND(G896,0))))),IF(LEN(ABS(ROUND(G896,0)))&gt;1,ROUND(G896,1-INT(LOG(ABS(G896)))),ROUND(G896,0-INT(LOG(ABS(G896)))))))</f>
        <v>3640</v>
      </c>
      <c r="G896" s="211">
        <f>IF(P896="",H896,ROUND(H896*P896,1))</f>
        <v>3636</v>
      </c>
      <c r="H896" s="204">
        <v>1</v>
      </c>
      <c r="I896" s="213"/>
      <c r="J896" s="213">
        <v>3300</v>
      </c>
      <c r="K896" s="222">
        <v>1.01</v>
      </c>
      <c r="L896" s="229">
        <f>IF(J896="",K896,ROUND(J896*K896,1))</f>
        <v>3333</v>
      </c>
      <c r="M896" s="212">
        <v>3900</v>
      </c>
      <c r="N896" s="222">
        <v>1.01</v>
      </c>
      <c r="O896" s="229">
        <f>IF(M896="",N896,ROUND(M896*N896,1))</f>
        <v>3939</v>
      </c>
      <c r="P896" s="230">
        <f>IF(E896="",0,AVERAGE(L896,O896))</f>
        <v>3636</v>
      </c>
      <c r="Q896" s="205"/>
      <c r="R896" s="213"/>
      <c r="S896" s="213"/>
      <c r="T896" s="152"/>
      <c r="U896" s="152"/>
      <c r="V896" s="206"/>
      <c r="W896" s="207"/>
      <c r="X896" s="208"/>
      <c r="Y896" s="209"/>
      <c r="AA896" s="186"/>
      <c r="AB896" s="186"/>
      <c r="AC896" s="186"/>
      <c r="AD896" s="186"/>
      <c r="AE896" s="186"/>
      <c r="AF896" s="186"/>
    </row>
    <row r="897" spans="1:32" ht="18" customHeight="1">
      <c r="A897" s="188"/>
      <c r="B897" s="189"/>
      <c r="C897" s="167"/>
      <c r="D897" s="190"/>
      <c r="E897" s="191"/>
      <c r="F897" s="192"/>
      <c r="G897" s="193"/>
      <c r="H897" s="191"/>
      <c r="I897" s="194"/>
      <c r="J897" s="194" t="s">
        <v>765</v>
      </c>
      <c r="K897" s="194"/>
      <c r="L897" s="194"/>
      <c r="M897" s="194" t="s">
        <v>766</v>
      </c>
      <c r="N897" s="194"/>
      <c r="O897" s="194"/>
      <c r="P897" s="196"/>
      <c r="Q897" s="197"/>
      <c r="R897" s="194"/>
      <c r="S897" s="194"/>
      <c r="T897" s="194"/>
      <c r="U897" s="194"/>
      <c r="V897" s="198"/>
      <c r="W897" s="198"/>
      <c r="X897" s="199"/>
      <c r="Y897" s="200"/>
      <c r="AA897" s="198"/>
      <c r="AB897" s="198"/>
      <c r="AC897" s="198"/>
      <c r="AD897" s="198"/>
      <c r="AE897" s="198"/>
      <c r="AF897" s="198"/>
    </row>
    <row r="898" spans="1:32" ht="18" customHeight="1">
      <c r="A898" s="151"/>
      <c r="B898" s="201" t="s">
        <v>656</v>
      </c>
      <c r="C898" s="202" t="s">
        <v>657</v>
      </c>
      <c r="D898" s="217">
        <v>4.59</v>
      </c>
      <c r="E898" s="183" t="s">
        <v>1075</v>
      </c>
      <c r="F898" s="210">
        <f>IF(G898=0,"",IF(LEN(ABS(ROUND(G898,0)))&gt;3,ROUND(G898,2-INT(LOG(ABS(ROUND(G898,0))))),IF(LEN(ABS(ROUND(G898,0)))&gt;1,ROUND(G898,1-INT(LOG(ABS(G898)))),ROUND(G898,0-INT(LOG(ABS(G898)))))))</f>
        <v>250</v>
      </c>
      <c r="G898" s="211">
        <f>IF(P898="",H898,ROUND(H898*P898,1))</f>
        <v>252.5</v>
      </c>
      <c r="H898" s="204">
        <v>1</v>
      </c>
      <c r="I898" s="213"/>
      <c r="J898" s="213">
        <v>250</v>
      </c>
      <c r="K898" s="222">
        <v>1.01</v>
      </c>
      <c r="L898" s="229">
        <f>IF(J898="",K898,ROUND(J898*K898,1))</f>
        <v>252.5</v>
      </c>
      <c r="M898" s="212">
        <v>250</v>
      </c>
      <c r="N898" s="222">
        <v>1.01</v>
      </c>
      <c r="O898" s="229">
        <f>IF(M898="",N898,ROUND(M898*N898,1))</f>
        <v>252.5</v>
      </c>
      <c r="P898" s="230">
        <f>IF(E898="",0,AVERAGE(L898,O898))</f>
        <v>252.5</v>
      </c>
      <c r="Q898" s="205"/>
      <c r="R898" s="213"/>
      <c r="S898" s="213"/>
      <c r="T898" s="152"/>
      <c r="U898" s="152"/>
      <c r="V898" s="206"/>
      <c r="W898" s="207"/>
      <c r="X898" s="208"/>
      <c r="Y898" s="209"/>
      <c r="AA898" s="186"/>
      <c r="AB898" s="186"/>
      <c r="AC898" s="186"/>
      <c r="AD898" s="186"/>
      <c r="AE898" s="186"/>
      <c r="AF898" s="186"/>
    </row>
    <row r="899" spans="1:32" ht="18" customHeight="1">
      <c r="A899" s="188"/>
      <c r="B899" s="189"/>
      <c r="C899" s="167"/>
      <c r="D899" s="190"/>
      <c r="E899" s="191"/>
      <c r="F899" s="192"/>
      <c r="G899" s="193"/>
      <c r="H899" s="191"/>
      <c r="I899" s="194"/>
      <c r="J899" s="194" t="s">
        <v>767</v>
      </c>
      <c r="K899" s="194"/>
      <c r="L899" s="194"/>
      <c r="M899" s="194" t="s">
        <v>768</v>
      </c>
      <c r="N899" s="194"/>
      <c r="O899" s="194"/>
      <c r="P899" s="196"/>
      <c r="Q899" s="197"/>
      <c r="R899" s="194"/>
      <c r="S899" s="194"/>
      <c r="T899" s="194"/>
      <c r="U899" s="194"/>
      <c r="V899" s="198"/>
      <c r="W899" s="198"/>
      <c r="X899" s="199"/>
      <c r="Y899" s="200"/>
      <c r="AA899" s="198"/>
      <c r="AB899" s="198"/>
      <c r="AC899" s="198"/>
      <c r="AD899" s="198"/>
      <c r="AE899" s="198"/>
      <c r="AF899" s="198"/>
    </row>
    <row r="900" spans="1:32" ht="18" customHeight="1">
      <c r="A900" s="151"/>
      <c r="B900" s="201" t="s">
        <v>658</v>
      </c>
      <c r="C900" s="202" t="s">
        <v>659</v>
      </c>
      <c r="D900" s="217">
        <v>22.84</v>
      </c>
      <c r="E900" s="183" t="s">
        <v>660</v>
      </c>
      <c r="F900" s="210">
        <f>IF(G900=0,"",IF(LEN(ABS(ROUND(G900,0)))&gt;3,ROUND(G900,2-INT(LOG(ABS(ROUND(G900,0))))),IF(LEN(ABS(ROUND(G900,0)))&gt;1,ROUND(G900,1-INT(LOG(ABS(G900)))),ROUND(G900,0-INT(LOG(ABS(G900)))))))</f>
        <v>76</v>
      </c>
      <c r="G900" s="211">
        <f>IF(P900="",H900,ROUND(H900*P900,1))</f>
        <v>76</v>
      </c>
      <c r="H900" s="204">
        <v>1</v>
      </c>
      <c r="I900" s="213"/>
      <c r="J900" s="213">
        <v>77</v>
      </c>
      <c r="K900" s="222">
        <v>1</v>
      </c>
      <c r="L900" s="229">
        <f>IF(J900="",K900,ROUND(J900*K900,1))</f>
        <v>77</v>
      </c>
      <c r="M900" s="212">
        <v>75</v>
      </c>
      <c r="N900" s="222">
        <v>1</v>
      </c>
      <c r="O900" s="229">
        <f>IF(M900="",N900,ROUND(M900*N900,1))</f>
        <v>75</v>
      </c>
      <c r="P900" s="230">
        <f>IF(E900="",0,AVERAGE(L900,O900))</f>
        <v>76</v>
      </c>
      <c r="Q900" s="205"/>
      <c r="R900" s="213"/>
      <c r="S900" s="213"/>
      <c r="T900" s="152"/>
      <c r="U900" s="152"/>
      <c r="V900" s="206"/>
      <c r="W900" s="207"/>
      <c r="X900" s="208"/>
      <c r="Y900" s="209"/>
      <c r="AA900" s="186"/>
      <c r="AB900" s="186"/>
      <c r="AC900" s="186"/>
      <c r="AD900" s="186"/>
      <c r="AE900" s="186"/>
      <c r="AF900" s="186"/>
    </row>
    <row r="901" spans="1:32" ht="18" customHeight="1">
      <c r="A901" s="188"/>
      <c r="B901" s="189"/>
      <c r="C901" s="167"/>
      <c r="D901" s="190"/>
      <c r="E901" s="191"/>
      <c r="F901" s="192"/>
      <c r="G901" s="193"/>
      <c r="H901" s="191"/>
      <c r="I901" s="194"/>
      <c r="J901" s="194" t="s">
        <v>769</v>
      </c>
      <c r="K901" s="194"/>
      <c r="L901" s="194"/>
      <c r="M901" s="194" t="s">
        <v>770</v>
      </c>
      <c r="N901" s="194"/>
      <c r="O901" s="194"/>
      <c r="P901" s="196"/>
      <c r="Q901" s="197"/>
      <c r="R901" s="194"/>
      <c r="S901" s="194"/>
      <c r="T901" s="194"/>
      <c r="U901" s="194"/>
      <c r="V901" s="198"/>
      <c r="W901" s="198"/>
      <c r="X901" s="199"/>
      <c r="Y901" s="200"/>
      <c r="AA901" s="198"/>
      <c r="AB901" s="198"/>
      <c r="AC901" s="198"/>
      <c r="AD901" s="198"/>
      <c r="AE901" s="198"/>
      <c r="AF901" s="198"/>
    </row>
    <row r="902" spans="1:32" ht="18" customHeight="1">
      <c r="A902" s="151"/>
      <c r="B902" s="201" t="s">
        <v>661</v>
      </c>
      <c r="C902" s="202" t="s">
        <v>654</v>
      </c>
      <c r="D902" s="217">
        <v>21.96</v>
      </c>
      <c r="E902" s="183" t="s">
        <v>660</v>
      </c>
      <c r="F902" s="210">
        <f>IF(G902=0,"",IF(LEN(ABS(ROUND(G902,0)))&gt;3,ROUND(G902,2-INT(LOG(ABS(ROUND(G902,0))))),IF(LEN(ABS(ROUND(G902,0)))&gt;1,ROUND(G902,1-INT(LOG(ABS(G902)))),ROUND(G902,0-INT(LOG(ABS(G902)))))))</f>
        <v>63</v>
      </c>
      <c r="G902" s="211">
        <f>IF(P902="",H902,ROUND(H902*P902,1))</f>
        <v>62.6</v>
      </c>
      <c r="H902" s="204">
        <v>1</v>
      </c>
      <c r="I902" s="213"/>
      <c r="J902" s="213">
        <v>61</v>
      </c>
      <c r="K902" s="222">
        <v>1.01</v>
      </c>
      <c r="L902" s="229">
        <f>IF(J902="",K902,ROUND(J902*K902,1))</f>
        <v>61.6</v>
      </c>
      <c r="M902" s="212">
        <v>63</v>
      </c>
      <c r="N902" s="222">
        <v>1.01</v>
      </c>
      <c r="O902" s="229">
        <f>IF(M902="",N902,ROUND(M902*N902,1))</f>
        <v>63.6</v>
      </c>
      <c r="P902" s="230">
        <f>IF(E902="",0,AVERAGE(L902,O902))</f>
        <v>62.6</v>
      </c>
      <c r="Q902" s="205"/>
      <c r="R902" s="213"/>
      <c r="S902" s="213"/>
      <c r="T902" s="152"/>
      <c r="U902" s="152"/>
      <c r="V902" s="206"/>
      <c r="W902" s="207"/>
      <c r="X902" s="208"/>
      <c r="Y902" s="209"/>
      <c r="AA902" s="186"/>
      <c r="AB902" s="186"/>
      <c r="AC902" s="186"/>
      <c r="AD902" s="186"/>
      <c r="AE902" s="186"/>
      <c r="AF902" s="186"/>
    </row>
    <row r="903" spans="1:32" ht="18" customHeight="1">
      <c r="A903" s="188"/>
      <c r="B903" s="189"/>
      <c r="C903" s="167"/>
      <c r="D903" s="190"/>
      <c r="E903" s="191"/>
      <c r="F903" s="192"/>
      <c r="G903" s="193"/>
      <c r="H903" s="191"/>
      <c r="I903" s="194"/>
      <c r="J903" s="194" t="s">
        <v>769</v>
      </c>
      <c r="K903" s="194"/>
      <c r="L903" s="194"/>
      <c r="M903" s="194" t="s">
        <v>770</v>
      </c>
      <c r="N903" s="194"/>
      <c r="O903" s="194"/>
      <c r="P903" s="196"/>
      <c r="Q903" s="197"/>
      <c r="R903" s="194"/>
      <c r="S903" s="194"/>
      <c r="T903" s="194"/>
      <c r="U903" s="194"/>
      <c r="V903" s="198"/>
      <c r="W903" s="198"/>
      <c r="X903" s="199"/>
      <c r="Y903" s="200"/>
      <c r="AA903" s="198"/>
      <c r="AB903" s="198"/>
      <c r="AC903" s="198"/>
      <c r="AD903" s="198"/>
      <c r="AE903" s="198"/>
      <c r="AF903" s="198"/>
    </row>
    <row r="904" spans="1:32" ht="18" customHeight="1">
      <c r="A904" s="151"/>
      <c r="B904" s="201" t="s">
        <v>662</v>
      </c>
      <c r="C904" s="202" t="s">
        <v>657</v>
      </c>
      <c r="D904" s="217">
        <v>21.96</v>
      </c>
      <c r="E904" s="183" t="s">
        <v>660</v>
      </c>
      <c r="F904" s="210">
        <f>IF(G904=0,"",IF(LEN(ABS(ROUND(G904,0)))&gt;3,ROUND(G904,2-INT(LOG(ABS(ROUND(G904,0))))),IF(LEN(ABS(ROUND(G904,0)))&gt;1,ROUND(G904,1-INT(LOG(ABS(G904)))),ROUND(G904,0-INT(LOG(ABS(G904)))))))</f>
        <v>4</v>
      </c>
      <c r="G904" s="211">
        <f>IF(P904="",H904,ROUND(H904*P904,1))</f>
        <v>3.8</v>
      </c>
      <c r="H904" s="204">
        <v>1</v>
      </c>
      <c r="I904" s="213"/>
      <c r="J904" s="226">
        <v>3.5</v>
      </c>
      <c r="K904" s="222">
        <v>1.01</v>
      </c>
      <c r="L904" s="229">
        <f>IF(J904="",K904,ROUND(J904*K904,1))</f>
        <v>3.5</v>
      </c>
      <c r="M904" s="212">
        <v>4</v>
      </c>
      <c r="N904" s="222">
        <v>1.01</v>
      </c>
      <c r="O904" s="229">
        <f>IF(M904="",N904,ROUND(M904*N904,1))</f>
        <v>4</v>
      </c>
      <c r="P904" s="230">
        <f>IF(E904="",0,AVERAGE(L904,O904))</f>
        <v>3.75</v>
      </c>
      <c r="Q904" s="205"/>
      <c r="R904" s="213"/>
      <c r="S904" s="213"/>
      <c r="T904" s="152"/>
      <c r="U904" s="152"/>
      <c r="V904" s="206"/>
      <c r="W904" s="207"/>
      <c r="X904" s="208"/>
      <c r="Y904" s="209"/>
      <c r="AA904" s="186"/>
      <c r="AB904" s="186"/>
      <c r="AC904" s="186"/>
      <c r="AD904" s="186"/>
      <c r="AE904" s="186"/>
      <c r="AF904" s="186"/>
    </row>
    <row r="905" spans="1:32" ht="18" customHeight="1">
      <c r="A905" s="188"/>
      <c r="B905" s="189"/>
      <c r="C905" s="167"/>
      <c r="D905" s="190"/>
      <c r="E905" s="191"/>
      <c r="F905" s="192"/>
      <c r="G905" s="193"/>
      <c r="H905" s="191"/>
      <c r="I905" s="194"/>
      <c r="J905" s="194" t="s">
        <v>771</v>
      </c>
      <c r="K905" s="194"/>
      <c r="L905" s="194"/>
      <c r="M905" s="194" t="s">
        <v>772</v>
      </c>
      <c r="N905" s="194"/>
      <c r="O905" s="194"/>
      <c r="P905" s="196"/>
      <c r="Q905" s="197"/>
      <c r="R905" s="194"/>
      <c r="S905" s="194"/>
      <c r="T905" s="194"/>
      <c r="U905" s="194"/>
      <c r="V905" s="198"/>
      <c r="W905" s="198"/>
      <c r="X905" s="199"/>
      <c r="Y905" s="200"/>
      <c r="AA905" s="198"/>
      <c r="AB905" s="198"/>
      <c r="AC905" s="198"/>
      <c r="AD905" s="198"/>
      <c r="AE905" s="198"/>
      <c r="AF905" s="198"/>
    </row>
    <row r="906" spans="1:32" ht="18" customHeight="1">
      <c r="A906" s="151"/>
      <c r="B906" s="201" t="s">
        <v>663</v>
      </c>
      <c r="C906" s="202"/>
      <c r="D906" s="231">
        <v>-0.61</v>
      </c>
      <c r="E906" s="183" t="s">
        <v>660</v>
      </c>
      <c r="F906" s="210">
        <f>IF(G906=0,"",IF(LEN(ABS(ROUND(G906,0)))&gt;3,ROUND(G906,2-INT(LOG(ABS(ROUND(G906,0))))),IF(LEN(ABS(ROUND(G906,0)))&gt;1,ROUND(G906,1-INT(LOG(ABS(G906)))),ROUND(G906,0-INT(LOG(ABS(G906)))))))</f>
        <v>21</v>
      </c>
      <c r="G906" s="211">
        <f>IF(P906="",H906,ROUND(H906*P906,1))</f>
        <v>20.8</v>
      </c>
      <c r="H906" s="204">
        <v>1</v>
      </c>
      <c r="I906" s="213"/>
      <c r="J906" s="213">
        <v>20</v>
      </c>
      <c r="K906" s="222">
        <v>1</v>
      </c>
      <c r="L906" s="229">
        <f>IF(J906="",K906,ROUND(J906*K906,1))</f>
        <v>20</v>
      </c>
      <c r="M906" s="232">
        <v>21.5</v>
      </c>
      <c r="N906" s="222">
        <v>1</v>
      </c>
      <c r="O906" s="229">
        <f>IF(M906="",N906,ROUND(M906*N906,1))</f>
        <v>21.5</v>
      </c>
      <c r="P906" s="230">
        <f>IF(E906="",0,AVERAGE(L906,O906))</f>
        <v>20.75</v>
      </c>
      <c r="Q906" s="205"/>
      <c r="R906" s="213"/>
      <c r="S906" s="213"/>
      <c r="T906" s="152"/>
      <c r="U906" s="152"/>
      <c r="V906" s="206"/>
      <c r="W906" s="207"/>
      <c r="X906" s="208"/>
      <c r="Y906" s="209"/>
      <c r="AA906" s="186"/>
      <c r="AB906" s="186"/>
      <c r="AC906" s="186"/>
      <c r="AD906" s="186"/>
      <c r="AE906" s="186"/>
      <c r="AF906" s="186"/>
    </row>
    <row r="907" spans="1:32" ht="18" customHeight="1">
      <c r="A907" s="188"/>
      <c r="B907" s="189" t="s">
        <v>664</v>
      </c>
      <c r="C907" s="167"/>
      <c r="D907" s="190"/>
      <c r="E907" s="191"/>
      <c r="F907" s="192"/>
      <c r="G907" s="193"/>
      <c r="H907" s="191"/>
      <c r="I907" s="194"/>
      <c r="J907" s="194" t="s">
        <v>710</v>
      </c>
      <c r="K907" s="194"/>
      <c r="L907" s="194"/>
      <c r="M907" s="194" t="s">
        <v>711</v>
      </c>
      <c r="N907" s="194"/>
      <c r="O907" s="194"/>
      <c r="P907" s="196"/>
      <c r="Q907" s="197"/>
      <c r="R907" s="194"/>
      <c r="S907" s="194"/>
      <c r="T907" s="194"/>
      <c r="U907" s="194"/>
      <c r="V907" s="198"/>
      <c r="W907" s="198"/>
      <c r="X907" s="199"/>
      <c r="Y907" s="200"/>
      <c r="AA907" s="198"/>
      <c r="AB907" s="198"/>
      <c r="AC907" s="198"/>
      <c r="AD907" s="198"/>
      <c r="AE907" s="198"/>
      <c r="AF907" s="198"/>
    </row>
    <row r="908" spans="1:32" ht="18" customHeight="1">
      <c r="A908" s="151"/>
      <c r="B908" s="201" t="s">
        <v>665</v>
      </c>
      <c r="C908" s="202" t="s">
        <v>666</v>
      </c>
      <c r="D908" s="217">
        <v>2.6</v>
      </c>
      <c r="E908" s="183" t="s">
        <v>303</v>
      </c>
      <c r="F908" s="210">
        <f>IF(G908=0,"",IF(LEN(ABS(ROUND(G908,0)))&gt;3,ROUND(G908,2-INT(LOG(ABS(ROUND(G908,0))))),IF(LEN(ABS(ROUND(G908,0)))&gt;1,ROUND(G908,1-INT(LOG(ABS(G908)))),ROUND(G908,0-INT(LOG(ABS(G908)))))))</f>
        <v>490</v>
      </c>
      <c r="G908" s="211">
        <f>IF(P908="",H908,ROUND(H908*P908,1))</f>
        <v>494.9</v>
      </c>
      <c r="H908" s="204">
        <v>1</v>
      </c>
      <c r="I908" s="213"/>
      <c r="J908" s="213">
        <v>500</v>
      </c>
      <c r="K908" s="222">
        <v>1.01</v>
      </c>
      <c r="L908" s="229">
        <f>IF(J908="",K908,ROUND(J908*K908,1))</f>
        <v>505</v>
      </c>
      <c r="M908" s="212">
        <v>480</v>
      </c>
      <c r="N908" s="222">
        <v>1.01</v>
      </c>
      <c r="O908" s="229">
        <f>IF(M908="",N908,ROUND(M908*N908,1))</f>
        <v>484.8</v>
      </c>
      <c r="P908" s="230">
        <f>IF(E908="",0,AVERAGE(L908,O908))</f>
        <v>494.9</v>
      </c>
      <c r="Q908" s="205"/>
      <c r="R908" s="213"/>
      <c r="S908" s="213"/>
      <c r="T908" s="152"/>
      <c r="U908" s="152"/>
      <c r="V908" s="206"/>
      <c r="W908" s="207"/>
      <c r="X908" s="208"/>
      <c r="Y908" s="209"/>
      <c r="AA908" s="186"/>
      <c r="AB908" s="186"/>
      <c r="AC908" s="186"/>
      <c r="AD908" s="186"/>
      <c r="AE908" s="186"/>
      <c r="AF908" s="186"/>
    </row>
    <row r="909" spans="1:32" ht="18" customHeight="1">
      <c r="A909" s="188"/>
      <c r="B909" s="189"/>
      <c r="C909" s="167" t="s">
        <v>667</v>
      </c>
      <c r="D909" s="190"/>
      <c r="E909" s="191"/>
      <c r="F909" s="192"/>
      <c r="G909" s="193"/>
      <c r="H909" s="191"/>
      <c r="I909" s="194"/>
      <c r="J909" s="194"/>
      <c r="K909" s="194"/>
      <c r="L909" s="194"/>
      <c r="M909" s="194"/>
      <c r="N909" s="194"/>
      <c r="O909" s="194"/>
      <c r="P909" s="196"/>
      <c r="Q909" s="292"/>
      <c r="R909" s="293"/>
      <c r="S909" s="293"/>
      <c r="T909" s="194"/>
      <c r="U909" s="194"/>
      <c r="V909" s="281"/>
      <c r="W909" s="281"/>
      <c r="X909" s="282"/>
      <c r="Y909" s="283"/>
      <c r="AA909" s="198"/>
      <c r="AB909" s="198"/>
      <c r="AC909" s="198"/>
      <c r="AD909" s="198"/>
      <c r="AE909" s="198"/>
      <c r="AF909" s="198"/>
    </row>
    <row r="910" spans="1:32" ht="18" customHeight="1">
      <c r="A910" s="151"/>
      <c r="B910" s="201" t="s">
        <v>376</v>
      </c>
      <c r="C910" s="202" t="s">
        <v>668</v>
      </c>
      <c r="D910" s="217">
        <v>1</v>
      </c>
      <c r="E910" s="183" t="s">
        <v>11</v>
      </c>
      <c r="F910" s="210"/>
      <c r="G910" s="219"/>
      <c r="H910" s="204"/>
      <c r="I910" s="221"/>
      <c r="J910" s="226" t="s">
        <v>189</v>
      </c>
      <c r="K910" s="222"/>
      <c r="L910" s="226"/>
      <c r="M910" s="212" t="s">
        <v>189</v>
      </c>
      <c r="N910" s="222"/>
      <c r="O910" s="213"/>
      <c r="P910" s="220"/>
      <c r="Q910" s="205"/>
      <c r="R910" s="213"/>
      <c r="S910" s="213"/>
      <c r="T910" s="152"/>
      <c r="U910" s="152"/>
      <c r="V910" s="284"/>
      <c r="W910" s="285"/>
      <c r="X910" s="286"/>
      <c r="Y910" s="287"/>
      <c r="AA910" s="186"/>
      <c r="AB910" s="186"/>
      <c r="AC910" s="186"/>
      <c r="AD910" s="186"/>
      <c r="AE910" s="186"/>
      <c r="AF910" s="186"/>
    </row>
    <row r="911" spans="1:32" ht="18" customHeight="1">
      <c r="A911" s="188"/>
      <c r="B911" s="189"/>
      <c r="C911" s="167" t="s">
        <v>669</v>
      </c>
      <c r="D911" s="190"/>
      <c r="E911" s="191"/>
      <c r="F911" s="192"/>
      <c r="G911" s="193"/>
      <c r="H911" s="191"/>
      <c r="I911" s="194"/>
      <c r="J911" s="194"/>
      <c r="K911" s="194"/>
      <c r="L911" s="194"/>
      <c r="M911" s="194"/>
      <c r="N911" s="194"/>
      <c r="O911" s="194"/>
      <c r="P911" s="196"/>
      <c r="Q911" s="197"/>
      <c r="R911" s="194"/>
      <c r="S911" s="194"/>
      <c r="T911" s="194"/>
      <c r="U911" s="194"/>
      <c r="V911" s="198"/>
      <c r="W911" s="198"/>
      <c r="X911" s="199"/>
      <c r="Y911" s="200"/>
      <c r="AA911" s="198"/>
      <c r="AB911" s="198"/>
      <c r="AC911" s="198"/>
      <c r="AD911" s="198"/>
      <c r="AE911" s="198"/>
      <c r="AF911" s="198"/>
    </row>
    <row r="912" spans="1:32" ht="18" customHeight="1">
      <c r="A912" s="151"/>
      <c r="B912" s="201"/>
      <c r="C912" s="202" t="s">
        <v>670</v>
      </c>
      <c r="D912" s="203"/>
      <c r="E912" s="183"/>
      <c r="F912" s="210"/>
      <c r="G912" s="211"/>
      <c r="H912" s="204"/>
      <c r="I912" s="213"/>
      <c r="J912" s="213"/>
      <c r="K912" s="222"/>
      <c r="L912" s="213"/>
      <c r="M912" s="212"/>
      <c r="N912" s="222"/>
      <c r="O912" s="213"/>
      <c r="P912" s="214"/>
      <c r="Q912" s="205"/>
      <c r="R912" s="213"/>
      <c r="S912" s="213"/>
      <c r="T912" s="152"/>
      <c r="U912" s="152"/>
      <c r="V912" s="206"/>
      <c r="W912" s="207"/>
      <c r="X912" s="208"/>
      <c r="Y912" s="209"/>
      <c r="AA912" s="186"/>
      <c r="AB912" s="186"/>
      <c r="AC912" s="186"/>
      <c r="AD912" s="186"/>
      <c r="AE912" s="186"/>
      <c r="AF912" s="186"/>
    </row>
    <row r="913" spans="1:32" ht="18" customHeight="1">
      <c r="A913" s="188"/>
      <c r="B913" s="189"/>
      <c r="C913" s="167"/>
      <c r="D913" s="190"/>
      <c r="E913" s="191"/>
      <c r="F913" s="192"/>
      <c r="G913" s="193"/>
      <c r="H913" s="191"/>
      <c r="I913" s="194"/>
      <c r="J913" s="194"/>
      <c r="K913" s="194"/>
      <c r="L913" s="194"/>
      <c r="M913" s="195"/>
      <c r="N913" s="194"/>
      <c r="O913" s="194"/>
      <c r="P913" s="196"/>
      <c r="Q913" s="197"/>
      <c r="R913" s="194"/>
      <c r="S913" s="194"/>
      <c r="T913" s="194"/>
      <c r="U913" s="194"/>
      <c r="V913" s="198"/>
      <c r="W913" s="198"/>
      <c r="X913" s="199"/>
      <c r="Y913" s="200"/>
      <c r="AA913" s="198"/>
      <c r="AB913" s="198"/>
      <c r="AC913" s="198"/>
      <c r="AD913" s="198"/>
      <c r="AE913" s="198"/>
      <c r="AF913" s="198"/>
    </row>
    <row r="914" spans="1:32" ht="18" customHeight="1">
      <c r="A914" s="151"/>
      <c r="B914" s="201"/>
      <c r="C914" s="202"/>
      <c r="D914" s="203"/>
      <c r="E914" s="183"/>
      <c r="F914" s="210"/>
      <c r="G914" s="211"/>
      <c r="H914" s="204"/>
      <c r="I914" s="213"/>
      <c r="J914" s="213"/>
      <c r="K914" s="222"/>
      <c r="L914" s="213"/>
      <c r="M914" s="212"/>
      <c r="N914" s="222"/>
      <c r="O914" s="213"/>
      <c r="P914" s="214"/>
      <c r="Q914" s="205"/>
      <c r="R914" s="213"/>
      <c r="S914" s="213"/>
      <c r="T914" s="152"/>
      <c r="U914" s="152"/>
      <c r="V914" s="206"/>
      <c r="W914" s="207"/>
      <c r="X914" s="208"/>
      <c r="Y914" s="209"/>
      <c r="AA914" s="186"/>
      <c r="AB914" s="186"/>
      <c r="AC914" s="186"/>
      <c r="AD914" s="186"/>
      <c r="AE914" s="186"/>
      <c r="AF914" s="186"/>
    </row>
    <row r="915" spans="1:32" ht="18" customHeight="1">
      <c r="A915" s="188"/>
      <c r="B915" s="189" t="s">
        <v>211</v>
      </c>
      <c r="C915" s="167"/>
      <c r="D915" s="190"/>
      <c r="E915" s="191"/>
      <c r="F915" s="192"/>
      <c r="G915" s="193"/>
      <c r="H915" s="191"/>
      <c r="I915" s="194"/>
      <c r="J915" s="194"/>
      <c r="K915" s="194"/>
      <c r="L915" s="194"/>
      <c r="M915" s="194"/>
      <c r="N915" s="194"/>
      <c r="O915" s="194"/>
      <c r="P915" s="196"/>
      <c r="Q915" s="197"/>
      <c r="R915" s="194"/>
      <c r="S915" s="194"/>
      <c r="T915" s="194"/>
      <c r="U915" s="194"/>
      <c r="V915" s="198"/>
      <c r="W915" s="198"/>
      <c r="X915" s="199"/>
      <c r="Y915" s="200"/>
      <c r="AA915" s="198"/>
      <c r="AB915" s="198"/>
      <c r="AC915" s="198"/>
      <c r="AD915" s="198"/>
      <c r="AE915" s="198"/>
      <c r="AF915" s="198"/>
    </row>
    <row r="916" spans="1:32" ht="18" customHeight="1">
      <c r="A916" s="151" t="s">
        <v>1081</v>
      </c>
      <c r="B916" s="201" t="s">
        <v>251</v>
      </c>
      <c r="C916" s="202"/>
      <c r="D916" s="203"/>
      <c r="E916" s="183"/>
      <c r="F916" s="210"/>
      <c r="G916" s="211"/>
      <c r="H916" s="204"/>
      <c r="I916" s="213"/>
      <c r="J916" s="213"/>
      <c r="K916" s="222"/>
      <c r="L916" s="213"/>
      <c r="M916" s="212"/>
      <c r="N916" s="222"/>
      <c r="O916" s="213"/>
      <c r="P916" s="214"/>
      <c r="Q916" s="205"/>
      <c r="R916" s="213"/>
      <c r="S916" s="213"/>
      <c r="T916" s="152"/>
      <c r="U916" s="152"/>
      <c r="V916" s="206"/>
      <c r="W916" s="207"/>
      <c r="X916" s="208"/>
      <c r="Y916" s="209"/>
      <c r="AA916" s="186"/>
      <c r="AB916" s="186"/>
      <c r="AC916" s="186"/>
      <c r="AD916" s="186"/>
      <c r="AE916" s="186"/>
      <c r="AF916" s="186"/>
    </row>
    <row r="917" spans="1:32" ht="18" customHeight="1">
      <c r="A917" s="188"/>
      <c r="B917" s="189"/>
      <c r="C917" s="167"/>
      <c r="D917" s="190"/>
      <c r="E917" s="191"/>
      <c r="F917" s="192"/>
      <c r="G917" s="193"/>
      <c r="H917" s="191"/>
      <c r="I917" s="194"/>
      <c r="J917" s="194"/>
      <c r="K917" s="194"/>
      <c r="L917" s="194"/>
      <c r="M917" s="195"/>
      <c r="N917" s="194"/>
      <c r="O917" s="194"/>
      <c r="P917" s="196"/>
      <c r="Q917" s="197"/>
      <c r="R917" s="194"/>
      <c r="S917" s="194"/>
      <c r="T917" s="194"/>
      <c r="U917" s="194"/>
      <c r="V917" s="198"/>
      <c r="W917" s="198"/>
      <c r="X917" s="199"/>
      <c r="Y917" s="200"/>
      <c r="AA917" s="198"/>
      <c r="AB917" s="198"/>
      <c r="AC917" s="198"/>
      <c r="AD917" s="198"/>
      <c r="AE917" s="198"/>
      <c r="AF917" s="198"/>
    </row>
    <row r="918" spans="1:32" ht="18" customHeight="1">
      <c r="A918" s="151"/>
      <c r="B918" s="201" t="s">
        <v>41</v>
      </c>
      <c r="C918" s="202"/>
      <c r="D918" s="203"/>
      <c r="E918" s="183"/>
      <c r="F918" s="155"/>
      <c r="G918" s="182"/>
      <c r="H918" s="204"/>
      <c r="I918" s="152"/>
      <c r="J918" s="152"/>
      <c r="K918" s="152"/>
      <c r="L918" s="152"/>
      <c r="M918" s="181"/>
      <c r="N918" s="152"/>
      <c r="O918" s="152"/>
      <c r="P918" s="184"/>
      <c r="Q918" s="205"/>
      <c r="R918" s="213"/>
      <c r="S918" s="213"/>
      <c r="T918" s="152"/>
      <c r="U918" s="152"/>
      <c r="V918" s="206"/>
      <c r="W918" s="207"/>
      <c r="X918" s="208"/>
      <c r="Y918" s="209"/>
      <c r="AA918" s="186"/>
      <c r="AB918" s="186"/>
      <c r="AC918" s="186"/>
      <c r="AD918" s="186"/>
      <c r="AE918" s="186"/>
      <c r="AF918" s="186"/>
    </row>
    <row r="919" spans="1:32" ht="18" customHeight="1">
      <c r="A919" s="188"/>
      <c r="B919" s="189"/>
      <c r="C919" s="167"/>
      <c r="D919" s="190"/>
      <c r="E919" s="191"/>
      <c r="F919" s="192"/>
      <c r="G919" s="193"/>
      <c r="H919" s="191"/>
      <c r="I919" s="194"/>
      <c r="J919" s="194"/>
      <c r="K919" s="194"/>
      <c r="L919" s="194"/>
      <c r="M919" s="195"/>
      <c r="N919" s="194"/>
      <c r="O919" s="194"/>
      <c r="P919" s="196"/>
      <c r="Q919" s="197"/>
      <c r="R919" s="194"/>
      <c r="S919" s="194"/>
      <c r="T919" s="194"/>
      <c r="U919" s="194"/>
      <c r="V919" s="198"/>
      <c r="W919" s="198"/>
      <c r="X919" s="199"/>
      <c r="Y919" s="200"/>
      <c r="AA919" s="198"/>
      <c r="AB919" s="198"/>
      <c r="AC919" s="198"/>
      <c r="AD919" s="198"/>
      <c r="AE919" s="198"/>
      <c r="AF919" s="198"/>
    </row>
    <row r="920" spans="1:32" ht="18" customHeight="1">
      <c r="A920" s="151"/>
      <c r="B920" s="201" t="s">
        <v>926</v>
      </c>
      <c r="C920" s="202"/>
      <c r="D920" s="203"/>
      <c r="E920" s="183"/>
      <c r="F920" s="155"/>
      <c r="G920" s="182"/>
      <c r="H920" s="204"/>
      <c r="I920" s="152"/>
      <c r="J920" s="152"/>
      <c r="K920" s="152"/>
      <c r="L920" s="152"/>
      <c r="M920" s="181"/>
      <c r="N920" s="152"/>
      <c r="O920" s="152"/>
      <c r="P920" s="184"/>
      <c r="Q920" s="205"/>
      <c r="R920" s="213"/>
      <c r="S920" s="213"/>
      <c r="T920" s="152"/>
      <c r="U920" s="152"/>
      <c r="V920" s="206"/>
      <c r="W920" s="207"/>
      <c r="X920" s="208"/>
      <c r="Y920" s="209"/>
      <c r="AA920" s="186"/>
      <c r="AB920" s="186"/>
      <c r="AC920" s="186"/>
      <c r="AD920" s="186"/>
      <c r="AE920" s="186"/>
      <c r="AF920" s="186"/>
    </row>
    <row r="921" spans="1:32" ht="18" customHeight="1">
      <c r="A921" s="188"/>
      <c r="B921" s="189"/>
      <c r="C921" s="167"/>
      <c r="D921" s="190"/>
      <c r="E921" s="191"/>
      <c r="F921" s="192"/>
      <c r="G921" s="193"/>
      <c r="H921" s="191"/>
      <c r="I921" s="194"/>
      <c r="J921" s="194" t="s">
        <v>759</v>
      </c>
      <c r="K921" s="194"/>
      <c r="L921" s="194"/>
      <c r="M921" s="195" t="s">
        <v>760</v>
      </c>
      <c r="N921" s="194"/>
      <c r="O921" s="194"/>
      <c r="P921" s="196"/>
      <c r="Q921" s="197"/>
      <c r="R921" s="194"/>
      <c r="S921" s="194"/>
      <c r="T921" s="194"/>
      <c r="U921" s="194"/>
      <c r="V921" s="198"/>
      <c r="W921" s="198"/>
      <c r="X921" s="199"/>
      <c r="Y921" s="200"/>
      <c r="AA921" s="198"/>
      <c r="AB921" s="198"/>
      <c r="AC921" s="198"/>
      <c r="AD921" s="198"/>
      <c r="AE921" s="198"/>
      <c r="AF921" s="198"/>
    </row>
    <row r="922" spans="1:32" ht="18" customHeight="1">
      <c r="A922" s="151"/>
      <c r="B922" s="201" t="s">
        <v>761</v>
      </c>
      <c r="C922" s="202" t="s">
        <v>927</v>
      </c>
      <c r="D922" s="236">
        <v>4.3999999999999997E-2</v>
      </c>
      <c r="E922" s="183" t="s">
        <v>812</v>
      </c>
      <c r="F922" s="210">
        <f>IF(G922=0,"",IF(LEN(ABS(ROUND(G922,0)))&gt;3,ROUND(G922,2-INT(LOG(ABS(ROUND(G922,0))))),IF(LEN(ABS(ROUND(G922,0)))&gt;1,ROUND(G922,1-INT(LOG(ABS(G922)))),ROUND(G922,0-INT(LOG(ABS(G922)))))))</f>
        <v>21500</v>
      </c>
      <c r="G922" s="211">
        <f>IF(P922="",H922,ROUND(H922*P922,1))</f>
        <v>21500</v>
      </c>
      <c r="H922" s="204">
        <v>1</v>
      </c>
      <c r="I922" s="213"/>
      <c r="J922" s="213">
        <v>21500</v>
      </c>
      <c r="K922" s="222">
        <v>1</v>
      </c>
      <c r="L922" s="229">
        <f>IF(J922="",K922,ROUND(J922*K922,1))</f>
        <v>21500</v>
      </c>
      <c r="M922" s="212">
        <v>21500</v>
      </c>
      <c r="N922" s="222">
        <v>1</v>
      </c>
      <c r="O922" s="229">
        <f>IF(M922="",N922,ROUND(M922*N922,1))</f>
        <v>21500</v>
      </c>
      <c r="P922" s="230">
        <f>IF(E922="",0,AVERAGE(L922,O922))</f>
        <v>21500</v>
      </c>
      <c r="Q922" s="205"/>
      <c r="R922" s="213"/>
      <c r="S922" s="213"/>
      <c r="T922" s="152"/>
      <c r="U922" s="152"/>
      <c r="V922" s="206"/>
      <c r="W922" s="207"/>
      <c r="X922" s="208"/>
      <c r="Y922" s="209"/>
      <c r="AA922" s="186"/>
      <c r="AB922" s="186"/>
      <c r="AC922" s="186"/>
      <c r="AD922" s="186"/>
      <c r="AE922" s="186"/>
      <c r="AF922" s="186"/>
    </row>
    <row r="923" spans="1:32" ht="18" customHeight="1">
      <c r="A923" s="188"/>
      <c r="B923" s="189"/>
      <c r="C923" s="167"/>
      <c r="D923" s="190"/>
      <c r="E923" s="191"/>
      <c r="F923" s="192"/>
      <c r="G923" s="193"/>
      <c r="H923" s="191"/>
      <c r="I923" s="194"/>
      <c r="J923" s="194" t="s">
        <v>759</v>
      </c>
      <c r="K923" s="194"/>
      <c r="L923" s="194"/>
      <c r="M923" s="195" t="s">
        <v>760</v>
      </c>
      <c r="N923" s="194"/>
      <c r="O923" s="194"/>
      <c r="P923" s="196"/>
      <c r="Q923" s="197"/>
      <c r="R923" s="194"/>
      <c r="S923" s="194"/>
      <c r="T923" s="194"/>
      <c r="U923" s="194"/>
      <c r="V923" s="198"/>
      <c r="W923" s="198"/>
      <c r="X923" s="199"/>
      <c r="Y923" s="200"/>
      <c r="AA923" s="198"/>
      <c r="AB923" s="198"/>
      <c r="AC923" s="198"/>
      <c r="AD923" s="198"/>
      <c r="AE923" s="198"/>
      <c r="AF923" s="198"/>
    </row>
    <row r="924" spans="1:32" ht="18" customHeight="1">
      <c r="A924" s="151"/>
      <c r="B924" s="201" t="s">
        <v>880</v>
      </c>
      <c r="C924" s="202" t="s">
        <v>928</v>
      </c>
      <c r="D924" s="236">
        <v>1.6E-2</v>
      </c>
      <c r="E924" s="183" t="s">
        <v>812</v>
      </c>
      <c r="F924" s="210">
        <f>IF(G924=0,"",IF(LEN(ABS(ROUND(G924,0)))&gt;3,ROUND(G924,2-INT(LOG(ABS(ROUND(G924,0))))),IF(LEN(ABS(ROUND(G924,0)))&gt;1,ROUND(G924,1-INT(LOG(ABS(G924)))),ROUND(G924,0-INT(LOG(ABS(G924)))))))</f>
        <v>22600</v>
      </c>
      <c r="G924" s="211">
        <f>IF(P924="",H924,ROUND(H924*P924,1))</f>
        <v>22600</v>
      </c>
      <c r="H924" s="204">
        <v>1</v>
      </c>
      <c r="I924" s="213"/>
      <c r="J924" s="213">
        <v>22600</v>
      </c>
      <c r="K924" s="222">
        <v>1</v>
      </c>
      <c r="L924" s="229">
        <f>IF(J924="",K924,ROUND(J924*K924,1))</f>
        <v>22600</v>
      </c>
      <c r="M924" s="212">
        <v>22600</v>
      </c>
      <c r="N924" s="222">
        <v>1</v>
      </c>
      <c r="O924" s="229">
        <f>IF(M924="",N924,ROUND(M924*N924,1))</f>
        <v>22600</v>
      </c>
      <c r="P924" s="230">
        <f>IF(E924="",0,AVERAGE(L924,O924))</f>
        <v>22600</v>
      </c>
      <c r="Q924" s="205"/>
      <c r="R924" s="213"/>
      <c r="S924" s="213"/>
      <c r="T924" s="152"/>
      <c r="U924" s="152"/>
      <c r="V924" s="206"/>
      <c r="W924" s="207"/>
      <c r="X924" s="208"/>
      <c r="Y924" s="209"/>
      <c r="AA924" s="186"/>
      <c r="AB924" s="186"/>
      <c r="AC924" s="186"/>
      <c r="AD924" s="186"/>
      <c r="AE924" s="186"/>
      <c r="AF924" s="186"/>
    </row>
    <row r="925" spans="1:32" ht="18" customHeight="1">
      <c r="A925" s="188"/>
      <c r="B925" s="189"/>
      <c r="C925" s="167"/>
      <c r="D925" s="190"/>
      <c r="E925" s="191"/>
      <c r="F925" s="192"/>
      <c r="G925" s="193"/>
      <c r="H925" s="191"/>
      <c r="I925" s="194"/>
      <c r="J925" s="194"/>
      <c r="K925" s="194"/>
      <c r="L925" s="194"/>
      <c r="M925" s="194"/>
      <c r="N925" s="194"/>
      <c r="O925" s="194"/>
      <c r="P925" s="196"/>
      <c r="Q925" s="197"/>
      <c r="R925" s="194"/>
      <c r="S925" s="194"/>
      <c r="T925" s="194"/>
      <c r="U925" s="194"/>
      <c r="V925" s="198"/>
      <c r="W925" s="198"/>
      <c r="X925" s="199"/>
      <c r="Y925" s="200"/>
      <c r="AA925" s="198"/>
      <c r="AB925" s="198"/>
      <c r="AC925" s="198"/>
      <c r="AD925" s="198"/>
      <c r="AE925" s="198"/>
      <c r="AF925" s="198"/>
    </row>
    <row r="926" spans="1:32" ht="18" customHeight="1">
      <c r="A926" s="151"/>
      <c r="B926" s="201" t="s">
        <v>844</v>
      </c>
      <c r="C926" s="202" t="s">
        <v>929</v>
      </c>
      <c r="D926" s="217">
        <v>1</v>
      </c>
      <c r="E926" s="183" t="s">
        <v>0</v>
      </c>
      <c r="F926" s="210" t="str">
        <f>IF(G926=0,"",IF(LEN(ABS(ROUND(G926,0)))&gt;3,ROUND(G926,2-INT(LOG(ABS(ROUND(G926,0))))),IF(LEN(ABS(ROUND(G926,0)))&gt;1,ROUND(G926,1-INT(LOG(ABS(G926)))),ROUND(G926,0-INT(LOG(ABS(G926)))))))</f>
        <v/>
      </c>
      <c r="G926" s="211"/>
      <c r="H926" s="204"/>
      <c r="I926" s="213"/>
      <c r="J926" s="213" t="s">
        <v>1040</v>
      </c>
      <c r="K926" s="222"/>
      <c r="L926" s="229"/>
      <c r="M926" s="212" t="s">
        <v>189</v>
      </c>
      <c r="N926" s="222"/>
      <c r="O926" s="229"/>
      <c r="P926" s="230"/>
      <c r="Q926" s="205"/>
      <c r="R926" s="213"/>
      <c r="S926" s="213"/>
      <c r="T926" s="152"/>
      <c r="U926" s="152"/>
      <c r="V926" s="206"/>
      <c r="W926" s="207"/>
      <c r="X926" s="208"/>
      <c r="Y926" s="209"/>
      <c r="AA926" s="186"/>
      <c r="AB926" s="186"/>
      <c r="AC926" s="186"/>
      <c r="AD926" s="186"/>
      <c r="AE926" s="186"/>
      <c r="AF926" s="186"/>
    </row>
    <row r="927" spans="1:32" ht="18" customHeight="1">
      <c r="A927" s="188"/>
      <c r="B927" s="189"/>
      <c r="C927" s="167"/>
      <c r="D927" s="190"/>
      <c r="E927" s="191"/>
      <c r="F927" s="192"/>
      <c r="G927" s="193"/>
      <c r="H927" s="191"/>
      <c r="I927" s="194"/>
      <c r="J927" s="194"/>
      <c r="K927" s="194"/>
      <c r="L927" s="194"/>
      <c r="M927" s="195"/>
      <c r="N927" s="194"/>
      <c r="O927" s="194"/>
      <c r="P927" s="196"/>
      <c r="Q927" s="197"/>
      <c r="R927" s="194"/>
      <c r="S927" s="194"/>
      <c r="T927" s="194"/>
      <c r="U927" s="194"/>
      <c r="V927" s="198"/>
      <c r="W927" s="198"/>
      <c r="X927" s="199"/>
      <c r="Y927" s="200"/>
      <c r="AA927" s="198"/>
      <c r="AB927" s="198"/>
      <c r="AC927" s="198"/>
      <c r="AD927" s="198"/>
      <c r="AE927" s="198"/>
      <c r="AF927" s="198"/>
    </row>
    <row r="928" spans="1:32" ht="18" customHeight="1">
      <c r="A928" s="151"/>
      <c r="B928" s="201" t="s">
        <v>930</v>
      </c>
      <c r="C928" s="202"/>
      <c r="D928" s="203"/>
      <c r="E928" s="183"/>
      <c r="F928" s="155"/>
      <c r="G928" s="182"/>
      <c r="H928" s="204"/>
      <c r="I928" s="152"/>
      <c r="J928" s="152"/>
      <c r="K928" s="152"/>
      <c r="L928" s="152"/>
      <c r="M928" s="181"/>
      <c r="N928" s="152"/>
      <c r="O928" s="152"/>
      <c r="P928" s="184"/>
      <c r="Q928" s="205"/>
      <c r="R928" s="213"/>
      <c r="S928" s="213"/>
      <c r="T928" s="152"/>
      <c r="U928" s="152"/>
      <c r="V928" s="206"/>
      <c r="W928" s="207"/>
      <c r="X928" s="208"/>
      <c r="Y928" s="209"/>
      <c r="AA928" s="186"/>
      <c r="AB928" s="186"/>
      <c r="AC928" s="186"/>
      <c r="AD928" s="186"/>
      <c r="AE928" s="186"/>
      <c r="AF928" s="186"/>
    </row>
    <row r="929" spans="1:32" ht="18" customHeight="1">
      <c r="A929" s="188"/>
      <c r="B929" s="189"/>
      <c r="C929" s="167"/>
      <c r="D929" s="190"/>
      <c r="E929" s="191"/>
      <c r="F929" s="192"/>
      <c r="G929" s="193"/>
      <c r="H929" s="191"/>
      <c r="I929" s="194"/>
      <c r="J929" s="194" t="s">
        <v>759</v>
      </c>
      <c r="K929" s="194"/>
      <c r="L929" s="194"/>
      <c r="M929" s="195" t="s">
        <v>760</v>
      </c>
      <c r="N929" s="194"/>
      <c r="O929" s="194"/>
      <c r="P929" s="196"/>
      <c r="Q929" s="197"/>
      <c r="R929" s="194"/>
      <c r="S929" s="194"/>
      <c r="T929" s="194"/>
      <c r="U929" s="194"/>
      <c r="V929" s="198"/>
      <c r="W929" s="198"/>
      <c r="X929" s="199"/>
      <c r="Y929" s="200"/>
      <c r="AA929" s="198"/>
      <c r="AB929" s="198"/>
      <c r="AC929" s="198"/>
      <c r="AD929" s="198"/>
      <c r="AE929" s="198"/>
      <c r="AF929" s="198"/>
    </row>
    <row r="930" spans="1:32" ht="18" customHeight="1">
      <c r="A930" s="151"/>
      <c r="B930" s="201" t="s">
        <v>761</v>
      </c>
      <c r="C930" s="202"/>
      <c r="D930" s="217">
        <v>0.11</v>
      </c>
      <c r="E930" s="183" t="s">
        <v>812</v>
      </c>
      <c r="F930" s="210">
        <f>IF(G930=0,"",IF(LEN(ABS(ROUND(G930,0)))&gt;3,ROUND(G930,2-INT(LOG(ABS(ROUND(G930,0))))),IF(LEN(ABS(ROUND(G930,0)))&gt;1,ROUND(G930,1-INT(LOG(ABS(G930)))),ROUND(G930,0-INT(LOG(ABS(G930)))))))</f>
        <v>21500</v>
      </c>
      <c r="G930" s="211">
        <f>IF(P930="",H930,ROUND(H930*P930,1))</f>
        <v>21500</v>
      </c>
      <c r="H930" s="204">
        <v>1</v>
      </c>
      <c r="I930" s="213"/>
      <c r="J930" s="213">
        <v>21500</v>
      </c>
      <c r="K930" s="222">
        <v>1</v>
      </c>
      <c r="L930" s="229">
        <f>IF(J930="",K930,ROUND(J930*K930,1))</f>
        <v>21500</v>
      </c>
      <c r="M930" s="212">
        <v>21500</v>
      </c>
      <c r="N930" s="222">
        <v>1</v>
      </c>
      <c r="O930" s="229">
        <f>IF(M930="",N930,ROUND(M930*N930,1))</f>
        <v>21500</v>
      </c>
      <c r="P930" s="230">
        <f>IF(E930="",0,AVERAGE(L930,O930))</f>
        <v>21500</v>
      </c>
      <c r="Q930" s="205"/>
      <c r="R930" s="213"/>
      <c r="S930" s="213"/>
      <c r="T930" s="152"/>
      <c r="U930" s="152"/>
      <c r="V930" s="206"/>
      <c r="W930" s="207"/>
      <c r="X930" s="208"/>
      <c r="Y930" s="209"/>
      <c r="AA930" s="186"/>
      <c r="AB930" s="186"/>
      <c r="AC930" s="186"/>
      <c r="AD930" s="186"/>
      <c r="AE930" s="186"/>
      <c r="AF930" s="186"/>
    </row>
    <row r="931" spans="1:32" ht="18" customHeight="1">
      <c r="A931" s="188"/>
      <c r="B931" s="189"/>
      <c r="C931" s="167"/>
      <c r="D931" s="190"/>
      <c r="E931" s="191"/>
      <c r="F931" s="192"/>
      <c r="G931" s="193"/>
      <c r="H931" s="191"/>
      <c r="I931" s="194"/>
      <c r="J931" s="194" t="s">
        <v>759</v>
      </c>
      <c r="K931" s="194"/>
      <c r="L931" s="194"/>
      <c r="M931" s="195" t="s">
        <v>760</v>
      </c>
      <c r="N931" s="194"/>
      <c r="O931" s="194"/>
      <c r="P931" s="196"/>
      <c r="Q931" s="197"/>
      <c r="R931" s="194"/>
      <c r="S931" s="194"/>
      <c r="T931" s="194"/>
      <c r="U931" s="194"/>
      <c r="V931" s="198"/>
      <c r="W931" s="198"/>
      <c r="X931" s="199"/>
      <c r="Y931" s="200"/>
      <c r="AA931" s="198"/>
      <c r="AB931" s="198"/>
      <c r="AC931" s="198"/>
      <c r="AD931" s="198"/>
      <c r="AE931" s="198"/>
      <c r="AF931" s="198"/>
    </row>
    <row r="932" spans="1:32" ht="18" customHeight="1">
      <c r="A932" s="151"/>
      <c r="B932" s="201" t="s">
        <v>880</v>
      </c>
      <c r="C932" s="202"/>
      <c r="D932" s="217">
        <v>0.04</v>
      </c>
      <c r="E932" s="183" t="s">
        <v>812</v>
      </c>
      <c r="F932" s="210">
        <f>IF(G932=0,"",IF(LEN(ABS(ROUND(G932,0)))&gt;3,ROUND(G932,2-INT(LOG(ABS(ROUND(G932,0))))),IF(LEN(ABS(ROUND(G932,0)))&gt;1,ROUND(G932,1-INT(LOG(ABS(G932)))),ROUND(G932,0-INT(LOG(ABS(G932)))))))</f>
        <v>22600</v>
      </c>
      <c r="G932" s="211">
        <f>IF(P932="",H932,ROUND(H932*P932,1))</f>
        <v>22600</v>
      </c>
      <c r="H932" s="204">
        <v>1</v>
      </c>
      <c r="I932" s="213"/>
      <c r="J932" s="213">
        <v>22600</v>
      </c>
      <c r="K932" s="222">
        <v>1</v>
      </c>
      <c r="L932" s="229">
        <f>IF(J932="",K932,ROUND(J932*K932,1))</f>
        <v>22600</v>
      </c>
      <c r="M932" s="212">
        <v>22600</v>
      </c>
      <c r="N932" s="222">
        <v>1</v>
      </c>
      <c r="O932" s="229">
        <f>IF(M932="",N932,ROUND(M932*N932,1))</f>
        <v>22600</v>
      </c>
      <c r="P932" s="230">
        <f>IF(E932="",0,AVERAGE(L932,O932))</f>
        <v>22600</v>
      </c>
      <c r="Q932" s="205"/>
      <c r="R932" s="213"/>
      <c r="S932" s="213"/>
      <c r="T932" s="152"/>
      <c r="U932" s="152"/>
      <c r="V932" s="206"/>
      <c r="W932" s="207"/>
      <c r="X932" s="208"/>
      <c r="Y932" s="209"/>
      <c r="AA932" s="186"/>
      <c r="AB932" s="186"/>
      <c r="AC932" s="186"/>
      <c r="AD932" s="186"/>
      <c r="AE932" s="186"/>
      <c r="AF932" s="186"/>
    </row>
    <row r="933" spans="1:32" ht="18" customHeight="1">
      <c r="A933" s="188"/>
      <c r="B933" s="189"/>
      <c r="C933" s="167"/>
      <c r="D933" s="190"/>
      <c r="E933" s="191"/>
      <c r="F933" s="192"/>
      <c r="G933" s="193"/>
      <c r="H933" s="191"/>
      <c r="I933" s="194"/>
      <c r="J933" s="194"/>
      <c r="K933" s="194"/>
      <c r="L933" s="194"/>
      <c r="M933" s="194"/>
      <c r="N933" s="194"/>
      <c r="O933" s="194"/>
      <c r="P933" s="196"/>
      <c r="Q933" s="197"/>
      <c r="R933" s="194"/>
      <c r="S933" s="194"/>
      <c r="T933" s="194"/>
      <c r="U933" s="194"/>
      <c r="V933" s="198"/>
      <c r="W933" s="198"/>
      <c r="X933" s="199"/>
      <c r="Y933" s="200"/>
      <c r="AA933" s="198"/>
      <c r="AB933" s="198"/>
      <c r="AC933" s="198"/>
      <c r="AD933" s="198"/>
      <c r="AE933" s="198"/>
      <c r="AF933" s="198"/>
    </row>
    <row r="934" spans="1:32" ht="18" customHeight="1">
      <c r="A934" s="151"/>
      <c r="B934" s="201" t="s">
        <v>844</v>
      </c>
      <c r="C934" s="202" t="s">
        <v>929</v>
      </c>
      <c r="D934" s="217">
        <v>1</v>
      </c>
      <c r="E934" s="183" t="s">
        <v>0</v>
      </c>
      <c r="F934" s="210" t="str">
        <f>IF(G934=0,"",IF(LEN(ABS(ROUND(G934,0)))&gt;3,ROUND(G934,2-INT(LOG(ABS(ROUND(G934,0))))),IF(LEN(ABS(ROUND(G934,0)))&gt;1,ROUND(G934,1-INT(LOG(ABS(G934)))),ROUND(G934,0-INT(LOG(ABS(G934)))))))</f>
        <v/>
      </c>
      <c r="G934" s="211"/>
      <c r="H934" s="204"/>
      <c r="I934" s="213"/>
      <c r="J934" s="213" t="s">
        <v>1048</v>
      </c>
      <c r="K934" s="222"/>
      <c r="L934" s="229"/>
      <c r="M934" s="212" t="s">
        <v>189</v>
      </c>
      <c r="N934" s="222"/>
      <c r="O934" s="229"/>
      <c r="P934" s="230"/>
      <c r="Q934" s="205"/>
      <c r="R934" s="213"/>
      <c r="S934" s="213"/>
      <c r="T934" s="152"/>
      <c r="U934" s="152"/>
      <c r="V934" s="206"/>
      <c r="W934" s="207"/>
      <c r="X934" s="208"/>
      <c r="Y934" s="209"/>
      <c r="AA934" s="186"/>
      <c r="AB934" s="186"/>
      <c r="AC934" s="186"/>
      <c r="AD934" s="186"/>
      <c r="AE934" s="186"/>
      <c r="AF934" s="186"/>
    </row>
    <row r="935" spans="1:32" ht="18" customHeight="1">
      <c r="A935" s="188"/>
      <c r="B935" s="189"/>
      <c r="C935" s="167"/>
      <c r="D935" s="190"/>
      <c r="E935" s="191"/>
      <c r="F935" s="192"/>
      <c r="G935" s="193"/>
      <c r="H935" s="191"/>
      <c r="I935" s="194"/>
      <c r="J935" s="194"/>
      <c r="K935" s="194"/>
      <c r="L935" s="194"/>
      <c r="M935" s="195"/>
      <c r="N935" s="194"/>
      <c r="O935" s="194"/>
      <c r="P935" s="196"/>
      <c r="Q935" s="197"/>
      <c r="R935" s="194"/>
      <c r="S935" s="194"/>
      <c r="T935" s="194"/>
      <c r="U935" s="194"/>
      <c r="V935" s="198"/>
      <c r="W935" s="198"/>
      <c r="X935" s="199"/>
      <c r="Y935" s="200"/>
      <c r="AA935" s="198"/>
      <c r="AB935" s="198"/>
      <c r="AC935" s="198"/>
      <c r="AD935" s="198"/>
      <c r="AE935" s="198"/>
      <c r="AF935" s="198"/>
    </row>
    <row r="936" spans="1:32" ht="18" customHeight="1">
      <c r="A936" s="151"/>
      <c r="B936" s="201"/>
      <c r="C936" s="202"/>
      <c r="D936" s="203"/>
      <c r="E936" s="183"/>
      <c r="F936" s="155"/>
      <c r="G936" s="182"/>
      <c r="H936" s="204"/>
      <c r="I936" s="152"/>
      <c r="J936" s="152"/>
      <c r="K936" s="152"/>
      <c r="L936" s="152"/>
      <c r="M936" s="181"/>
      <c r="N936" s="152"/>
      <c r="O936" s="152"/>
      <c r="P936" s="184"/>
      <c r="Q936" s="205"/>
      <c r="R936" s="213"/>
      <c r="S936" s="213"/>
      <c r="T936" s="152"/>
      <c r="U936" s="152"/>
      <c r="V936" s="206"/>
      <c r="W936" s="207"/>
      <c r="X936" s="208"/>
      <c r="Y936" s="209"/>
      <c r="AA936" s="186"/>
      <c r="AB936" s="186"/>
      <c r="AC936" s="186"/>
      <c r="AD936" s="186"/>
      <c r="AE936" s="186"/>
      <c r="AF936" s="186"/>
    </row>
    <row r="937" spans="1:32" ht="18" customHeight="1">
      <c r="A937" s="188"/>
      <c r="B937" s="189" t="s">
        <v>586</v>
      </c>
      <c r="C937" s="167"/>
      <c r="D937" s="190"/>
      <c r="E937" s="191"/>
      <c r="F937" s="192"/>
      <c r="G937" s="193"/>
      <c r="H937" s="191"/>
      <c r="I937" s="194"/>
      <c r="J937" s="194"/>
      <c r="K937" s="194"/>
      <c r="L937" s="194"/>
      <c r="M937" s="194"/>
      <c r="N937" s="194"/>
      <c r="O937" s="194"/>
      <c r="P937" s="196"/>
      <c r="Q937" s="197"/>
      <c r="R937" s="194"/>
      <c r="S937" s="194"/>
      <c r="T937" s="194"/>
      <c r="U937" s="194"/>
      <c r="V937" s="198"/>
      <c r="W937" s="198"/>
      <c r="X937" s="199"/>
      <c r="Y937" s="200"/>
      <c r="AA937" s="198"/>
      <c r="AB937" s="198"/>
      <c r="AC937" s="198"/>
      <c r="AD937" s="198"/>
      <c r="AE937" s="198"/>
      <c r="AF937" s="198"/>
    </row>
    <row r="938" spans="1:32" ht="18" customHeight="1">
      <c r="A938" s="151" t="s">
        <v>1184</v>
      </c>
      <c r="B938" s="201" t="s">
        <v>587</v>
      </c>
      <c r="C938" s="202"/>
      <c r="D938" s="203"/>
      <c r="E938" s="183"/>
      <c r="F938" s="210"/>
      <c r="G938" s="211"/>
      <c r="H938" s="204"/>
      <c r="I938" s="221"/>
      <c r="J938" s="213"/>
      <c r="K938" s="222"/>
      <c r="L938" s="213"/>
      <c r="M938" s="212"/>
      <c r="N938" s="222"/>
      <c r="O938" s="213"/>
      <c r="P938" s="214"/>
      <c r="Q938" s="205"/>
      <c r="R938" s="213"/>
      <c r="S938" s="213"/>
      <c r="T938" s="152"/>
      <c r="U938" s="152"/>
      <c r="V938" s="206"/>
      <c r="W938" s="207"/>
      <c r="X938" s="208"/>
      <c r="Y938" s="209"/>
      <c r="AA938" s="186"/>
      <c r="AB938" s="186"/>
      <c r="AC938" s="186"/>
      <c r="AD938" s="186"/>
      <c r="AE938" s="186"/>
      <c r="AF938" s="186"/>
    </row>
    <row r="939" spans="1:32" ht="18" customHeight="1">
      <c r="A939" s="188"/>
      <c r="B939" s="189"/>
      <c r="C939" s="167"/>
      <c r="D939" s="190"/>
      <c r="E939" s="191"/>
      <c r="F939" s="192"/>
      <c r="G939" s="193"/>
      <c r="H939" s="191"/>
      <c r="I939" s="194"/>
      <c r="J939" s="194"/>
      <c r="K939" s="194"/>
      <c r="L939" s="194"/>
      <c r="M939" s="194"/>
      <c r="N939" s="194"/>
      <c r="O939" s="194"/>
      <c r="P939" s="196"/>
      <c r="Q939" s="197"/>
      <c r="R939" s="194"/>
      <c r="S939" s="194"/>
      <c r="T939" s="194"/>
      <c r="U939" s="194"/>
      <c r="V939" s="198"/>
      <c r="W939" s="198"/>
      <c r="X939" s="199"/>
      <c r="Y939" s="200"/>
      <c r="AA939" s="198"/>
      <c r="AB939" s="198"/>
      <c r="AC939" s="198"/>
      <c r="AD939" s="198"/>
      <c r="AE939" s="198"/>
      <c r="AF939" s="198"/>
    </row>
    <row r="940" spans="1:32" ht="18" customHeight="1">
      <c r="A940" s="151"/>
      <c r="B940" s="201" t="s">
        <v>671</v>
      </c>
      <c r="C940" s="202"/>
      <c r="D940" s="203"/>
      <c r="E940" s="183"/>
      <c r="F940" s="210"/>
      <c r="G940" s="211"/>
      <c r="H940" s="204"/>
      <c r="I940" s="213"/>
      <c r="J940" s="213"/>
      <c r="K940" s="222"/>
      <c r="L940" s="213"/>
      <c r="M940" s="212"/>
      <c r="N940" s="222"/>
      <c r="O940" s="213"/>
      <c r="P940" s="214"/>
      <c r="Q940" s="205"/>
      <c r="R940" s="213"/>
      <c r="S940" s="213"/>
      <c r="T940" s="152"/>
      <c r="U940" s="152"/>
      <c r="V940" s="206"/>
      <c r="W940" s="207"/>
      <c r="X940" s="208"/>
      <c r="Y940" s="209"/>
      <c r="AA940" s="186"/>
      <c r="AB940" s="186"/>
      <c r="AC940" s="186"/>
      <c r="AD940" s="186"/>
      <c r="AE940" s="186"/>
      <c r="AF940" s="186"/>
    </row>
    <row r="941" spans="1:32" ht="18" customHeight="1">
      <c r="A941" s="188"/>
      <c r="B941" s="189"/>
      <c r="C941" s="167"/>
      <c r="D941" s="190"/>
      <c r="E941" s="191"/>
      <c r="F941" s="192"/>
      <c r="G941" s="193"/>
      <c r="H941" s="191"/>
      <c r="I941" s="194"/>
      <c r="J941" s="194" t="s">
        <v>754</v>
      </c>
      <c r="K941" s="194"/>
      <c r="L941" s="194"/>
      <c r="M941" s="194" t="s">
        <v>755</v>
      </c>
      <c r="N941" s="194"/>
      <c r="O941" s="194"/>
      <c r="P941" s="196"/>
      <c r="Q941" s="197"/>
      <c r="R941" s="194"/>
      <c r="S941" s="194"/>
      <c r="T941" s="194"/>
      <c r="U941" s="194"/>
      <c r="V941" s="198"/>
      <c r="W941" s="198"/>
      <c r="X941" s="199"/>
      <c r="Y941" s="200"/>
      <c r="AA941" s="198"/>
      <c r="AB941" s="198"/>
      <c r="AC941" s="198"/>
      <c r="AD941" s="198"/>
      <c r="AE941" s="198"/>
      <c r="AF941" s="198"/>
    </row>
    <row r="942" spans="1:32" ht="18" customHeight="1">
      <c r="A942" s="151"/>
      <c r="B942" s="201" t="s">
        <v>649</v>
      </c>
      <c r="C942" s="202"/>
      <c r="D942" s="217">
        <v>0.06</v>
      </c>
      <c r="E942" s="183" t="s">
        <v>12</v>
      </c>
      <c r="F942" s="210">
        <f>IF(G942=0,"",IF(LEN(ABS(ROUND(G942,0)))&gt;3,ROUND(G942,2-INT(LOG(ABS(ROUND(G942,0))))),IF(LEN(ABS(ROUND(G942,0)))&gt;1,ROUND(G942,1-INT(LOG(ABS(G942)))),ROUND(G942,0-INT(LOG(ABS(G942)))))))</f>
        <v>4900</v>
      </c>
      <c r="G942" s="211">
        <f>IF(P942="",H942,ROUND(H942*P942,1))</f>
        <v>4898.5</v>
      </c>
      <c r="H942" s="204">
        <v>1</v>
      </c>
      <c r="I942" s="213"/>
      <c r="J942" s="213">
        <v>5200</v>
      </c>
      <c r="K942" s="222">
        <v>1.01</v>
      </c>
      <c r="L942" s="229">
        <f>IF(J942="",K942,ROUND(J942*K942,1))</f>
        <v>5252</v>
      </c>
      <c r="M942" s="212">
        <v>4500</v>
      </c>
      <c r="N942" s="222">
        <v>1.01</v>
      </c>
      <c r="O942" s="229">
        <f>IF(M942="",N942,ROUND(M942*N942,1))</f>
        <v>4545</v>
      </c>
      <c r="P942" s="230">
        <f>IF(E942="",0,AVERAGE(L942,O942))</f>
        <v>4898.5</v>
      </c>
      <c r="Q942" s="205"/>
      <c r="R942" s="213"/>
      <c r="S942" s="213"/>
      <c r="T942" s="152"/>
      <c r="U942" s="152"/>
      <c r="V942" s="206"/>
      <c r="W942" s="207"/>
      <c r="X942" s="208"/>
      <c r="Y942" s="209"/>
      <c r="AA942" s="186"/>
      <c r="AB942" s="186"/>
      <c r="AC942" s="186"/>
      <c r="AD942" s="186"/>
      <c r="AE942" s="186"/>
      <c r="AF942" s="186"/>
    </row>
    <row r="943" spans="1:32" ht="18" customHeight="1">
      <c r="A943" s="188"/>
      <c r="B943" s="189"/>
      <c r="C943" s="167"/>
      <c r="D943" s="190"/>
      <c r="E943" s="191"/>
      <c r="F943" s="192"/>
      <c r="G943" s="193"/>
      <c r="H943" s="191"/>
      <c r="I943" s="194"/>
      <c r="J943" s="194" t="s">
        <v>773</v>
      </c>
      <c r="K943" s="194"/>
      <c r="L943" s="194"/>
      <c r="M943" s="194" t="s">
        <v>774</v>
      </c>
      <c r="N943" s="194"/>
      <c r="O943" s="194"/>
      <c r="P943" s="196"/>
      <c r="Q943" s="197"/>
      <c r="R943" s="194"/>
      <c r="S943" s="194"/>
      <c r="T943" s="194"/>
      <c r="U943" s="194"/>
      <c r="V943" s="198"/>
      <c r="W943" s="198"/>
      <c r="X943" s="199"/>
      <c r="Y943" s="200"/>
      <c r="AA943" s="198"/>
      <c r="AB943" s="198"/>
      <c r="AC943" s="198"/>
      <c r="AD943" s="198"/>
      <c r="AE943" s="198"/>
      <c r="AF943" s="198"/>
    </row>
    <row r="944" spans="1:32" ht="18" customHeight="1">
      <c r="A944" s="151"/>
      <c r="B944" s="201" t="s">
        <v>672</v>
      </c>
      <c r="C944" s="202"/>
      <c r="D944" s="217">
        <v>0.64</v>
      </c>
      <c r="E944" s="183" t="s">
        <v>1063</v>
      </c>
      <c r="F944" s="210">
        <f>IF(G944=0,"",IF(LEN(ABS(ROUND(G944,0)))&gt;3,ROUND(G944,2-INT(LOG(ABS(ROUND(G944,0))))),IF(LEN(ABS(ROUND(G944,0)))&gt;1,ROUND(G944,1-INT(LOG(ABS(G944)))),ROUND(G944,0-INT(LOG(ABS(G944)))))))</f>
        <v>240</v>
      </c>
      <c r="G944" s="211">
        <f>IF(P944="",H944,ROUND(H944*P944,1))</f>
        <v>242.4</v>
      </c>
      <c r="H944" s="204">
        <v>1</v>
      </c>
      <c r="I944" s="213"/>
      <c r="J944" s="213">
        <v>220</v>
      </c>
      <c r="K944" s="222">
        <v>1.01</v>
      </c>
      <c r="L944" s="229">
        <f>IF(J944="",K944,ROUND(J944*K944,1))</f>
        <v>222.2</v>
      </c>
      <c r="M944" s="212">
        <v>260</v>
      </c>
      <c r="N944" s="222">
        <v>1.01</v>
      </c>
      <c r="O944" s="229">
        <f>IF(M944="",N944,ROUND(M944*N944,1))</f>
        <v>262.60000000000002</v>
      </c>
      <c r="P944" s="230">
        <f>IF(E944="",0,AVERAGE(L944,O944))</f>
        <v>242.4</v>
      </c>
      <c r="Q944" s="205"/>
      <c r="R944" s="213"/>
      <c r="S944" s="213"/>
      <c r="T944" s="152"/>
      <c r="U944" s="152"/>
      <c r="V944" s="206"/>
      <c r="W944" s="207"/>
      <c r="X944" s="208"/>
      <c r="Y944" s="209"/>
      <c r="AA944" s="186"/>
      <c r="AB944" s="186"/>
      <c r="AC944" s="186"/>
      <c r="AD944" s="186"/>
      <c r="AE944" s="186"/>
      <c r="AF944" s="186"/>
    </row>
    <row r="945" spans="1:32" ht="18" customHeight="1">
      <c r="A945" s="188"/>
      <c r="B945" s="189"/>
      <c r="C945" s="167"/>
      <c r="D945" s="190"/>
      <c r="E945" s="191"/>
      <c r="F945" s="192"/>
      <c r="G945" s="193"/>
      <c r="H945" s="191"/>
      <c r="I945" s="194"/>
      <c r="J945" s="194" t="s">
        <v>756</v>
      </c>
      <c r="K945" s="194"/>
      <c r="L945" s="194"/>
      <c r="M945" s="194" t="s">
        <v>757</v>
      </c>
      <c r="N945" s="194"/>
      <c r="O945" s="194"/>
      <c r="P945" s="196"/>
      <c r="Q945" s="197"/>
      <c r="R945" s="194"/>
      <c r="S945" s="194"/>
      <c r="T945" s="194"/>
      <c r="U945" s="194"/>
      <c r="V945" s="198"/>
      <c r="W945" s="198"/>
      <c r="X945" s="199"/>
      <c r="Y945" s="200"/>
      <c r="AA945" s="198"/>
      <c r="AB945" s="198"/>
      <c r="AC945" s="198"/>
      <c r="AD945" s="198"/>
      <c r="AE945" s="198"/>
      <c r="AF945" s="198"/>
    </row>
    <row r="946" spans="1:32" ht="18" customHeight="1">
      <c r="A946" s="151"/>
      <c r="B946" s="201" t="s">
        <v>650</v>
      </c>
      <c r="C946" s="202" t="s">
        <v>1055</v>
      </c>
      <c r="D946" s="217">
        <v>0.03</v>
      </c>
      <c r="E946" s="183" t="s">
        <v>12</v>
      </c>
      <c r="F946" s="210">
        <f>IF(G946=0,"",IF(LEN(ABS(ROUND(G946,0)))&gt;3,ROUND(G946,2-INT(LOG(ABS(ROUND(G946,0))))),IF(LEN(ABS(ROUND(G946,0)))&gt;1,ROUND(G946,1-INT(LOG(ABS(G946)))),ROUND(G946,0-INT(LOG(ABS(G946)))))))</f>
        <v>13000</v>
      </c>
      <c r="G946" s="211">
        <f>IF(P946="",H946,ROUND(H946*P946,1))</f>
        <v>13000</v>
      </c>
      <c r="H946" s="204">
        <v>1</v>
      </c>
      <c r="I946" s="213"/>
      <c r="J946" s="213">
        <v>13000</v>
      </c>
      <c r="K946" s="222">
        <v>1</v>
      </c>
      <c r="L946" s="229">
        <f>IF(J946="",K946,ROUND(J946*K946,1))</f>
        <v>13000</v>
      </c>
      <c r="M946" s="212">
        <v>13000</v>
      </c>
      <c r="N946" s="222">
        <v>1</v>
      </c>
      <c r="O946" s="229">
        <f>IF(M946="",N946,ROUND(M946*N946,1))</f>
        <v>13000</v>
      </c>
      <c r="P946" s="230">
        <f>IF(E946="",0,AVERAGE(L946,O946))</f>
        <v>13000</v>
      </c>
      <c r="Q946" s="205"/>
      <c r="R946" s="213"/>
      <c r="S946" s="213"/>
      <c r="T946" s="152"/>
      <c r="U946" s="152"/>
      <c r="V946" s="206"/>
      <c r="W946" s="207"/>
      <c r="X946" s="208"/>
      <c r="Y946" s="209"/>
      <c r="AA946" s="186"/>
      <c r="AB946" s="186"/>
      <c r="AC946" s="186"/>
      <c r="AD946" s="186"/>
      <c r="AE946" s="186"/>
      <c r="AF946" s="186"/>
    </row>
    <row r="947" spans="1:32" ht="18" customHeight="1">
      <c r="A947" s="188"/>
      <c r="B947" s="189"/>
      <c r="C947" s="167"/>
      <c r="D947" s="190"/>
      <c r="E947" s="191"/>
      <c r="F947" s="192"/>
      <c r="G947" s="193"/>
      <c r="H947" s="191"/>
      <c r="I947" s="194"/>
      <c r="J947" s="194" t="s">
        <v>756</v>
      </c>
      <c r="K947" s="194"/>
      <c r="L947" s="194"/>
      <c r="M947" s="194" t="s">
        <v>757</v>
      </c>
      <c r="N947" s="194"/>
      <c r="O947" s="194"/>
      <c r="P947" s="196"/>
      <c r="Q947" s="197"/>
      <c r="R947" s="194"/>
      <c r="S947" s="194"/>
      <c r="T947" s="194"/>
      <c r="U947" s="194"/>
      <c r="V947" s="198"/>
      <c r="W947" s="198"/>
      <c r="X947" s="199"/>
      <c r="Y947" s="200"/>
      <c r="AA947" s="198"/>
      <c r="AB947" s="198"/>
      <c r="AC947" s="198"/>
      <c r="AD947" s="198"/>
      <c r="AE947" s="198"/>
      <c r="AF947" s="198"/>
    </row>
    <row r="948" spans="1:32" ht="18" customHeight="1">
      <c r="A948" s="151"/>
      <c r="B948" s="201" t="s">
        <v>651</v>
      </c>
      <c r="C948" s="202" t="s">
        <v>1056</v>
      </c>
      <c r="D948" s="217">
        <v>0.24</v>
      </c>
      <c r="E948" s="183" t="s">
        <v>12</v>
      </c>
      <c r="F948" s="210">
        <f>IF(G948=0,"",IF(LEN(ABS(ROUND(G948,0)))&gt;3,ROUND(G948,2-INT(LOG(ABS(ROUND(G948,0))))),IF(LEN(ABS(ROUND(G948,0)))&gt;1,ROUND(G948,1-INT(LOG(ABS(G948)))),ROUND(G948,0-INT(LOG(ABS(G948)))))))</f>
        <v>13500</v>
      </c>
      <c r="G948" s="211">
        <f>IF(P948="",H948,ROUND(H948*P948,1))</f>
        <v>13450</v>
      </c>
      <c r="H948" s="204">
        <v>1</v>
      </c>
      <c r="I948" s="213"/>
      <c r="J948" s="213">
        <v>13450</v>
      </c>
      <c r="K948" s="222">
        <v>1</v>
      </c>
      <c r="L948" s="229">
        <f>IF(J948="",K948,ROUND(J948*K948,1))</f>
        <v>13450</v>
      </c>
      <c r="M948" s="212">
        <v>13450</v>
      </c>
      <c r="N948" s="222">
        <v>1</v>
      </c>
      <c r="O948" s="229">
        <f>IF(M948="",N948,ROUND(M948*N948,1))</f>
        <v>13450</v>
      </c>
      <c r="P948" s="230">
        <f>IF(E948="",0,AVERAGE(L948,O948))</f>
        <v>13450</v>
      </c>
      <c r="Q948" s="205"/>
      <c r="R948" s="213"/>
      <c r="S948" s="213"/>
      <c r="T948" s="152"/>
      <c r="U948" s="152"/>
      <c r="V948" s="206"/>
      <c r="W948" s="207"/>
      <c r="X948" s="208"/>
      <c r="Y948" s="209"/>
      <c r="AA948" s="186"/>
      <c r="AB948" s="186"/>
      <c r="AC948" s="186"/>
      <c r="AD948" s="186"/>
      <c r="AE948" s="186"/>
      <c r="AF948" s="186"/>
    </row>
    <row r="949" spans="1:32" ht="18" customHeight="1">
      <c r="A949" s="188"/>
      <c r="B949" s="189"/>
      <c r="C949" s="167"/>
      <c r="D949" s="190"/>
      <c r="E949" s="191"/>
      <c r="F949" s="192"/>
      <c r="G949" s="193" t="s">
        <v>721</v>
      </c>
      <c r="H949" s="191"/>
      <c r="I949" s="194"/>
      <c r="J949" s="194"/>
      <c r="K949" s="194"/>
      <c r="L949" s="194"/>
      <c r="M949" s="194"/>
      <c r="N949" s="194"/>
      <c r="O949" s="194"/>
      <c r="P949" s="196"/>
      <c r="Q949" s="197"/>
      <c r="R949" s="194"/>
      <c r="S949" s="194"/>
      <c r="T949" s="194"/>
      <c r="U949" s="194"/>
      <c r="V949" s="198"/>
      <c r="W949" s="198"/>
      <c r="X949" s="199"/>
      <c r="Y949" s="200"/>
      <c r="AA949" s="198"/>
      <c r="AB949" s="198"/>
      <c r="AC949" s="198"/>
      <c r="AD949" s="198"/>
      <c r="AE949" s="198"/>
      <c r="AF949" s="198"/>
    </row>
    <row r="950" spans="1:32" ht="18" customHeight="1">
      <c r="A950" s="151"/>
      <c r="B950" s="201" t="s">
        <v>652</v>
      </c>
      <c r="C950" s="202" t="s">
        <v>653</v>
      </c>
      <c r="D950" s="217">
        <v>0.03</v>
      </c>
      <c r="E950" s="183" t="s">
        <v>12</v>
      </c>
      <c r="F950" s="210">
        <f>IF(G950=0,"",IF(LEN(ABS(ROUND(G950,0)))&gt;3,ROUND(G950,2-INT(LOG(ABS(ROUND(G950,0))))),IF(LEN(ABS(ROUND(G950,0)))&gt;1,ROUND(G950,1-INT(LOG(ABS(G950)))),ROUND(G950,0-INT(LOG(ABS(G950)))))))</f>
        <v>6990</v>
      </c>
      <c r="G950" s="211">
        <f>SUM(G951:G956)</f>
        <v>6988</v>
      </c>
      <c r="H950" s="204"/>
      <c r="I950" s="213"/>
      <c r="J950" s="213"/>
      <c r="K950" s="222"/>
      <c r="L950" s="229"/>
      <c r="M950" s="212"/>
      <c r="N950" s="222"/>
      <c r="O950" s="229"/>
      <c r="P950" s="230"/>
      <c r="Q950" s="205"/>
      <c r="R950" s="213"/>
      <c r="S950" s="213"/>
      <c r="T950" s="152"/>
      <c r="U950" s="152"/>
      <c r="V950" s="206"/>
      <c r="W950" s="207"/>
      <c r="X950" s="208"/>
      <c r="Y950" s="209"/>
      <c r="AA950" s="186"/>
      <c r="AB950" s="186"/>
      <c r="AC950" s="186"/>
      <c r="AD950" s="186"/>
      <c r="AE950" s="186"/>
      <c r="AF950" s="186"/>
    </row>
    <row r="951" spans="1:32" ht="18" customHeight="1">
      <c r="A951" s="188"/>
      <c r="B951" s="189"/>
      <c r="C951" s="167"/>
      <c r="D951" s="190"/>
      <c r="E951" s="191"/>
      <c r="F951" s="192"/>
      <c r="G951" s="193"/>
      <c r="H951" s="191"/>
      <c r="I951" s="194"/>
      <c r="J951" s="194"/>
      <c r="K951" s="194"/>
      <c r="L951" s="194"/>
      <c r="M951" s="195"/>
      <c r="N951" s="194"/>
      <c r="O951" s="194"/>
      <c r="P951" s="196"/>
      <c r="Q951" s="197"/>
      <c r="R951" s="194"/>
      <c r="S951" s="194"/>
      <c r="T951" s="194"/>
      <c r="U951" s="194"/>
      <c r="V951" s="198"/>
      <c r="W951" s="198"/>
      <c r="X951" s="199"/>
      <c r="Y951" s="200"/>
      <c r="AA951" s="198"/>
      <c r="AB951" s="198"/>
      <c r="AC951" s="198"/>
      <c r="AD951" s="198"/>
      <c r="AE951" s="198"/>
      <c r="AF951" s="198"/>
    </row>
    <row r="952" spans="1:32" ht="18" customHeight="1">
      <c r="A952" s="151"/>
      <c r="B952" s="201"/>
      <c r="C952" s="202" t="s">
        <v>758</v>
      </c>
      <c r="D952" s="203"/>
      <c r="E952" s="183"/>
      <c r="F952" s="210" t="str">
        <f>IF(G952=0,"",IF(LEN(ABS(ROUND(G952,0)))&gt;3,ROUND(G952,2-INT(LOG(ABS(ROUND(G952,0))))),IF(LEN(ABS(ROUND(G952,0)))&gt;1,ROUND(G952,1-INT(LOG(ABS(G952)))),ROUND(G952,0-INT(LOG(ABS(G952)))))))</f>
        <v/>
      </c>
      <c r="G952" s="211"/>
      <c r="H952" s="204"/>
      <c r="I952" s="213"/>
      <c r="J952" s="213"/>
      <c r="K952" s="222"/>
      <c r="L952" s="229"/>
      <c r="M952" s="212"/>
      <c r="N952" s="222"/>
      <c r="O952" s="229"/>
      <c r="P952" s="230"/>
      <c r="Q952" s="205"/>
      <c r="R952" s="213"/>
      <c r="S952" s="213"/>
      <c r="T952" s="152"/>
      <c r="U952" s="152"/>
      <c r="V952" s="206"/>
      <c r="W952" s="207"/>
      <c r="X952" s="208"/>
      <c r="Y952" s="209"/>
      <c r="AA952" s="186"/>
      <c r="AB952" s="186"/>
      <c r="AC952" s="186"/>
      <c r="AD952" s="186"/>
      <c r="AE952" s="186"/>
      <c r="AF952" s="186"/>
    </row>
    <row r="953" spans="1:32" ht="18" customHeight="1">
      <c r="A953" s="188"/>
      <c r="B953" s="189"/>
      <c r="C953" s="167"/>
      <c r="D953" s="190"/>
      <c r="E953" s="191"/>
      <c r="F953" s="192"/>
      <c r="G953" s="193"/>
      <c r="H953" s="191"/>
      <c r="I953" s="194"/>
      <c r="J953" s="194" t="s">
        <v>759</v>
      </c>
      <c r="K953" s="194"/>
      <c r="L953" s="194"/>
      <c r="M953" s="195" t="s">
        <v>760</v>
      </c>
      <c r="N953" s="194"/>
      <c r="O953" s="194"/>
      <c r="P953" s="196"/>
      <c r="Q953" s="197"/>
      <c r="R953" s="194"/>
      <c r="S953" s="194"/>
      <c r="T953" s="194"/>
      <c r="U953" s="194"/>
      <c r="V953" s="198"/>
      <c r="W953" s="198"/>
      <c r="X953" s="199"/>
      <c r="Y953" s="200"/>
      <c r="AA953" s="198"/>
      <c r="AB953" s="198"/>
      <c r="AC953" s="198"/>
      <c r="AD953" s="198"/>
      <c r="AE953" s="198"/>
      <c r="AF953" s="198"/>
    </row>
    <row r="954" spans="1:32" ht="18" customHeight="1">
      <c r="A954" s="151"/>
      <c r="B954" s="201"/>
      <c r="C954" s="202" t="s">
        <v>761</v>
      </c>
      <c r="D954" s="203">
        <v>1</v>
      </c>
      <c r="E954" s="183" t="s">
        <v>762</v>
      </c>
      <c r="F954" s="210"/>
      <c r="G954" s="211">
        <f>IF(P954="",H954,ROUND(H954*P954,1))</f>
        <v>5590</v>
      </c>
      <c r="H954" s="204">
        <v>0.26</v>
      </c>
      <c r="I954" s="213"/>
      <c r="J954" s="213">
        <v>21500</v>
      </c>
      <c r="K954" s="222">
        <v>1</v>
      </c>
      <c r="L954" s="229">
        <f>IF(J954="",K954,ROUND(J954*K954,1))</f>
        <v>21500</v>
      </c>
      <c r="M954" s="212">
        <v>21500</v>
      </c>
      <c r="N954" s="222">
        <v>1</v>
      </c>
      <c r="O954" s="229">
        <f>IF(M954="",N954,ROUND(M954*N954,1))</f>
        <v>21500</v>
      </c>
      <c r="P954" s="230">
        <f>IF(E954="",0,AVERAGE(L954,O954))</f>
        <v>21500</v>
      </c>
      <c r="Q954" s="205"/>
      <c r="R954" s="213"/>
      <c r="S954" s="213"/>
      <c r="T954" s="152"/>
      <c r="U954" s="152"/>
      <c r="V954" s="206"/>
      <c r="W954" s="207"/>
      <c r="X954" s="208"/>
      <c r="Y954" s="209"/>
      <c r="AA954" s="186"/>
      <c r="AB954" s="186"/>
      <c r="AC954" s="186"/>
      <c r="AD954" s="186"/>
      <c r="AE954" s="186"/>
      <c r="AF954" s="186"/>
    </row>
    <row r="955" spans="1:32" ht="18" customHeight="1">
      <c r="A955" s="188"/>
      <c r="B955" s="189"/>
      <c r="C955" s="167"/>
      <c r="D955" s="190"/>
      <c r="E955" s="191"/>
      <c r="F955" s="192"/>
      <c r="G955" s="193"/>
      <c r="H955" s="191"/>
      <c r="I955" s="194"/>
      <c r="J955" s="194"/>
      <c r="K955" s="194"/>
      <c r="L955" s="194"/>
      <c r="M955" s="195"/>
      <c r="N955" s="194"/>
      <c r="O955" s="194"/>
      <c r="P955" s="196"/>
      <c r="Q955" s="197"/>
      <c r="R955" s="194"/>
      <c r="S955" s="194"/>
      <c r="T955" s="194"/>
      <c r="U955" s="194"/>
      <c r="V955" s="198"/>
      <c r="W955" s="198"/>
      <c r="X955" s="199"/>
      <c r="Y955" s="200"/>
      <c r="AA955" s="198"/>
      <c r="AB955" s="198"/>
      <c r="AC955" s="198"/>
      <c r="AD955" s="198"/>
      <c r="AE955" s="198"/>
      <c r="AF955" s="198"/>
    </row>
    <row r="956" spans="1:32" ht="18" customHeight="1">
      <c r="A956" s="151"/>
      <c r="B956" s="201"/>
      <c r="C956" s="202" t="s">
        <v>763</v>
      </c>
      <c r="D956" s="203">
        <v>1</v>
      </c>
      <c r="E956" s="183" t="s">
        <v>0</v>
      </c>
      <c r="F956" s="210"/>
      <c r="G956" s="211">
        <f>ROUND(G954*H956,0)</f>
        <v>1398</v>
      </c>
      <c r="H956" s="204">
        <v>0.25</v>
      </c>
      <c r="I956" s="213"/>
      <c r="J956" s="213"/>
      <c r="K956" s="222"/>
      <c r="L956" s="229"/>
      <c r="M956" s="212"/>
      <c r="N956" s="222"/>
      <c r="O956" s="229"/>
      <c r="P956" s="230"/>
      <c r="Q956" s="205"/>
      <c r="R956" s="213"/>
      <c r="S956" s="213"/>
      <c r="T956" s="152"/>
      <c r="U956" s="152"/>
      <c r="V956" s="206"/>
      <c r="W956" s="207"/>
      <c r="X956" s="208"/>
      <c r="Y956" s="209"/>
      <c r="AA956" s="186"/>
      <c r="AB956" s="186"/>
      <c r="AC956" s="186"/>
      <c r="AD956" s="186"/>
      <c r="AE956" s="186"/>
      <c r="AF956" s="186"/>
    </row>
    <row r="957" spans="1:32" ht="18" customHeight="1">
      <c r="A957" s="188"/>
      <c r="B957" s="189"/>
      <c r="C957" s="167"/>
      <c r="D957" s="190"/>
      <c r="E957" s="191"/>
      <c r="F957" s="192"/>
      <c r="G957" s="193" t="s">
        <v>721</v>
      </c>
      <c r="H957" s="191"/>
      <c r="I957" s="194"/>
      <c r="J957" s="194"/>
      <c r="K957" s="194"/>
      <c r="L957" s="194"/>
      <c r="M957" s="194"/>
      <c r="N957" s="194"/>
      <c r="O957" s="194"/>
      <c r="P957" s="196"/>
      <c r="Q957" s="197"/>
      <c r="R957" s="194"/>
      <c r="S957" s="194"/>
      <c r="T957" s="194"/>
      <c r="U957" s="194"/>
      <c r="V957" s="198"/>
      <c r="W957" s="198"/>
      <c r="X957" s="199"/>
      <c r="Y957" s="200"/>
      <c r="AA957" s="198"/>
      <c r="AB957" s="198"/>
      <c r="AC957" s="198"/>
      <c r="AD957" s="198"/>
      <c r="AE957" s="198"/>
      <c r="AF957" s="198"/>
    </row>
    <row r="958" spans="1:32" ht="18" customHeight="1">
      <c r="A958" s="151"/>
      <c r="B958" s="201" t="s">
        <v>652</v>
      </c>
      <c r="C958" s="202" t="s">
        <v>654</v>
      </c>
      <c r="D958" s="217">
        <v>0.24</v>
      </c>
      <c r="E958" s="183" t="s">
        <v>12</v>
      </c>
      <c r="F958" s="210">
        <f>IF(G958=0,"",IF(LEN(ABS(ROUND(G958,0)))&gt;3,ROUND(G958,2-INT(LOG(ABS(ROUND(G958,0))))),IF(LEN(ABS(ROUND(G958,0)))&gt;1,ROUND(G958,1-INT(LOG(ABS(G958)))),ROUND(G958,0-INT(LOG(ABS(G958)))))))</f>
        <v>11600</v>
      </c>
      <c r="G958" s="211">
        <f>SUM(G959:G964)</f>
        <v>11556</v>
      </c>
      <c r="H958" s="204"/>
      <c r="I958" s="213"/>
      <c r="J958" s="213"/>
      <c r="K958" s="222"/>
      <c r="L958" s="229"/>
      <c r="M958" s="212"/>
      <c r="N958" s="222"/>
      <c r="O958" s="229"/>
      <c r="P958" s="230"/>
      <c r="Q958" s="205"/>
      <c r="R958" s="213"/>
      <c r="S958" s="213"/>
      <c r="T958" s="152"/>
      <c r="U958" s="152"/>
      <c r="V958" s="206"/>
      <c r="W958" s="207"/>
      <c r="X958" s="208"/>
      <c r="Y958" s="209"/>
      <c r="AA958" s="186"/>
      <c r="AB958" s="186"/>
      <c r="AC958" s="186"/>
      <c r="AD958" s="186"/>
      <c r="AE958" s="186"/>
      <c r="AF958" s="186"/>
    </row>
    <row r="959" spans="1:32" ht="18" customHeight="1">
      <c r="A959" s="188"/>
      <c r="B959" s="189"/>
      <c r="C959" s="167"/>
      <c r="D959" s="190"/>
      <c r="E959" s="191"/>
      <c r="F959" s="192"/>
      <c r="G959" s="193"/>
      <c r="H959" s="191"/>
      <c r="I959" s="194"/>
      <c r="J959" s="194"/>
      <c r="K959" s="194"/>
      <c r="L959" s="194"/>
      <c r="M959" s="195"/>
      <c r="N959" s="194"/>
      <c r="O959" s="194"/>
      <c r="P959" s="196"/>
      <c r="Q959" s="197"/>
      <c r="R959" s="194"/>
      <c r="S959" s="194"/>
      <c r="T959" s="194"/>
      <c r="U959" s="194"/>
      <c r="V959" s="198"/>
      <c r="W959" s="198"/>
      <c r="X959" s="199"/>
      <c r="Y959" s="200"/>
      <c r="AA959" s="198"/>
      <c r="AB959" s="198"/>
      <c r="AC959" s="198"/>
      <c r="AD959" s="198"/>
      <c r="AE959" s="198"/>
      <c r="AF959" s="198"/>
    </row>
    <row r="960" spans="1:32" ht="18" customHeight="1">
      <c r="A960" s="151"/>
      <c r="B960" s="201"/>
      <c r="C960" s="202" t="s">
        <v>764</v>
      </c>
      <c r="D960" s="203"/>
      <c r="E960" s="183"/>
      <c r="F960" s="210" t="str">
        <f>IF(G960=0,"",IF(LEN(ABS(ROUND(G960,0)))&gt;3,ROUND(G960,2-INT(LOG(ABS(ROUND(G960,0))))),IF(LEN(ABS(ROUND(G960,0)))&gt;1,ROUND(G960,1-INT(LOG(ABS(G960)))),ROUND(G960,0-INT(LOG(ABS(G960)))))))</f>
        <v/>
      </c>
      <c r="G960" s="211"/>
      <c r="H960" s="204"/>
      <c r="I960" s="213"/>
      <c r="J960" s="213"/>
      <c r="K960" s="222"/>
      <c r="L960" s="229"/>
      <c r="M960" s="212"/>
      <c r="N960" s="222"/>
      <c r="O960" s="229"/>
      <c r="P960" s="230"/>
      <c r="Q960" s="205"/>
      <c r="R960" s="213"/>
      <c r="S960" s="213"/>
      <c r="T960" s="152"/>
      <c r="U960" s="152"/>
      <c r="V960" s="206"/>
      <c r="W960" s="207"/>
      <c r="X960" s="208"/>
      <c r="Y960" s="209"/>
      <c r="AA960" s="186"/>
      <c r="AB960" s="186"/>
      <c r="AC960" s="186"/>
      <c r="AD960" s="186"/>
      <c r="AE960" s="186"/>
      <c r="AF960" s="186"/>
    </row>
    <row r="961" spans="1:32" ht="18" customHeight="1">
      <c r="A961" s="188"/>
      <c r="B961" s="189"/>
      <c r="C961" s="167"/>
      <c r="D961" s="190"/>
      <c r="E961" s="191"/>
      <c r="F961" s="192"/>
      <c r="G961" s="193"/>
      <c r="H961" s="191"/>
      <c r="I961" s="194"/>
      <c r="J961" s="194" t="s">
        <v>759</v>
      </c>
      <c r="K961" s="194"/>
      <c r="L961" s="194"/>
      <c r="M961" s="195" t="s">
        <v>760</v>
      </c>
      <c r="N961" s="194"/>
      <c r="O961" s="194"/>
      <c r="P961" s="196"/>
      <c r="Q961" s="197"/>
      <c r="R961" s="194"/>
      <c r="S961" s="194"/>
      <c r="T961" s="194"/>
      <c r="U961" s="194"/>
      <c r="V961" s="198"/>
      <c r="W961" s="198"/>
      <c r="X961" s="199"/>
      <c r="Y961" s="200"/>
      <c r="AA961" s="198"/>
      <c r="AB961" s="198"/>
      <c r="AC961" s="198"/>
      <c r="AD961" s="198"/>
      <c r="AE961" s="198"/>
      <c r="AF961" s="198"/>
    </row>
    <row r="962" spans="1:32" ht="18" customHeight="1">
      <c r="A962" s="151"/>
      <c r="B962" s="201"/>
      <c r="C962" s="202" t="s">
        <v>761</v>
      </c>
      <c r="D962" s="203">
        <v>1</v>
      </c>
      <c r="E962" s="183" t="s">
        <v>762</v>
      </c>
      <c r="F962" s="210"/>
      <c r="G962" s="211">
        <f>IF(P962="",H962,ROUND(H962*P962,1))</f>
        <v>9245</v>
      </c>
      <c r="H962" s="204">
        <v>0.43</v>
      </c>
      <c r="I962" s="213"/>
      <c r="J962" s="213">
        <v>21500</v>
      </c>
      <c r="K962" s="222">
        <v>1</v>
      </c>
      <c r="L962" s="229">
        <f>IF(J962="",K962,ROUND(J962*K962,1))</f>
        <v>21500</v>
      </c>
      <c r="M962" s="212">
        <v>21500</v>
      </c>
      <c r="N962" s="222">
        <v>1</v>
      </c>
      <c r="O962" s="229">
        <f>IF(M962="",N962,ROUND(M962*N962,1))</f>
        <v>21500</v>
      </c>
      <c r="P962" s="230">
        <f>IF(E962="",0,AVERAGE(L962,O962))</f>
        <v>21500</v>
      </c>
      <c r="Q962" s="205"/>
      <c r="R962" s="213"/>
      <c r="S962" s="213"/>
      <c r="T962" s="152"/>
      <c r="U962" s="152"/>
      <c r="V962" s="206"/>
      <c r="W962" s="207"/>
      <c r="X962" s="208"/>
      <c r="Y962" s="209"/>
      <c r="AA962" s="186"/>
      <c r="AB962" s="186"/>
      <c r="AC962" s="186"/>
      <c r="AD962" s="186"/>
      <c r="AE962" s="186"/>
      <c r="AF962" s="186"/>
    </row>
    <row r="963" spans="1:32" ht="18" customHeight="1">
      <c r="A963" s="188"/>
      <c r="B963" s="189"/>
      <c r="C963" s="167"/>
      <c r="D963" s="190"/>
      <c r="E963" s="191"/>
      <c r="F963" s="192"/>
      <c r="G963" s="193"/>
      <c r="H963" s="191"/>
      <c r="I963" s="194"/>
      <c r="J963" s="194"/>
      <c r="K963" s="194"/>
      <c r="L963" s="194"/>
      <c r="M963" s="195"/>
      <c r="N963" s="194"/>
      <c r="O963" s="194"/>
      <c r="P963" s="196"/>
      <c r="Q963" s="197"/>
      <c r="R963" s="194"/>
      <c r="S963" s="194"/>
      <c r="T963" s="194"/>
      <c r="U963" s="194"/>
      <c r="V963" s="198"/>
      <c r="W963" s="198"/>
      <c r="X963" s="199"/>
      <c r="Y963" s="200"/>
      <c r="AA963" s="198"/>
      <c r="AB963" s="198"/>
      <c r="AC963" s="198"/>
      <c r="AD963" s="198"/>
      <c r="AE963" s="198"/>
      <c r="AF963" s="198"/>
    </row>
    <row r="964" spans="1:32" ht="18" customHeight="1">
      <c r="A964" s="151"/>
      <c r="B964" s="201"/>
      <c r="C964" s="202" t="s">
        <v>763</v>
      </c>
      <c r="D964" s="203">
        <v>1</v>
      </c>
      <c r="E964" s="183" t="s">
        <v>0</v>
      </c>
      <c r="F964" s="210"/>
      <c r="G964" s="211">
        <f>ROUND(G962*H964,0)</f>
        <v>2311</v>
      </c>
      <c r="H964" s="204">
        <v>0.25</v>
      </c>
      <c r="I964" s="213"/>
      <c r="J964" s="213"/>
      <c r="K964" s="222"/>
      <c r="L964" s="229"/>
      <c r="M964" s="212"/>
      <c r="N964" s="222"/>
      <c r="O964" s="229"/>
      <c r="P964" s="230"/>
      <c r="Q964" s="205"/>
      <c r="R964" s="213"/>
      <c r="S964" s="213"/>
      <c r="T964" s="152"/>
      <c r="U964" s="152"/>
      <c r="V964" s="206"/>
      <c r="W964" s="207"/>
      <c r="X964" s="208"/>
      <c r="Y964" s="209"/>
      <c r="AA964" s="186"/>
      <c r="AB964" s="186"/>
      <c r="AC964" s="186"/>
      <c r="AD964" s="186"/>
      <c r="AE964" s="186"/>
      <c r="AF964" s="186"/>
    </row>
    <row r="965" spans="1:32" ht="18" customHeight="1">
      <c r="A965" s="188"/>
      <c r="B965" s="189"/>
      <c r="C965" s="167"/>
      <c r="D965" s="190"/>
      <c r="E965" s="191"/>
      <c r="F965" s="192"/>
      <c r="G965" s="193"/>
      <c r="H965" s="191"/>
      <c r="I965" s="194"/>
      <c r="J965" s="194" t="s">
        <v>765</v>
      </c>
      <c r="K965" s="194"/>
      <c r="L965" s="194"/>
      <c r="M965" s="194" t="s">
        <v>766</v>
      </c>
      <c r="N965" s="194"/>
      <c r="O965" s="194"/>
      <c r="P965" s="196"/>
      <c r="Q965" s="197"/>
      <c r="R965" s="194"/>
      <c r="S965" s="194"/>
      <c r="T965" s="194"/>
      <c r="U965" s="194"/>
      <c r="V965" s="198"/>
      <c r="W965" s="198"/>
      <c r="X965" s="199"/>
      <c r="Y965" s="200"/>
      <c r="AA965" s="198"/>
      <c r="AB965" s="198"/>
      <c r="AC965" s="198"/>
      <c r="AD965" s="198"/>
      <c r="AE965" s="198"/>
      <c r="AF965" s="198"/>
    </row>
    <row r="966" spans="1:32" ht="18" customHeight="1">
      <c r="A966" s="151"/>
      <c r="B966" s="201" t="s">
        <v>673</v>
      </c>
      <c r="C966" s="202"/>
      <c r="D966" s="217">
        <v>1.1399999999999999</v>
      </c>
      <c r="E966" s="183" t="s">
        <v>786</v>
      </c>
      <c r="F966" s="210">
        <f>IF(G966=0,"",IF(LEN(ABS(ROUND(G966,0)))&gt;3,ROUND(G966,2-INT(LOG(ABS(ROUND(G966,0))))),IF(LEN(ABS(ROUND(G966,0)))&gt;1,ROUND(G966,1-INT(LOG(ABS(G966)))),ROUND(G966,0-INT(LOG(ABS(G966)))))))</f>
        <v>3640</v>
      </c>
      <c r="G966" s="211">
        <f>IF(P966="",H966,ROUND(H966*P966,1))</f>
        <v>3636</v>
      </c>
      <c r="H966" s="204">
        <v>1</v>
      </c>
      <c r="I966" s="213"/>
      <c r="J966" s="213">
        <v>3300</v>
      </c>
      <c r="K966" s="222">
        <v>1.01</v>
      </c>
      <c r="L966" s="229">
        <f>IF(J966="",K966,ROUND(J966*K966,1))</f>
        <v>3333</v>
      </c>
      <c r="M966" s="212">
        <v>3900</v>
      </c>
      <c r="N966" s="222">
        <v>1.01</v>
      </c>
      <c r="O966" s="229">
        <f>IF(M966="",N966,ROUND(M966*N966,1))</f>
        <v>3939</v>
      </c>
      <c r="P966" s="230">
        <f>IF(E966="",0,AVERAGE(L966,O966))</f>
        <v>3636</v>
      </c>
      <c r="Q966" s="205"/>
      <c r="R966" s="213"/>
      <c r="S966" s="213"/>
      <c r="T966" s="152"/>
      <c r="U966" s="152"/>
      <c r="V966" s="206"/>
      <c r="W966" s="207"/>
      <c r="X966" s="208"/>
      <c r="Y966" s="209"/>
      <c r="AA966" s="186"/>
      <c r="AB966" s="186"/>
      <c r="AC966" s="186"/>
      <c r="AD966" s="186"/>
      <c r="AE966" s="186"/>
      <c r="AF966" s="186"/>
    </row>
    <row r="967" spans="1:32" ht="18" customHeight="1">
      <c r="A967" s="188"/>
      <c r="B967" s="189"/>
      <c r="C967" s="167"/>
      <c r="D967" s="190"/>
      <c r="E967" s="191"/>
      <c r="F967" s="192"/>
      <c r="G967" s="193"/>
      <c r="H967" s="191"/>
      <c r="I967" s="194"/>
      <c r="J967" s="194" t="s">
        <v>765</v>
      </c>
      <c r="K967" s="194"/>
      <c r="L967" s="194"/>
      <c r="M967" s="194" t="s">
        <v>766</v>
      </c>
      <c r="N967" s="194"/>
      <c r="O967" s="194"/>
      <c r="P967" s="196"/>
      <c r="Q967" s="197"/>
      <c r="R967" s="194"/>
      <c r="S967" s="194"/>
      <c r="T967" s="194"/>
      <c r="U967" s="194"/>
      <c r="V967" s="198"/>
      <c r="W967" s="198"/>
      <c r="X967" s="199"/>
      <c r="Y967" s="200"/>
      <c r="AA967" s="198"/>
      <c r="AB967" s="198"/>
      <c r="AC967" s="198"/>
      <c r="AD967" s="198"/>
      <c r="AE967" s="198"/>
      <c r="AF967" s="198"/>
    </row>
    <row r="968" spans="1:32" ht="18" customHeight="1">
      <c r="A968" s="151"/>
      <c r="B968" s="201" t="s">
        <v>674</v>
      </c>
      <c r="C968" s="202"/>
      <c r="D968" s="217">
        <v>0.74</v>
      </c>
      <c r="E968" s="183" t="s">
        <v>1076</v>
      </c>
      <c r="F968" s="210">
        <f>IF(G968=0,"",IF(LEN(ABS(ROUND(G968,0)))&gt;3,ROUND(G968,2-INT(LOG(ABS(ROUND(G968,0))))),IF(LEN(ABS(ROUND(G968,0)))&gt;1,ROUND(G968,1-INT(LOG(ABS(G968)))),ROUND(G968,0-INT(LOG(ABS(G968)))))))</f>
        <v>4290</v>
      </c>
      <c r="G968" s="211">
        <f>IF(P968="",H968,ROUND(H968*P968,1))</f>
        <v>4292.5</v>
      </c>
      <c r="H968" s="204">
        <v>1</v>
      </c>
      <c r="I968" s="213"/>
      <c r="J968" s="213">
        <f>4200-200</f>
        <v>4000</v>
      </c>
      <c r="K968" s="222">
        <v>1.01</v>
      </c>
      <c r="L968" s="229">
        <f>IF(J968="",K968,ROUND(J968*K968,1))</f>
        <v>4040</v>
      </c>
      <c r="M968" s="212">
        <f>4700-200</f>
        <v>4500</v>
      </c>
      <c r="N968" s="222">
        <v>1.01</v>
      </c>
      <c r="O968" s="229">
        <f>IF(M968="",N968,ROUND(M968*N968,1))</f>
        <v>4545</v>
      </c>
      <c r="P968" s="230">
        <f>IF(E968="",0,AVERAGE(L968,O968))</f>
        <v>4292.5</v>
      </c>
      <c r="Q968" s="205"/>
      <c r="R968" s="213"/>
      <c r="S968" s="213"/>
      <c r="T968" s="152"/>
      <c r="U968" s="152"/>
      <c r="V968" s="206"/>
      <c r="W968" s="207"/>
      <c r="X968" s="208"/>
      <c r="Y968" s="209"/>
      <c r="AA968" s="186"/>
      <c r="AB968" s="186"/>
      <c r="AC968" s="186"/>
      <c r="AD968" s="186"/>
      <c r="AE968" s="186"/>
      <c r="AF968" s="186"/>
    </row>
    <row r="969" spans="1:32" ht="18" customHeight="1">
      <c r="A969" s="188"/>
      <c r="B969" s="189"/>
      <c r="C969" s="167"/>
      <c r="D969" s="190"/>
      <c r="E969" s="191"/>
      <c r="F969" s="192"/>
      <c r="G969" s="216"/>
      <c r="H969" s="191"/>
      <c r="I969" s="194"/>
      <c r="J969" s="218" t="s">
        <v>894</v>
      </c>
      <c r="K969" s="194"/>
      <c r="L969" s="194"/>
      <c r="M969" s="218" t="s">
        <v>895</v>
      </c>
      <c r="N969" s="194"/>
      <c r="O969" s="194"/>
      <c r="P969" s="196"/>
      <c r="Q969" s="197"/>
      <c r="R969" s="194"/>
      <c r="S969" s="194"/>
      <c r="T969" s="194"/>
      <c r="U969" s="194"/>
      <c r="V969" s="198"/>
      <c r="W969" s="198"/>
      <c r="X969" s="199"/>
      <c r="Y969" s="200"/>
      <c r="AA969" s="198"/>
      <c r="AB969" s="198"/>
      <c r="AC969" s="198"/>
      <c r="AD969" s="198"/>
      <c r="AE969" s="198"/>
      <c r="AF969" s="198"/>
    </row>
    <row r="970" spans="1:32" ht="18" customHeight="1">
      <c r="A970" s="151"/>
      <c r="B970" s="201"/>
      <c r="C970" s="202"/>
      <c r="D970" s="203"/>
      <c r="E970" s="183"/>
      <c r="F970" s="210"/>
      <c r="G970" s="211"/>
      <c r="H970" s="204"/>
      <c r="I970" s="213"/>
      <c r="J970" s="213"/>
      <c r="K970" s="222"/>
      <c r="L970" s="213"/>
      <c r="M970" s="212"/>
      <c r="N970" s="222"/>
      <c r="O970" s="213"/>
      <c r="P970" s="214"/>
      <c r="Q970" s="205"/>
      <c r="R970" s="213"/>
      <c r="S970" s="213"/>
      <c r="T970" s="152"/>
      <c r="U970" s="152"/>
      <c r="V970" s="206"/>
      <c r="W970" s="207"/>
      <c r="X970" s="208"/>
      <c r="Y970" s="209"/>
      <c r="AA970" s="186"/>
      <c r="AB970" s="186"/>
      <c r="AC970" s="186"/>
      <c r="AD970" s="186"/>
      <c r="AE970" s="186"/>
      <c r="AF970" s="186"/>
    </row>
    <row r="971" spans="1:32" ht="18" customHeight="1">
      <c r="A971" s="188"/>
      <c r="B971" s="189"/>
      <c r="C971" s="167"/>
      <c r="D971" s="190"/>
      <c r="E971" s="191"/>
      <c r="F971" s="192"/>
      <c r="G971" s="193"/>
      <c r="H971" s="191"/>
      <c r="I971" s="194"/>
      <c r="J971" s="194" t="s">
        <v>765</v>
      </c>
      <c r="K971" s="194"/>
      <c r="L971" s="194"/>
      <c r="M971" s="194" t="s">
        <v>766</v>
      </c>
      <c r="N971" s="194"/>
      <c r="O971" s="194"/>
      <c r="P971" s="196"/>
      <c r="Q971" s="197"/>
      <c r="R971" s="194"/>
      <c r="S971" s="194"/>
      <c r="T971" s="194"/>
      <c r="U971" s="194"/>
      <c r="V971" s="198"/>
      <c r="W971" s="198"/>
      <c r="X971" s="199"/>
      <c r="Y971" s="200"/>
      <c r="AA971" s="198"/>
      <c r="AB971" s="198"/>
      <c r="AC971" s="198"/>
      <c r="AD971" s="198"/>
      <c r="AE971" s="198"/>
      <c r="AF971" s="198"/>
    </row>
    <row r="972" spans="1:32" ht="18" customHeight="1">
      <c r="A972" s="151"/>
      <c r="B972" s="201" t="s">
        <v>656</v>
      </c>
      <c r="C972" s="202" t="s">
        <v>657</v>
      </c>
      <c r="D972" s="217">
        <v>1.88</v>
      </c>
      <c r="E972" s="183" t="s">
        <v>786</v>
      </c>
      <c r="F972" s="210">
        <f>IF(G972=0,"",IF(LEN(ABS(ROUND(G972,0)))&gt;3,ROUND(G972,2-INT(LOG(ABS(ROUND(G972,0))))),IF(LEN(ABS(ROUND(G972,0)))&gt;1,ROUND(G972,1-INT(LOG(ABS(G972)))),ROUND(G972,0-INT(LOG(ABS(G972)))))))</f>
        <v>250</v>
      </c>
      <c r="G972" s="211">
        <f>IF(P972="",H972,ROUND(H972*P972,1))</f>
        <v>252.5</v>
      </c>
      <c r="H972" s="204">
        <v>1</v>
      </c>
      <c r="I972" s="213"/>
      <c r="J972" s="213">
        <v>250</v>
      </c>
      <c r="K972" s="222">
        <v>1.01</v>
      </c>
      <c r="L972" s="229">
        <f>IF(J972="",K972,ROUND(J972*K972,1))</f>
        <v>252.5</v>
      </c>
      <c r="M972" s="212">
        <v>250</v>
      </c>
      <c r="N972" s="222">
        <v>1.01</v>
      </c>
      <c r="O972" s="229">
        <f>IF(M972="",N972,ROUND(M972*N972,1))</f>
        <v>252.5</v>
      </c>
      <c r="P972" s="230">
        <f>IF(E972="",0,AVERAGE(L972,O972))</f>
        <v>252.5</v>
      </c>
      <c r="Q972" s="205"/>
      <c r="R972" s="213"/>
      <c r="S972" s="213"/>
      <c r="T972" s="152"/>
      <c r="U972" s="152"/>
      <c r="V972" s="206"/>
      <c r="W972" s="207"/>
      <c r="X972" s="208"/>
      <c r="Y972" s="209"/>
      <c r="AA972" s="186"/>
      <c r="AB972" s="186"/>
      <c r="AC972" s="186"/>
      <c r="AD972" s="186"/>
      <c r="AE972" s="186"/>
      <c r="AF972" s="186"/>
    </row>
    <row r="973" spans="1:32" ht="18" customHeight="1">
      <c r="A973" s="188"/>
      <c r="B973" s="189"/>
      <c r="C973" s="167"/>
      <c r="D973" s="190"/>
      <c r="E973" s="191"/>
      <c r="F973" s="192"/>
      <c r="G973" s="193"/>
      <c r="H973" s="191"/>
      <c r="I973" s="194"/>
      <c r="J973" s="194" t="s">
        <v>767</v>
      </c>
      <c r="K973" s="194"/>
      <c r="L973" s="194"/>
      <c r="M973" s="194" t="s">
        <v>768</v>
      </c>
      <c r="N973" s="194"/>
      <c r="O973" s="194"/>
      <c r="P973" s="196"/>
      <c r="Q973" s="197"/>
      <c r="R973" s="194"/>
      <c r="S973" s="194"/>
      <c r="T973" s="194"/>
      <c r="U973" s="194"/>
      <c r="V973" s="198"/>
      <c r="W973" s="198"/>
      <c r="X973" s="199"/>
      <c r="Y973" s="200"/>
      <c r="AA973" s="198"/>
      <c r="AB973" s="198"/>
      <c r="AC973" s="198"/>
      <c r="AD973" s="198"/>
      <c r="AE973" s="198"/>
      <c r="AF973" s="198"/>
    </row>
    <row r="974" spans="1:32" ht="18" customHeight="1">
      <c r="A974" s="151"/>
      <c r="B974" s="201" t="s">
        <v>658</v>
      </c>
      <c r="C974" s="202" t="s">
        <v>659</v>
      </c>
      <c r="D974" s="217">
        <v>6.58</v>
      </c>
      <c r="E974" s="183" t="s">
        <v>660</v>
      </c>
      <c r="F974" s="210">
        <f>IF(G974=0,"",IF(LEN(ABS(ROUND(G974,0)))&gt;3,ROUND(G974,2-INT(LOG(ABS(ROUND(G974,0))))),IF(LEN(ABS(ROUND(G974,0)))&gt;1,ROUND(G974,1-INT(LOG(ABS(G974)))),ROUND(G974,0-INT(LOG(ABS(G974)))))))</f>
        <v>76</v>
      </c>
      <c r="G974" s="211">
        <f>IF(P974="",H974,ROUND(H974*P974,1))</f>
        <v>76</v>
      </c>
      <c r="H974" s="204">
        <v>1</v>
      </c>
      <c r="I974" s="213"/>
      <c r="J974" s="213">
        <v>77</v>
      </c>
      <c r="K974" s="222">
        <v>1</v>
      </c>
      <c r="L974" s="229">
        <f>IF(J974="",K974,ROUND(J974*K974,1))</f>
        <v>77</v>
      </c>
      <c r="M974" s="212">
        <v>75</v>
      </c>
      <c r="N974" s="222">
        <v>1</v>
      </c>
      <c r="O974" s="229">
        <f>IF(M974="",N974,ROUND(M974*N974,1))</f>
        <v>75</v>
      </c>
      <c r="P974" s="230">
        <f>IF(E974="",0,AVERAGE(L974,O974))</f>
        <v>76</v>
      </c>
      <c r="Q974" s="205"/>
      <c r="R974" s="213"/>
      <c r="S974" s="213"/>
      <c r="T974" s="152"/>
      <c r="U974" s="152"/>
      <c r="V974" s="206"/>
      <c r="W974" s="207"/>
      <c r="X974" s="208"/>
      <c r="Y974" s="209"/>
      <c r="AA974" s="186"/>
      <c r="AB974" s="186"/>
      <c r="AC974" s="186"/>
      <c r="AD974" s="186"/>
      <c r="AE974" s="186"/>
      <c r="AF974" s="186"/>
    </row>
    <row r="975" spans="1:32" ht="18" customHeight="1">
      <c r="A975" s="188"/>
      <c r="B975" s="189"/>
      <c r="C975" s="167"/>
      <c r="D975" s="190"/>
      <c r="E975" s="191"/>
      <c r="F975" s="192"/>
      <c r="G975" s="193"/>
      <c r="H975" s="191"/>
      <c r="I975" s="194"/>
      <c r="J975" s="194" t="s">
        <v>767</v>
      </c>
      <c r="K975" s="194"/>
      <c r="L975" s="194"/>
      <c r="M975" s="194" t="s">
        <v>768</v>
      </c>
      <c r="N975" s="194"/>
      <c r="O975" s="194"/>
      <c r="P975" s="196"/>
      <c r="Q975" s="197"/>
      <c r="R975" s="194"/>
      <c r="S975" s="194"/>
      <c r="T975" s="194"/>
      <c r="U975" s="194"/>
      <c r="V975" s="198"/>
      <c r="W975" s="198"/>
      <c r="X975" s="199"/>
      <c r="Y975" s="200"/>
      <c r="AA975" s="198"/>
      <c r="AB975" s="198"/>
      <c r="AC975" s="198"/>
      <c r="AD975" s="198"/>
      <c r="AE975" s="198"/>
      <c r="AF975" s="198"/>
    </row>
    <row r="976" spans="1:32" ht="18" customHeight="1">
      <c r="A976" s="151"/>
      <c r="B976" s="201" t="s">
        <v>658</v>
      </c>
      <c r="C976" s="202" t="s">
        <v>675</v>
      </c>
      <c r="D976" s="217">
        <v>3.41</v>
      </c>
      <c r="E976" s="183" t="s">
        <v>660</v>
      </c>
      <c r="F976" s="210">
        <f>IF(G976=0,"",IF(LEN(ABS(ROUND(G976,0)))&gt;3,ROUND(G976,2-INT(LOG(ABS(ROUND(G976,0))))),IF(LEN(ABS(ROUND(G976,0)))&gt;1,ROUND(G976,1-INT(LOG(ABS(G976)))),ROUND(G976,0-INT(LOG(ABS(G976)))))))</f>
        <v>73</v>
      </c>
      <c r="G976" s="211">
        <f>IF(P976="",H976,ROUND(H976*P976,1))</f>
        <v>73</v>
      </c>
      <c r="H976" s="204">
        <v>1</v>
      </c>
      <c r="I976" s="213"/>
      <c r="J976" s="213">
        <v>74</v>
      </c>
      <c r="K976" s="222">
        <v>1</v>
      </c>
      <c r="L976" s="229">
        <f>IF(J976="",K976,ROUND(J976*K976,1))</f>
        <v>74</v>
      </c>
      <c r="M976" s="212">
        <v>72</v>
      </c>
      <c r="N976" s="222">
        <v>1</v>
      </c>
      <c r="O976" s="229">
        <f>IF(M976="",N976,ROUND(M976*N976,1))</f>
        <v>72</v>
      </c>
      <c r="P976" s="230">
        <f>IF(E976="",0,AVERAGE(L976,O976))</f>
        <v>73</v>
      </c>
      <c r="Q976" s="205"/>
      <c r="R976" s="213"/>
      <c r="S976" s="213"/>
      <c r="T976" s="152"/>
      <c r="U976" s="152"/>
      <c r="V976" s="206"/>
      <c r="W976" s="207"/>
      <c r="X976" s="208"/>
      <c r="Y976" s="209"/>
      <c r="AA976" s="186"/>
      <c r="AB976" s="186"/>
      <c r="AC976" s="186"/>
      <c r="AD976" s="186"/>
      <c r="AE976" s="186"/>
      <c r="AF976" s="186"/>
    </row>
    <row r="977" spans="1:32" ht="18" customHeight="1">
      <c r="A977" s="188"/>
      <c r="B977" s="189"/>
      <c r="C977" s="167"/>
      <c r="D977" s="190"/>
      <c r="E977" s="191"/>
      <c r="F977" s="192"/>
      <c r="G977" s="193"/>
      <c r="H977" s="191"/>
      <c r="I977" s="194"/>
      <c r="J977" s="194" t="s">
        <v>769</v>
      </c>
      <c r="K977" s="194"/>
      <c r="L977" s="194"/>
      <c r="M977" s="194" t="s">
        <v>770</v>
      </c>
      <c r="N977" s="194"/>
      <c r="O977" s="194"/>
      <c r="P977" s="196"/>
      <c r="Q977" s="197"/>
      <c r="R977" s="194"/>
      <c r="S977" s="194"/>
      <c r="T977" s="194"/>
      <c r="U977" s="194"/>
      <c r="V977" s="198"/>
      <c r="W977" s="198"/>
      <c r="X977" s="199"/>
      <c r="Y977" s="200"/>
      <c r="AA977" s="198"/>
      <c r="AB977" s="198"/>
      <c r="AC977" s="198"/>
      <c r="AD977" s="198"/>
      <c r="AE977" s="198"/>
      <c r="AF977" s="198"/>
    </row>
    <row r="978" spans="1:32" ht="18" customHeight="1">
      <c r="A978" s="151"/>
      <c r="B978" s="201" t="s">
        <v>661</v>
      </c>
      <c r="C978" s="202" t="s">
        <v>654</v>
      </c>
      <c r="D978" s="217">
        <v>9.61</v>
      </c>
      <c r="E978" s="183" t="s">
        <v>660</v>
      </c>
      <c r="F978" s="210">
        <f>IF(G978=0,"",IF(LEN(ABS(ROUND(G978,0)))&gt;3,ROUND(G978,2-INT(LOG(ABS(ROUND(G978,0))))),IF(LEN(ABS(ROUND(G978,0)))&gt;1,ROUND(G978,1-INT(LOG(ABS(G978)))),ROUND(G978,0-INT(LOG(ABS(G978)))))))</f>
        <v>63</v>
      </c>
      <c r="G978" s="211">
        <f>IF(P978="",H978,ROUND(H978*P978,1))</f>
        <v>62.6</v>
      </c>
      <c r="H978" s="204">
        <v>1</v>
      </c>
      <c r="I978" s="213"/>
      <c r="J978" s="213">
        <v>61</v>
      </c>
      <c r="K978" s="222">
        <v>1.01</v>
      </c>
      <c r="L978" s="229">
        <f>IF(J978="",K978,ROUND(J978*K978,1))</f>
        <v>61.6</v>
      </c>
      <c r="M978" s="212">
        <v>63</v>
      </c>
      <c r="N978" s="222">
        <v>1.01</v>
      </c>
      <c r="O978" s="229">
        <f>IF(M978="",N978,ROUND(M978*N978,1))</f>
        <v>63.6</v>
      </c>
      <c r="P978" s="230">
        <f>IF(E978="",0,AVERAGE(L978,O978))</f>
        <v>62.6</v>
      </c>
      <c r="Q978" s="205"/>
      <c r="R978" s="213"/>
      <c r="S978" s="213"/>
      <c r="T978" s="152"/>
      <c r="U978" s="152"/>
      <c r="V978" s="206"/>
      <c r="W978" s="207"/>
      <c r="X978" s="208"/>
      <c r="Y978" s="209"/>
      <c r="AA978" s="186"/>
      <c r="AB978" s="186"/>
      <c r="AC978" s="186"/>
      <c r="AD978" s="186"/>
      <c r="AE978" s="186"/>
      <c r="AF978" s="186"/>
    </row>
    <row r="979" spans="1:32" ht="18" customHeight="1">
      <c r="A979" s="188"/>
      <c r="B979" s="189"/>
      <c r="C979" s="167"/>
      <c r="D979" s="190"/>
      <c r="E979" s="191"/>
      <c r="F979" s="192"/>
      <c r="G979" s="193"/>
      <c r="H979" s="191"/>
      <c r="I979" s="194"/>
      <c r="J979" s="194" t="s">
        <v>769</v>
      </c>
      <c r="K979" s="194"/>
      <c r="L979" s="194"/>
      <c r="M979" s="194" t="s">
        <v>770</v>
      </c>
      <c r="N979" s="194"/>
      <c r="O979" s="194"/>
      <c r="P979" s="196"/>
      <c r="Q979" s="197"/>
      <c r="R979" s="194"/>
      <c r="S979" s="194"/>
      <c r="T979" s="194"/>
      <c r="U979" s="194"/>
      <c r="V979" s="198"/>
      <c r="W979" s="198"/>
      <c r="X979" s="199"/>
      <c r="Y979" s="200"/>
      <c r="AA979" s="198"/>
      <c r="AB979" s="198"/>
      <c r="AC979" s="198"/>
      <c r="AD979" s="198"/>
      <c r="AE979" s="198"/>
      <c r="AF979" s="198"/>
    </row>
    <row r="980" spans="1:32" ht="18" customHeight="1">
      <c r="A980" s="151"/>
      <c r="B980" s="201" t="s">
        <v>662</v>
      </c>
      <c r="C980" s="202" t="s">
        <v>657</v>
      </c>
      <c r="D980" s="217">
        <v>9.61</v>
      </c>
      <c r="E980" s="183" t="s">
        <v>660</v>
      </c>
      <c r="F980" s="210">
        <f>IF(G980=0,"",IF(LEN(ABS(ROUND(G980,0)))&gt;3,ROUND(G980,2-INT(LOG(ABS(ROUND(G980,0))))),IF(LEN(ABS(ROUND(G980,0)))&gt;1,ROUND(G980,1-INT(LOG(ABS(G980)))),ROUND(G980,0-INT(LOG(ABS(G980)))))))</f>
        <v>4</v>
      </c>
      <c r="G980" s="211">
        <f>IF(P980="",H980,ROUND(H980*P980,1))</f>
        <v>3.8</v>
      </c>
      <c r="H980" s="204">
        <v>1</v>
      </c>
      <c r="I980" s="213"/>
      <c r="J980" s="226">
        <v>3.5</v>
      </c>
      <c r="K980" s="222">
        <v>1.01</v>
      </c>
      <c r="L980" s="229">
        <f>IF(J980="",K980,ROUND(J980*K980,1))</f>
        <v>3.5</v>
      </c>
      <c r="M980" s="212">
        <v>4</v>
      </c>
      <c r="N980" s="222">
        <v>1.01</v>
      </c>
      <c r="O980" s="229">
        <f>IF(M980="",N980,ROUND(M980*N980,1))</f>
        <v>4</v>
      </c>
      <c r="P980" s="230">
        <f>IF(E980="",0,AVERAGE(L980,O980))</f>
        <v>3.75</v>
      </c>
      <c r="Q980" s="205"/>
      <c r="R980" s="213"/>
      <c r="S980" s="213"/>
      <c r="T980" s="152"/>
      <c r="U980" s="152"/>
      <c r="V980" s="206"/>
      <c r="W980" s="207"/>
      <c r="X980" s="208"/>
      <c r="Y980" s="209"/>
      <c r="AA980" s="186"/>
      <c r="AB980" s="186"/>
      <c r="AC980" s="186"/>
      <c r="AD980" s="186"/>
      <c r="AE980" s="186"/>
      <c r="AF980" s="186"/>
    </row>
    <row r="981" spans="1:32" ht="18" customHeight="1">
      <c r="A981" s="188"/>
      <c r="B981" s="189"/>
      <c r="C981" s="167"/>
      <c r="D981" s="190"/>
      <c r="E981" s="191"/>
      <c r="F981" s="192"/>
      <c r="G981" s="193"/>
      <c r="H981" s="191"/>
      <c r="I981" s="194"/>
      <c r="J981" s="194" t="s">
        <v>771</v>
      </c>
      <c r="K981" s="194"/>
      <c r="L981" s="194"/>
      <c r="M981" s="194" t="s">
        <v>772</v>
      </c>
      <c r="N981" s="194"/>
      <c r="O981" s="194"/>
      <c r="P981" s="196"/>
      <c r="Q981" s="197"/>
      <c r="R981" s="194"/>
      <c r="S981" s="194"/>
      <c r="T981" s="194"/>
      <c r="U981" s="194"/>
      <c r="V981" s="198"/>
      <c r="W981" s="198"/>
      <c r="X981" s="199"/>
      <c r="Y981" s="200"/>
      <c r="AA981" s="198"/>
      <c r="AB981" s="198"/>
      <c r="AC981" s="198"/>
      <c r="AD981" s="198"/>
      <c r="AE981" s="198"/>
      <c r="AF981" s="198"/>
    </row>
    <row r="982" spans="1:32" ht="18" customHeight="1">
      <c r="A982" s="151"/>
      <c r="B982" s="201" t="s">
        <v>663</v>
      </c>
      <c r="C982" s="202"/>
      <c r="D982" s="231">
        <v>-0.27</v>
      </c>
      <c r="E982" s="183" t="s">
        <v>660</v>
      </c>
      <c r="F982" s="210">
        <f>IF(G982=0,"",IF(LEN(ABS(ROUND(G982,0)))&gt;3,ROUND(G982,2-INT(LOG(ABS(ROUND(G982,0))))),IF(LEN(ABS(ROUND(G982,0)))&gt;1,ROUND(G982,1-INT(LOG(ABS(G982)))),ROUND(G982,0-INT(LOG(ABS(G982)))))))</f>
        <v>21</v>
      </c>
      <c r="G982" s="211">
        <f>IF(P982="",H982,ROUND(H982*P982,1))</f>
        <v>20.8</v>
      </c>
      <c r="H982" s="204">
        <v>1</v>
      </c>
      <c r="I982" s="213"/>
      <c r="J982" s="213">
        <v>20</v>
      </c>
      <c r="K982" s="222">
        <v>1</v>
      </c>
      <c r="L982" s="229">
        <f>IF(J982="",K982,ROUND(J982*K982,1))</f>
        <v>20</v>
      </c>
      <c r="M982" s="232">
        <v>21.5</v>
      </c>
      <c r="N982" s="222">
        <v>1</v>
      </c>
      <c r="O982" s="229">
        <f>IF(M982="",N982,ROUND(M982*N982,1))</f>
        <v>21.5</v>
      </c>
      <c r="P982" s="230">
        <f>IF(E982="",0,AVERAGE(L982,O982))</f>
        <v>20.75</v>
      </c>
      <c r="Q982" s="205"/>
      <c r="R982" s="213"/>
      <c r="S982" s="213"/>
      <c r="T982" s="152"/>
      <c r="U982" s="152"/>
      <c r="V982" s="206"/>
      <c r="W982" s="207"/>
      <c r="X982" s="208"/>
      <c r="Y982" s="209"/>
      <c r="AA982" s="186"/>
      <c r="AB982" s="186"/>
      <c r="AC982" s="186"/>
      <c r="AD982" s="186"/>
      <c r="AE982" s="186"/>
      <c r="AF982" s="186"/>
    </row>
    <row r="983" spans="1:32" ht="18" customHeight="1">
      <c r="A983" s="188"/>
      <c r="B983" s="189" t="s">
        <v>664</v>
      </c>
      <c r="C983" s="167"/>
      <c r="D983" s="190"/>
      <c r="E983" s="191"/>
      <c r="F983" s="192"/>
      <c r="G983" s="193"/>
      <c r="H983" s="191"/>
      <c r="I983" s="194"/>
      <c r="J983" s="194" t="s">
        <v>710</v>
      </c>
      <c r="K983" s="194"/>
      <c r="L983" s="194"/>
      <c r="M983" s="194" t="s">
        <v>711</v>
      </c>
      <c r="N983" s="194"/>
      <c r="O983" s="194"/>
      <c r="P983" s="196"/>
      <c r="Q983" s="197"/>
      <c r="R983" s="194"/>
      <c r="S983" s="194"/>
      <c r="T983" s="194"/>
      <c r="U983" s="194"/>
      <c r="V983" s="198"/>
      <c r="W983" s="198"/>
      <c r="X983" s="199"/>
      <c r="Y983" s="200"/>
      <c r="AA983" s="198"/>
      <c r="AB983" s="198"/>
      <c r="AC983" s="198"/>
      <c r="AD983" s="198"/>
      <c r="AE983" s="198"/>
      <c r="AF983" s="198"/>
    </row>
    <row r="984" spans="1:32" ht="18" customHeight="1">
      <c r="A984" s="151"/>
      <c r="B984" s="201" t="s">
        <v>665</v>
      </c>
      <c r="C984" s="202" t="s">
        <v>676</v>
      </c>
      <c r="D984" s="217">
        <v>1</v>
      </c>
      <c r="E984" s="183" t="s">
        <v>303</v>
      </c>
      <c r="F984" s="210">
        <f>IF(G984=0,"",IF(LEN(ABS(ROUND(G984,0)))&gt;3,ROUND(G984,2-INT(LOG(ABS(ROUND(G984,0))))),IF(LEN(ABS(ROUND(G984,0)))&gt;1,ROUND(G984,1-INT(LOG(ABS(G984)))),ROUND(G984,0-INT(LOG(ABS(G984)))))))</f>
        <v>490</v>
      </c>
      <c r="G984" s="211">
        <f>IF(P984="",H984,ROUND(H984*P984,1))</f>
        <v>494.9</v>
      </c>
      <c r="H984" s="204">
        <v>1</v>
      </c>
      <c r="I984" s="213"/>
      <c r="J984" s="213">
        <v>500</v>
      </c>
      <c r="K984" s="222">
        <v>1.01</v>
      </c>
      <c r="L984" s="229">
        <f>IF(J984="",K984,ROUND(J984*K984,1))</f>
        <v>505</v>
      </c>
      <c r="M984" s="212">
        <v>480</v>
      </c>
      <c r="N984" s="222">
        <v>1.01</v>
      </c>
      <c r="O984" s="229">
        <f>IF(M984="",N984,ROUND(M984*N984,1))</f>
        <v>484.8</v>
      </c>
      <c r="P984" s="230">
        <f>IF(E984="",0,AVERAGE(L984,O984))</f>
        <v>494.9</v>
      </c>
      <c r="Q984" s="205"/>
      <c r="R984" s="213"/>
      <c r="S984" s="213"/>
      <c r="T984" s="152"/>
      <c r="U984" s="152"/>
      <c r="V984" s="206"/>
      <c r="W984" s="207"/>
      <c r="X984" s="208"/>
      <c r="Y984" s="209"/>
      <c r="AA984" s="186"/>
      <c r="AB984" s="186"/>
      <c r="AC984" s="186"/>
      <c r="AD984" s="186"/>
      <c r="AE984" s="186"/>
      <c r="AF984" s="186"/>
    </row>
    <row r="985" spans="1:32" ht="18" customHeight="1">
      <c r="A985" s="188"/>
      <c r="B985" s="189"/>
      <c r="C985" s="167"/>
      <c r="D985" s="190"/>
      <c r="E985" s="191"/>
      <c r="F985" s="192"/>
      <c r="G985" s="193" t="s">
        <v>721</v>
      </c>
      <c r="H985" s="191"/>
      <c r="I985" s="194"/>
      <c r="J985" s="194"/>
      <c r="K985" s="194"/>
      <c r="L985" s="194"/>
      <c r="M985" s="194"/>
      <c r="N985" s="194"/>
      <c r="O985" s="194"/>
      <c r="P985" s="196"/>
      <c r="Q985" s="197"/>
      <c r="R985" s="194"/>
      <c r="S985" s="194"/>
      <c r="T985" s="194"/>
      <c r="U985" s="194"/>
      <c r="V985" s="198"/>
      <c r="W985" s="198"/>
      <c r="X985" s="199"/>
      <c r="Y985" s="200"/>
      <c r="AA985" s="198"/>
      <c r="AB985" s="198"/>
      <c r="AC985" s="198"/>
      <c r="AD985" s="198"/>
      <c r="AE985" s="198"/>
      <c r="AF985" s="198"/>
    </row>
    <row r="986" spans="1:32" ht="18" customHeight="1">
      <c r="A986" s="151"/>
      <c r="B986" s="201" t="s">
        <v>423</v>
      </c>
      <c r="C986" s="202"/>
      <c r="D986" s="217">
        <v>0.74</v>
      </c>
      <c r="E986" s="183" t="s">
        <v>786</v>
      </c>
      <c r="F986" s="210">
        <f>IF(G986=0,"",IF(LEN(ABS(ROUND(G986,0)))&gt;3,ROUND(G986,2-INT(LOG(ABS(ROUND(G986,0))))),IF(LEN(ABS(ROUND(G986,0)))&gt;1,ROUND(G986,1-INT(LOG(ABS(G986)))),ROUND(G986,0-INT(LOG(ABS(G986)))))))</f>
        <v>660</v>
      </c>
      <c r="G986" s="211">
        <f>SUM(G987:G992)</f>
        <v>655.5</v>
      </c>
      <c r="H986" s="204"/>
      <c r="I986" s="213"/>
      <c r="J986" s="213"/>
      <c r="K986" s="222"/>
      <c r="L986" s="229"/>
      <c r="M986" s="212"/>
      <c r="N986" s="222"/>
      <c r="O986" s="229"/>
      <c r="P986" s="230"/>
      <c r="Q986" s="205"/>
      <c r="R986" s="213"/>
      <c r="S986" s="213"/>
      <c r="T986" s="152"/>
      <c r="U986" s="152"/>
      <c r="V986" s="206"/>
      <c r="W986" s="207"/>
      <c r="X986" s="208"/>
      <c r="Y986" s="209"/>
      <c r="AA986" s="186"/>
      <c r="AB986" s="186"/>
      <c r="AC986" s="186"/>
      <c r="AD986" s="186"/>
      <c r="AE986" s="186"/>
      <c r="AF986" s="186"/>
    </row>
    <row r="987" spans="1:32" ht="18" customHeight="1">
      <c r="A987" s="188"/>
      <c r="B987" s="189"/>
      <c r="C987" s="167"/>
      <c r="D987" s="190"/>
      <c r="E987" s="191"/>
      <c r="F987" s="192"/>
      <c r="G987" s="193"/>
      <c r="H987" s="191"/>
      <c r="I987" s="194"/>
      <c r="J987" s="194"/>
      <c r="K987" s="194"/>
      <c r="L987" s="194"/>
      <c r="M987" s="195"/>
      <c r="N987" s="194"/>
      <c r="O987" s="194"/>
      <c r="P987" s="196"/>
      <c r="Q987" s="197"/>
      <c r="R987" s="194"/>
      <c r="S987" s="194"/>
      <c r="T987" s="194"/>
      <c r="U987" s="194"/>
      <c r="V987" s="198"/>
      <c r="W987" s="198"/>
      <c r="X987" s="199"/>
      <c r="Y987" s="200"/>
      <c r="AA987" s="198"/>
      <c r="AB987" s="198"/>
      <c r="AC987" s="198"/>
      <c r="AD987" s="198"/>
      <c r="AE987" s="198"/>
      <c r="AF987" s="198"/>
    </row>
    <row r="988" spans="1:32" ht="18" customHeight="1">
      <c r="A988" s="151"/>
      <c r="B988" s="201"/>
      <c r="C988" s="202" t="s">
        <v>896</v>
      </c>
      <c r="D988" s="203"/>
      <c r="E988" s="183"/>
      <c r="F988" s="210" t="str">
        <f>IF(G988=0,"",IF(LEN(ABS(ROUND(G988,0)))&gt;3,ROUND(G988,2-INT(LOG(ABS(ROUND(G988,0))))),IF(LEN(ABS(ROUND(G988,0)))&gt;1,ROUND(G988,1-INT(LOG(ABS(G988)))),ROUND(G988,0-INT(LOG(ABS(G988)))))))</f>
        <v/>
      </c>
      <c r="G988" s="211"/>
      <c r="H988" s="204"/>
      <c r="I988" s="213"/>
      <c r="J988" s="213"/>
      <c r="K988" s="222"/>
      <c r="L988" s="229"/>
      <c r="M988" s="212"/>
      <c r="N988" s="222"/>
      <c r="O988" s="229"/>
      <c r="P988" s="230"/>
      <c r="Q988" s="205"/>
      <c r="R988" s="213"/>
      <c r="S988" s="213"/>
      <c r="T988" s="152"/>
      <c r="U988" s="152"/>
      <c r="V988" s="206"/>
      <c r="W988" s="207"/>
      <c r="X988" s="208"/>
      <c r="Y988" s="209"/>
      <c r="AA988" s="186"/>
      <c r="AB988" s="186"/>
      <c r="AC988" s="186"/>
      <c r="AD988" s="186"/>
      <c r="AE988" s="186"/>
      <c r="AF988" s="186"/>
    </row>
    <row r="989" spans="1:32" ht="18" customHeight="1">
      <c r="A989" s="188"/>
      <c r="B989" s="189"/>
      <c r="C989" s="167"/>
      <c r="D989" s="190"/>
      <c r="E989" s="191"/>
      <c r="F989" s="192"/>
      <c r="G989" s="193"/>
      <c r="H989" s="191"/>
      <c r="I989" s="194"/>
      <c r="J989" s="194" t="s">
        <v>759</v>
      </c>
      <c r="K989" s="194"/>
      <c r="L989" s="194"/>
      <c r="M989" s="195" t="s">
        <v>760</v>
      </c>
      <c r="N989" s="194"/>
      <c r="O989" s="194"/>
      <c r="P989" s="196"/>
      <c r="Q989" s="197"/>
      <c r="R989" s="194"/>
      <c r="S989" s="194"/>
      <c r="T989" s="194"/>
      <c r="U989" s="194"/>
      <c r="V989" s="198"/>
      <c r="W989" s="198"/>
      <c r="X989" s="199"/>
      <c r="Y989" s="200"/>
      <c r="AA989" s="198"/>
      <c r="AB989" s="198"/>
      <c r="AC989" s="198"/>
      <c r="AD989" s="198"/>
      <c r="AE989" s="198"/>
      <c r="AF989" s="198"/>
    </row>
    <row r="990" spans="1:32" ht="18" customHeight="1">
      <c r="A990" s="151"/>
      <c r="B990" s="201"/>
      <c r="C990" s="202" t="s">
        <v>761</v>
      </c>
      <c r="D990" s="203">
        <v>1</v>
      </c>
      <c r="E990" s="183" t="s">
        <v>812</v>
      </c>
      <c r="F990" s="210"/>
      <c r="G990" s="211">
        <f>IF(P990="",H990,ROUND(H990*P990,1))</f>
        <v>537.5</v>
      </c>
      <c r="H990" s="240">
        <v>2.5000000000000001E-2</v>
      </c>
      <c r="I990" s="213"/>
      <c r="J990" s="213">
        <v>21500</v>
      </c>
      <c r="K990" s="222">
        <v>1</v>
      </c>
      <c r="L990" s="229">
        <f>IF(J990="",K990,ROUND(J990*K990,1))</f>
        <v>21500</v>
      </c>
      <c r="M990" s="212">
        <v>21500</v>
      </c>
      <c r="N990" s="222">
        <v>1</v>
      </c>
      <c r="O990" s="229">
        <f>IF(M990="",N990,ROUND(M990*N990,1))</f>
        <v>21500</v>
      </c>
      <c r="P990" s="230">
        <f>IF(E990="",0,AVERAGE(L990,O990))</f>
        <v>21500</v>
      </c>
      <c r="Q990" s="205"/>
      <c r="R990" s="213"/>
      <c r="S990" s="213"/>
      <c r="T990" s="152"/>
      <c r="U990" s="152"/>
      <c r="V990" s="206"/>
      <c r="W990" s="207"/>
      <c r="X990" s="208"/>
      <c r="Y990" s="209"/>
      <c r="AA990" s="186"/>
      <c r="AB990" s="186"/>
      <c r="AC990" s="186"/>
      <c r="AD990" s="186"/>
      <c r="AE990" s="186"/>
      <c r="AF990" s="186"/>
    </row>
    <row r="991" spans="1:32" ht="18" customHeight="1">
      <c r="A991" s="188"/>
      <c r="B991" s="189"/>
      <c r="C991" s="167"/>
      <c r="D991" s="190"/>
      <c r="E991" s="191"/>
      <c r="F991" s="192"/>
      <c r="G991" s="193"/>
      <c r="H991" s="191"/>
      <c r="I991" s="194"/>
      <c r="J991" s="194"/>
      <c r="K991" s="194"/>
      <c r="L991" s="194"/>
      <c r="M991" s="195"/>
      <c r="N991" s="194"/>
      <c r="O991" s="194"/>
      <c r="P991" s="196"/>
      <c r="Q991" s="197"/>
      <c r="R991" s="194"/>
      <c r="S991" s="194"/>
      <c r="T991" s="194"/>
      <c r="U991" s="194"/>
      <c r="V991" s="198"/>
      <c r="W991" s="198"/>
      <c r="X991" s="199"/>
      <c r="Y991" s="200"/>
      <c r="AA991" s="198"/>
      <c r="AB991" s="198"/>
      <c r="AC991" s="198"/>
      <c r="AD991" s="198"/>
      <c r="AE991" s="198"/>
      <c r="AF991" s="198"/>
    </row>
    <row r="992" spans="1:32" ht="18" customHeight="1">
      <c r="A992" s="151"/>
      <c r="B992" s="201"/>
      <c r="C992" s="202" t="s">
        <v>897</v>
      </c>
      <c r="D992" s="203">
        <v>1</v>
      </c>
      <c r="E992" s="183" t="s">
        <v>0</v>
      </c>
      <c r="F992" s="210"/>
      <c r="G992" s="211">
        <f>ROUND(G990*H992,0)</f>
        <v>118</v>
      </c>
      <c r="H992" s="204">
        <v>0.22</v>
      </c>
      <c r="I992" s="213"/>
      <c r="J992" s="213"/>
      <c r="K992" s="222"/>
      <c r="L992" s="229"/>
      <c r="M992" s="212"/>
      <c r="N992" s="222"/>
      <c r="O992" s="229"/>
      <c r="P992" s="230"/>
      <c r="Q992" s="205"/>
      <c r="R992" s="213"/>
      <c r="S992" s="213"/>
      <c r="T992" s="152"/>
      <c r="U992" s="152"/>
      <c r="V992" s="206"/>
      <c r="W992" s="207"/>
      <c r="X992" s="208"/>
      <c r="Y992" s="209"/>
      <c r="AA992" s="186"/>
      <c r="AB992" s="186"/>
      <c r="AC992" s="186"/>
      <c r="AD992" s="186"/>
      <c r="AE992" s="186"/>
      <c r="AF992" s="186"/>
    </row>
    <row r="993" spans="1:32" ht="18" customHeight="1">
      <c r="A993" s="188"/>
      <c r="B993" s="189"/>
      <c r="C993" s="167"/>
      <c r="D993" s="190"/>
      <c r="E993" s="191"/>
      <c r="F993" s="192"/>
      <c r="G993" s="193"/>
      <c r="H993" s="191"/>
      <c r="I993" s="194"/>
      <c r="J993" s="194"/>
      <c r="K993" s="194"/>
      <c r="L993" s="194"/>
      <c r="M993" s="195"/>
      <c r="N993" s="194"/>
      <c r="O993" s="194"/>
      <c r="P993" s="196"/>
      <c r="Q993" s="197"/>
      <c r="R993" s="194"/>
      <c r="S993" s="194"/>
      <c r="T993" s="194"/>
      <c r="U993" s="194"/>
      <c r="V993" s="198"/>
      <c r="W993" s="198"/>
      <c r="X993" s="199"/>
      <c r="Y993" s="200"/>
      <c r="AA993" s="198"/>
      <c r="AB993" s="198"/>
      <c r="AC993" s="198"/>
      <c r="AD993" s="198"/>
      <c r="AE993" s="198"/>
      <c r="AF993" s="198"/>
    </row>
    <row r="994" spans="1:32" ht="18" customHeight="1">
      <c r="A994" s="151"/>
      <c r="B994" s="201"/>
      <c r="C994" s="202"/>
      <c r="D994" s="203"/>
      <c r="E994" s="183"/>
      <c r="F994" s="155"/>
      <c r="G994" s="182"/>
      <c r="H994" s="204"/>
      <c r="I994" s="152"/>
      <c r="J994" s="152"/>
      <c r="K994" s="152"/>
      <c r="L994" s="152"/>
      <c r="M994" s="181"/>
      <c r="N994" s="152"/>
      <c r="O994" s="152"/>
      <c r="P994" s="184"/>
      <c r="Q994" s="205"/>
      <c r="R994" s="213"/>
      <c r="S994" s="213"/>
      <c r="T994" s="152"/>
      <c r="U994" s="152"/>
      <c r="V994" s="206"/>
      <c r="W994" s="207"/>
      <c r="X994" s="208"/>
      <c r="Y994" s="209"/>
      <c r="AA994" s="186"/>
      <c r="AB994" s="186"/>
      <c r="AC994" s="186"/>
      <c r="AD994" s="186"/>
      <c r="AE994" s="186"/>
      <c r="AF994" s="186"/>
    </row>
    <row r="995" spans="1:32" ht="18" customHeight="1">
      <c r="A995" s="188"/>
      <c r="B995" s="189" t="s">
        <v>588</v>
      </c>
      <c r="C995" s="167"/>
      <c r="D995" s="190"/>
      <c r="E995" s="191"/>
      <c r="F995" s="192"/>
      <c r="G995" s="193"/>
      <c r="H995" s="191"/>
      <c r="I995" s="194"/>
      <c r="J995" s="194"/>
      <c r="K995" s="194"/>
      <c r="L995" s="194"/>
      <c r="M995" s="195"/>
      <c r="N995" s="194"/>
      <c r="O995" s="194"/>
      <c r="P995" s="196"/>
      <c r="Q995" s="197"/>
      <c r="R995" s="194"/>
      <c r="S995" s="194"/>
      <c r="T995" s="194"/>
      <c r="U995" s="194"/>
      <c r="V995" s="198"/>
      <c r="W995" s="198"/>
      <c r="X995" s="199"/>
      <c r="Y995" s="200"/>
      <c r="AA995" s="198"/>
      <c r="AB995" s="198"/>
      <c r="AC995" s="198"/>
      <c r="AD995" s="198"/>
      <c r="AE995" s="198"/>
      <c r="AF995" s="198"/>
    </row>
    <row r="996" spans="1:32" ht="18" customHeight="1">
      <c r="A996" s="151" t="s">
        <v>1185</v>
      </c>
      <c r="B996" s="201" t="s">
        <v>587</v>
      </c>
      <c r="C996" s="202"/>
      <c r="D996" s="203"/>
      <c r="E996" s="183"/>
      <c r="F996" s="155"/>
      <c r="G996" s="182"/>
      <c r="H996" s="204"/>
      <c r="I996" s="152"/>
      <c r="J996" s="152"/>
      <c r="K996" s="152"/>
      <c r="L996" s="152"/>
      <c r="M996" s="181"/>
      <c r="N996" s="152"/>
      <c r="O996" s="152"/>
      <c r="P996" s="184"/>
      <c r="Q996" s="205"/>
      <c r="R996" s="213"/>
      <c r="S996" s="213"/>
      <c r="T996" s="152"/>
      <c r="U996" s="152"/>
      <c r="V996" s="206"/>
      <c r="W996" s="207"/>
      <c r="X996" s="208"/>
      <c r="Y996" s="209"/>
      <c r="AA996" s="186"/>
      <c r="AB996" s="186"/>
      <c r="AC996" s="186"/>
      <c r="AD996" s="186"/>
      <c r="AE996" s="186"/>
      <c r="AF996" s="186"/>
    </row>
    <row r="997" spans="1:32" ht="18" customHeight="1">
      <c r="A997" s="188"/>
      <c r="B997" s="189"/>
      <c r="C997" s="167"/>
      <c r="D997" s="190"/>
      <c r="E997" s="191"/>
      <c r="F997" s="192"/>
      <c r="G997" s="193"/>
      <c r="H997" s="191"/>
      <c r="I997" s="194"/>
      <c r="J997" s="194"/>
      <c r="K997" s="194"/>
      <c r="L997" s="194"/>
      <c r="M997" s="195"/>
      <c r="N997" s="194"/>
      <c r="O997" s="194"/>
      <c r="P997" s="196"/>
      <c r="Q997" s="197"/>
      <c r="R997" s="194"/>
      <c r="S997" s="194"/>
      <c r="T997" s="194"/>
      <c r="U997" s="194"/>
      <c r="V997" s="198"/>
      <c r="W997" s="198"/>
      <c r="X997" s="199"/>
      <c r="Y997" s="200"/>
      <c r="AA997" s="198"/>
      <c r="AB997" s="198"/>
      <c r="AC997" s="198"/>
      <c r="AD997" s="198"/>
      <c r="AE997" s="198"/>
      <c r="AF997" s="198"/>
    </row>
    <row r="998" spans="1:32" ht="18" customHeight="1">
      <c r="A998" s="151"/>
      <c r="B998" s="201" t="s">
        <v>671</v>
      </c>
      <c r="C998" s="202"/>
      <c r="D998" s="203"/>
      <c r="E998" s="183"/>
      <c r="F998" s="155"/>
      <c r="G998" s="182"/>
      <c r="H998" s="204"/>
      <c r="I998" s="152"/>
      <c r="J998" s="152"/>
      <c r="K998" s="152"/>
      <c r="L998" s="152"/>
      <c r="M998" s="181"/>
      <c r="N998" s="152"/>
      <c r="O998" s="152"/>
      <c r="P998" s="184"/>
      <c r="Q998" s="205"/>
      <c r="R998" s="213"/>
      <c r="S998" s="213"/>
      <c r="T998" s="152"/>
      <c r="U998" s="152"/>
      <c r="V998" s="206"/>
      <c r="W998" s="207"/>
      <c r="X998" s="208"/>
      <c r="Y998" s="209"/>
      <c r="AA998" s="186"/>
      <c r="AB998" s="186"/>
      <c r="AC998" s="186"/>
      <c r="AD998" s="186"/>
      <c r="AE998" s="186"/>
      <c r="AF998" s="186"/>
    </row>
    <row r="999" spans="1:32" ht="18" customHeight="1">
      <c r="A999" s="188"/>
      <c r="B999" s="189"/>
      <c r="C999" s="167"/>
      <c r="D999" s="190"/>
      <c r="E999" s="191"/>
      <c r="F999" s="192"/>
      <c r="G999" s="193"/>
      <c r="H999" s="191"/>
      <c r="I999" s="194"/>
      <c r="J999" s="194" t="s">
        <v>754</v>
      </c>
      <c r="K999" s="194"/>
      <c r="L999" s="194"/>
      <c r="M999" s="194" t="s">
        <v>755</v>
      </c>
      <c r="N999" s="194"/>
      <c r="O999" s="194"/>
      <c r="P999" s="196"/>
      <c r="Q999" s="197"/>
      <c r="R999" s="194"/>
      <c r="S999" s="194"/>
      <c r="T999" s="194"/>
      <c r="U999" s="194"/>
      <c r="V999" s="198"/>
      <c r="W999" s="198"/>
      <c r="X999" s="199"/>
      <c r="Y999" s="200"/>
      <c r="AA999" s="198"/>
      <c r="AB999" s="198"/>
      <c r="AC999" s="198"/>
      <c r="AD999" s="198"/>
      <c r="AE999" s="198"/>
      <c r="AF999" s="198"/>
    </row>
    <row r="1000" spans="1:32" ht="18" customHeight="1">
      <c r="A1000" s="151"/>
      <c r="B1000" s="201" t="s">
        <v>649</v>
      </c>
      <c r="C1000" s="202"/>
      <c r="D1000" s="217">
        <v>0.06</v>
      </c>
      <c r="E1000" s="183" t="s">
        <v>12</v>
      </c>
      <c r="F1000" s="210">
        <f>IF(G1000=0,"",IF(LEN(ABS(ROUND(G1000,0)))&gt;3,ROUND(G1000,2-INT(LOG(ABS(ROUND(G1000,0))))),IF(LEN(ABS(ROUND(G1000,0)))&gt;1,ROUND(G1000,1-INT(LOG(ABS(G1000)))),ROUND(G1000,0-INT(LOG(ABS(G1000)))))))</f>
        <v>4900</v>
      </c>
      <c r="G1000" s="211">
        <f>IF(P1000="",H1000,ROUND(H1000*P1000,1))</f>
        <v>4898.5</v>
      </c>
      <c r="H1000" s="204">
        <v>1</v>
      </c>
      <c r="I1000" s="213"/>
      <c r="J1000" s="213">
        <v>5200</v>
      </c>
      <c r="K1000" s="222">
        <v>1.01</v>
      </c>
      <c r="L1000" s="229">
        <f>IF(J1000="",K1000,ROUND(J1000*K1000,1))</f>
        <v>5252</v>
      </c>
      <c r="M1000" s="212">
        <v>4500</v>
      </c>
      <c r="N1000" s="222">
        <v>1.01</v>
      </c>
      <c r="O1000" s="229">
        <f>IF(M1000="",N1000,ROUND(M1000*N1000,1))</f>
        <v>4545</v>
      </c>
      <c r="P1000" s="230">
        <f>IF(E1000="",0,AVERAGE(L1000,O1000))</f>
        <v>4898.5</v>
      </c>
      <c r="Q1000" s="205"/>
      <c r="R1000" s="213"/>
      <c r="S1000" s="213"/>
      <c r="T1000" s="152"/>
      <c r="U1000" s="152"/>
      <c r="V1000" s="206"/>
      <c r="W1000" s="207"/>
      <c r="X1000" s="208"/>
      <c r="Y1000" s="209"/>
      <c r="AA1000" s="186"/>
      <c r="AB1000" s="186"/>
      <c r="AC1000" s="186"/>
      <c r="AD1000" s="186"/>
      <c r="AE1000" s="186"/>
      <c r="AF1000" s="186"/>
    </row>
    <row r="1001" spans="1:32" ht="18" customHeight="1">
      <c r="A1001" s="188"/>
      <c r="B1001" s="189"/>
      <c r="C1001" s="167"/>
      <c r="D1001" s="190"/>
      <c r="E1001" s="191"/>
      <c r="F1001" s="192"/>
      <c r="G1001" s="193"/>
      <c r="H1001" s="191"/>
      <c r="I1001" s="194"/>
      <c r="J1001" s="194" t="s">
        <v>773</v>
      </c>
      <c r="K1001" s="194"/>
      <c r="L1001" s="194"/>
      <c r="M1001" s="194" t="s">
        <v>774</v>
      </c>
      <c r="N1001" s="194"/>
      <c r="O1001" s="194"/>
      <c r="P1001" s="196"/>
      <c r="Q1001" s="197"/>
      <c r="R1001" s="194"/>
      <c r="S1001" s="194"/>
      <c r="T1001" s="194"/>
      <c r="U1001" s="194"/>
      <c r="V1001" s="198"/>
      <c r="W1001" s="198"/>
      <c r="X1001" s="199"/>
      <c r="Y1001" s="200"/>
      <c r="AA1001" s="198"/>
      <c r="AB1001" s="198"/>
      <c r="AC1001" s="198"/>
      <c r="AD1001" s="198"/>
      <c r="AE1001" s="198"/>
      <c r="AF1001" s="198"/>
    </row>
    <row r="1002" spans="1:32" ht="18" customHeight="1">
      <c r="A1002" s="151"/>
      <c r="B1002" s="201" t="s">
        <v>672</v>
      </c>
      <c r="C1002" s="202"/>
      <c r="D1002" s="217">
        <v>0.64</v>
      </c>
      <c r="E1002" s="183" t="s">
        <v>1070</v>
      </c>
      <c r="F1002" s="210">
        <f>IF(G1002=0,"",IF(LEN(ABS(ROUND(G1002,0)))&gt;3,ROUND(G1002,2-INT(LOG(ABS(ROUND(G1002,0))))),IF(LEN(ABS(ROUND(G1002,0)))&gt;1,ROUND(G1002,1-INT(LOG(ABS(G1002)))),ROUND(G1002,0-INT(LOG(ABS(G1002)))))))</f>
        <v>240</v>
      </c>
      <c r="G1002" s="211">
        <f>IF(P1002="",H1002,ROUND(H1002*P1002,1))</f>
        <v>242.4</v>
      </c>
      <c r="H1002" s="204">
        <v>1</v>
      </c>
      <c r="I1002" s="213"/>
      <c r="J1002" s="213">
        <v>220</v>
      </c>
      <c r="K1002" s="222">
        <v>1.01</v>
      </c>
      <c r="L1002" s="229">
        <f>IF(J1002="",K1002,ROUND(J1002*K1002,1))</f>
        <v>222.2</v>
      </c>
      <c r="M1002" s="212">
        <v>260</v>
      </c>
      <c r="N1002" s="222">
        <v>1.01</v>
      </c>
      <c r="O1002" s="229">
        <f>IF(M1002="",N1002,ROUND(M1002*N1002,1))</f>
        <v>262.60000000000002</v>
      </c>
      <c r="P1002" s="230">
        <f>IF(E1002="",0,AVERAGE(L1002,O1002))</f>
        <v>242.4</v>
      </c>
      <c r="Q1002" s="205"/>
      <c r="R1002" s="213"/>
      <c r="S1002" s="213"/>
      <c r="T1002" s="152"/>
      <c r="U1002" s="152"/>
      <c r="V1002" s="206"/>
      <c r="W1002" s="207"/>
      <c r="X1002" s="208"/>
      <c r="Y1002" s="209"/>
      <c r="AA1002" s="186"/>
      <c r="AB1002" s="186"/>
      <c r="AC1002" s="186"/>
      <c r="AD1002" s="186"/>
      <c r="AE1002" s="186"/>
      <c r="AF1002" s="186"/>
    </row>
    <row r="1003" spans="1:32" ht="18" customHeight="1">
      <c r="A1003" s="188"/>
      <c r="B1003" s="189"/>
      <c r="C1003" s="167"/>
      <c r="D1003" s="190"/>
      <c r="E1003" s="191"/>
      <c r="F1003" s="192"/>
      <c r="G1003" s="193"/>
      <c r="H1003" s="191"/>
      <c r="I1003" s="194"/>
      <c r="J1003" s="194" t="s">
        <v>756</v>
      </c>
      <c r="K1003" s="194"/>
      <c r="L1003" s="194"/>
      <c r="M1003" s="194" t="s">
        <v>757</v>
      </c>
      <c r="N1003" s="194"/>
      <c r="O1003" s="194"/>
      <c r="P1003" s="196"/>
      <c r="Q1003" s="197"/>
      <c r="R1003" s="194"/>
      <c r="S1003" s="194"/>
      <c r="T1003" s="194"/>
      <c r="U1003" s="194"/>
      <c r="V1003" s="198"/>
      <c r="W1003" s="198"/>
      <c r="X1003" s="199"/>
      <c r="Y1003" s="200"/>
      <c r="AA1003" s="198"/>
      <c r="AB1003" s="198"/>
      <c r="AC1003" s="198"/>
      <c r="AD1003" s="198"/>
      <c r="AE1003" s="198"/>
      <c r="AF1003" s="198"/>
    </row>
    <row r="1004" spans="1:32" ht="18" customHeight="1">
      <c r="A1004" s="151"/>
      <c r="B1004" s="201" t="s">
        <v>650</v>
      </c>
      <c r="C1004" s="202" t="s">
        <v>1049</v>
      </c>
      <c r="D1004" s="217">
        <v>0.03</v>
      </c>
      <c r="E1004" s="183" t="s">
        <v>12</v>
      </c>
      <c r="F1004" s="210">
        <f>IF(G1004=0,"",IF(LEN(ABS(ROUND(G1004,0)))&gt;3,ROUND(G1004,2-INT(LOG(ABS(ROUND(G1004,0))))),IF(LEN(ABS(ROUND(G1004,0)))&gt;1,ROUND(G1004,1-INT(LOG(ABS(G1004)))),ROUND(G1004,0-INT(LOG(ABS(G1004)))))))</f>
        <v>13000</v>
      </c>
      <c r="G1004" s="211">
        <f>IF(P1004="",H1004,ROUND(H1004*P1004,1))</f>
        <v>13000</v>
      </c>
      <c r="H1004" s="204">
        <v>1</v>
      </c>
      <c r="I1004" s="213"/>
      <c r="J1004" s="213">
        <v>13000</v>
      </c>
      <c r="K1004" s="222">
        <v>1</v>
      </c>
      <c r="L1004" s="229">
        <f>IF(J1004="",K1004,ROUND(J1004*K1004,1))</f>
        <v>13000</v>
      </c>
      <c r="M1004" s="212">
        <v>13000</v>
      </c>
      <c r="N1004" s="222">
        <v>1</v>
      </c>
      <c r="O1004" s="229">
        <f>IF(M1004="",N1004,ROUND(M1004*N1004,1))</f>
        <v>13000</v>
      </c>
      <c r="P1004" s="230">
        <f>IF(E1004="",0,AVERAGE(L1004,O1004))</f>
        <v>13000</v>
      </c>
      <c r="Q1004" s="205"/>
      <c r="R1004" s="213"/>
      <c r="S1004" s="213"/>
      <c r="T1004" s="152"/>
      <c r="U1004" s="152"/>
      <c r="V1004" s="206"/>
      <c r="W1004" s="207"/>
      <c r="X1004" s="208"/>
      <c r="Y1004" s="209"/>
      <c r="AA1004" s="186"/>
      <c r="AB1004" s="186"/>
      <c r="AC1004" s="186"/>
      <c r="AD1004" s="186"/>
      <c r="AE1004" s="186"/>
      <c r="AF1004" s="186"/>
    </row>
    <row r="1005" spans="1:32" ht="18" customHeight="1">
      <c r="A1005" s="188"/>
      <c r="B1005" s="189"/>
      <c r="C1005" s="167"/>
      <c r="D1005" s="190"/>
      <c r="E1005" s="191"/>
      <c r="F1005" s="192"/>
      <c r="G1005" s="193"/>
      <c r="H1005" s="191"/>
      <c r="I1005" s="194"/>
      <c r="J1005" s="194" t="s">
        <v>756</v>
      </c>
      <c r="K1005" s="194"/>
      <c r="L1005" s="194"/>
      <c r="M1005" s="194" t="s">
        <v>757</v>
      </c>
      <c r="N1005" s="194"/>
      <c r="O1005" s="194"/>
      <c r="P1005" s="196"/>
      <c r="Q1005" s="197"/>
      <c r="R1005" s="194"/>
      <c r="S1005" s="194"/>
      <c r="T1005" s="194"/>
      <c r="U1005" s="194"/>
      <c r="V1005" s="198"/>
      <c r="W1005" s="198"/>
      <c r="X1005" s="199"/>
      <c r="Y1005" s="200"/>
      <c r="AA1005" s="198"/>
      <c r="AB1005" s="198"/>
      <c r="AC1005" s="198"/>
      <c r="AD1005" s="198"/>
      <c r="AE1005" s="198"/>
      <c r="AF1005" s="198"/>
    </row>
    <row r="1006" spans="1:32" ht="18" customHeight="1">
      <c r="A1006" s="151"/>
      <c r="B1006" s="201" t="s">
        <v>651</v>
      </c>
      <c r="C1006" s="202" t="s">
        <v>1057</v>
      </c>
      <c r="D1006" s="217">
        <v>0.31</v>
      </c>
      <c r="E1006" s="183" t="s">
        <v>12</v>
      </c>
      <c r="F1006" s="210">
        <f>IF(G1006=0,"",IF(LEN(ABS(ROUND(G1006,0)))&gt;3,ROUND(G1006,2-INT(LOG(ABS(ROUND(G1006,0))))),IF(LEN(ABS(ROUND(G1006,0)))&gt;1,ROUND(G1006,1-INT(LOG(ABS(G1006)))),ROUND(G1006,0-INT(LOG(ABS(G1006)))))))</f>
        <v>13500</v>
      </c>
      <c r="G1006" s="211">
        <f>IF(P1006="",H1006,ROUND(H1006*P1006,1))</f>
        <v>13450</v>
      </c>
      <c r="H1006" s="204">
        <v>1</v>
      </c>
      <c r="I1006" s="213"/>
      <c r="J1006" s="213">
        <v>13450</v>
      </c>
      <c r="K1006" s="222">
        <v>1</v>
      </c>
      <c r="L1006" s="229">
        <f>IF(J1006="",K1006,ROUND(J1006*K1006,1))</f>
        <v>13450</v>
      </c>
      <c r="M1006" s="212">
        <v>13450</v>
      </c>
      <c r="N1006" s="222">
        <v>1</v>
      </c>
      <c r="O1006" s="229">
        <f>IF(M1006="",N1006,ROUND(M1006*N1006,1))</f>
        <v>13450</v>
      </c>
      <c r="P1006" s="230">
        <f>IF(E1006="",0,AVERAGE(L1006,O1006))</f>
        <v>13450</v>
      </c>
      <c r="Q1006" s="205"/>
      <c r="R1006" s="213"/>
      <c r="S1006" s="213"/>
      <c r="T1006" s="152"/>
      <c r="U1006" s="152"/>
      <c r="V1006" s="206"/>
      <c r="W1006" s="207"/>
      <c r="X1006" s="208"/>
      <c r="Y1006" s="209"/>
      <c r="AA1006" s="186"/>
      <c r="AB1006" s="186"/>
      <c r="AC1006" s="186"/>
      <c r="AD1006" s="186"/>
      <c r="AE1006" s="186"/>
      <c r="AF1006" s="186"/>
    </row>
    <row r="1007" spans="1:32" ht="18" customHeight="1">
      <c r="A1007" s="188"/>
      <c r="B1007" s="189"/>
      <c r="C1007" s="167"/>
      <c r="D1007" s="190"/>
      <c r="E1007" s="191"/>
      <c r="F1007" s="192"/>
      <c r="G1007" s="193" t="s">
        <v>721</v>
      </c>
      <c r="H1007" s="191"/>
      <c r="I1007" s="194"/>
      <c r="J1007" s="194"/>
      <c r="K1007" s="194"/>
      <c r="L1007" s="194"/>
      <c r="M1007" s="194"/>
      <c r="N1007" s="194"/>
      <c r="O1007" s="194"/>
      <c r="P1007" s="196"/>
      <c r="Q1007" s="197"/>
      <c r="R1007" s="194"/>
      <c r="S1007" s="194"/>
      <c r="T1007" s="194"/>
      <c r="U1007" s="194"/>
      <c r="V1007" s="198"/>
      <c r="W1007" s="198"/>
      <c r="X1007" s="199"/>
      <c r="Y1007" s="200"/>
      <c r="AA1007" s="198"/>
      <c r="AB1007" s="198"/>
      <c r="AC1007" s="198"/>
      <c r="AD1007" s="198"/>
      <c r="AE1007" s="198"/>
      <c r="AF1007" s="198"/>
    </row>
    <row r="1008" spans="1:32" ht="18" customHeight="1">
      <c r="A1008" s="151"/>
      <c r="B1008" s="201" t="s">
        <v>652</v>
      </c>
      <c r="C1008" s="202" t="s">
        <v>653</v>
      </c>
      <c r="D1008" s="217">
        <v>0.03</v>
      </c>
      <c r="E1008" s="183" t="s">
        <v>12</v>
      </c>
      <c r="F1008" s="210">
        <f>IF(G1008=0,"",IF(LEN(ABS(ROUND(G1008,0)))&gt;3,ROUND(G1008,2-INT(LOG(ABS(ROUND(G1008,0))))),IF(LEN(ABS(ROUND(G1008,0)))&gt;1,ROUND(G1008,1-INT(LOG(ABS(G1008)))),ROUND(G1008,0-INT(LOG(ABS(G1008)))))))</f>
        <v>6990</v>
      </c>
      <c r="G1008" s="211">
        <f>SUM(G1009:G1014)</f>
        <v>6988</v>
      </c>
      <c r="H1008" s="204"/>
      <c r="I1008" s="213"/>
      <c r="J1008" s="213"/>
      <c r="K1008" s="222"/>
      <c r="L1008" s="229"/>
      <c r="M1008" s="212"/>
      <c r="N1008" s="222"/>
      <c r="O1008" s="229"/>
      <c r="P1008" s="230"/>
      <c r="Q1008" s="205"/>
      <c r="R1008" s="213"/>
      <c r="S1008" s="213"/>
      <c r="T1008" s="152"/>
      <c r="U1008" s="152"/>
      <c r="V1008" s="206"/>
      <c r="W1008" s="207"/>
      <c r="X1008" s="208"/>
      <c r="Y1008" s="209"/>
      <c r="AA1008" s="186"/>
      <c r="AB1008" s="186"/>
      <c r="AC1008" s="186"/>
      <c r="AD1008" s="186"/>
      <c r="AE1008" s="186"/>
      <c r="AF1008" s="186"/>
    </row>
    <row r="1009" spans="1:32" ht="18" customHeight="1">
      <c r="A1009" s="188"/>
      <c r="B1009" s="189"/>
      <c r="C1009" s="167"/>
      <c r="D1009" s="190"/>
      <c r="E1009" s="191"/>
      <c r="F1009" s="192"/>
      <c r="G1009" s="193"/>
      <c r="H1009" s="191"/>
      <c r="I1009" s="194"/>
      <c r="J1009" s="194"/>
      <c r="K1009" s="194"/>
      <c r="L1009" s="194"/>
      <c r="M1009" s="195"/>
      <c r="N1009" s="194"/>
      <c r="O1009" s="194"/>
      <c r="P1009" s="196"/>
      <c r="Q1009" s="197"/>
      <c r="R1009" s="194"/>
      <c r="S1009" s="194"/>
      <c r="T1009" s="194"/>
      <c r="U1009" s="194"/>
      <c r="V1009" s="198"/>
      <c r="W1009" s="198"/>
      <c r="X1009" s="199"/>
      <c r="Y1009" s="200"/>
      <c r="AA1009" s="198"/>
      <c r="AB1009" s="198"/>
      <c r="AC1009" s="198"/>
      <c r="AD1009" s="198"/>
      <c r="AE1009" s="198"/>
      <c r="AF1009" s="198"/>
    </row>
    <row r="1010" spans="1:32" ht="18" customHeight="1">
      <c r="A1010" s="151"/>
      <c r="B1010" s="201"/>
      <c r="C1010" s="202" t="s">
        <v>758</v>
      </c>
      <c r="D1010" s="203"/>
      <c r="E1010" s="183"/>
      <c r="F1010" s="210" t="str">
        <f>IF(G1010=0,"",IF(LEN(ABS(ROUND(G1010,0)))&gt;3,ROUND(G1010,2-INT(LOG(ABS(ROUND(G1010,0))))),IF(LEN(ABS(ROUND(G1010,0)))&gt;1,ROUND(G1010,1-INT(LOG(ABS(G1010)))),ROUND(G1010,0-INT(LOG(ABS(G1010)))))))</f>
        <v/>
      </c>
      <c r="G1010" s="211"/>
      <c r="H1010" s="204"/>
      <c r="I1010" s="213"/>
      <c r="J1010" s="213"/>
      <c r="K1010" s="222"/>
      <c r="L1010" s="229"/>
      <c r="M1010" s="212"/>
      <c r="N1010" s="222"/>
      <c r="O1010" s="229"/>
      <c r="P1010" s="230"/>
      <c r="Q1010" s="205"/>
      <c r="R1010" s="213"/>
      <c r="S1010" s="213"/>
      <c r="T1010" s="152"/>
      <c r="U1010" s="152"/>
      <c r="V1010" s="206"/>
      <c r="W1010" s="207"/>
      <c r="X1010" s="208"/>
      <c r="Y1010" s="209"/>
      <c r="AA1010" s="186"/>
      <c r="AB1010" s="186"/>
      <c r="AC1010" s="186"/>
      <c r="AD1010" s="186"/>
      <c r="AE1010" s="186"/>
      <c r="AF1010" s="186"/>
    </row>
    <row r="1011" spans="1:32" ht="18" customHeight="1">
      <c r="A1011" s="188"/>
      <c r="B1011" s="189"/>
      <c r="C1011" s="167"/>
      <c r="D1011" s="190"/>
      <c r="E1011" s="191"/>
      <c r="F1011" s="192"/>
      <c r="G1011" s="193"/>
      <c r="H1011" s="191"/>
      <c r="I1011" s="194"/>
      <c r="J1011" s="194" t="s">
        <v>759</v>
      </c>
      <c r="K1011" s="194"/>
      <c r="L1011" s="194"/>
      <c r="M1011" s="195" t="s">
        <v>760</v>
      </c>
      <c r="N1011" s="194"/>
      <c r="O1011" s="194"/>
      <c r="P1011" s="196"/>
      <c r="Q1011" s="197"/>
      <c r="R1011" s="194"/>
      <c r="S1011" s="194"/>
      <c r="T1011" s="194"/>
      <c r="U1011" s="194"/>
      <c r="V1011" s="198"/>
      <c r="W1011" s="198"/>
      <c r="X1011" s="199"/>
      <c r="Y1011" s="200"/>
      <c r="AA1011" s="198"/>
      <c r="AB1011" s="198"/>
      <c r="AC1011" s="198"/>
      <c r="AD1011" s="198"/>
      <c r="AE1011" s="198"/>
      <c r="AF1011" s="198"/>
    </row>
    <row r="1012" spans="1:32" ht="18" customHeight="1">
      <c r="A1012" s="151"/>
      <c r="B1012" s="201"/>
      <c r="C1012" s="202" t="s">
        <v>761</v>
      </c>
      <c r="D1012" s="203">
        <v>1</v>
      </c>
      <c r="E1012" s="183" t="s">
        <v>762</v>
      </c>
      <c r="F1012" s="210"/>
      <c r="G1012" s="211">
        <f>IF(P1012="",H1012,ROUND(H1012*P1012,1))</f>
        <v>5590</v>
      </c>
      <c r="H1012" s="204">
        <v>0.26</v>
      </c>
      <c r="I1012" s="213"/>
      <c r="J1012" s="213">
        <v>21500</v>
      </c>
      <c r="K1012" s="222">
        <v>1</v>
      </c>
      <c r="L1012" s="229">
        <f>IF(J1012="",K1012,ROUND(J1012*K1012,1))</f>
        <v>21500</v>
      </c>
      <c r="M1012" s="212">
        <v>21500</v>
      </c>
      <c r="N1012" s="222">
        <v>1</v>
      </c>
      <c r="O1012" s="229">
        <f>IF(M1012="",N1012,ROUND(M1012*N1012,1))</f>
        <v>21500</v>
      </c>
      <c r="P1012" s="230">
        <f>IF(E1012="",0,AVERAGE(L1012,O1012))</f>
        <v>21500</v>
      </c>
      <c r="Q1012" s="205"/>
      <c r="R1012" s="213"/>
      <c r="S1012" s="213"/>
      <c r="T1012" s="152"/>
      <c r="U1012" s="152"/>
      <c r="V1012" s="206"/>
      <c r="W1012" s="207"/>
      <c r="X1012" s="208"/>
      <c r="Y1012" s="209"/>
      <c r="AA1012" s="186"/>
      <c r="AB1012" s="186"/>
      <c r="AC1012" s="186"/>
      <c r="AD1012" s="186"/>
      <c r="AE1012" s="186"/>
      <c r="AF1012" s="186"/>
    </row>
    <row r="1013" spans="1:32" ht="18" customHeight="1">
      <c r="A1013" s="188"/>
      <c r="B1013" s="189"/>
      <c r="C1013" s="167"/>
      <c r="D1013" s="190"/>
      <c r="E1013" s="191"/>
      <c r="F1013" s="192"/>
      <c r="G1013" s="193"/>
      <c r="H1013" s="191"/>
      <c r="I1013" s="194"/>
      <c r="J1013" s="194"/>
      <c r="K1013" s="194"/>
      <c r="L1013" s="194"/>
      <c r="M1013" s="195"/>
      <c r="N1013" s="194"/>
      <c r="O1013" s="194"/>
      <c r="P1013" s="196"/>
      <c r="Q1013" s="197"/>
      <c r="R1013" s="194"/>
      <c r="S1013" s="194"/>
      <c r="T1013" s="194"/>
      <c r="U1013" s="194"/>
      <c r="V1013" s="198"/>
      <c r="W1013" s="198"/>
      <c r="X1013" s="199"/>
      <c r="Y1013" s="200"/>
      <c r="AA1013" s="198"/>
      <c r="AB1013" s="198"/>
      <c r="AC1013" s="198"/>
      <c r="AD1013" s="198"/>
      <c r="AE1013" s="198"/>
      <c r="AF1013" s="198"/>
    </row>
    <row r="1014" spans="1:32" ht="18" customHeight="1">
      <c r="A1014" s="151"/>
      <c r="B1014" s="201"/>
      <c r="C1014" s="202" t="s">
        <v>763</v>
      </c>
      <c r="D1014" s="203">
        <v>1</v>
      </c>
      <c r="E1014" s="183" t="s">
        <v>0</v>
      </c>
      <c r="F1014" s="210"/>
      <c r="G1014" s="211">
        <f>ROUND(G1012*H1014,0)</f>
        <v>1398</v>
      </c>
      <c r="H1014" s="204">
        <v>0.25</v>
      </c>
      <c r="I1014" s="213"/>
      <c r="J1014" s="213"/>
      <c r="K1014" s="222"/>
      <c r="L1014" s="229"/>
      <c r="M1014" s="212"/>
      <c r="N1014" s="222"/>
      <c r="O1014" s="229"/>
      <c r="P1014" s="230"/>
      <c r="Q1014" s="205"/>
      <c r="R1014" s="213"/>
      <c r="S1014" s="213"/>
      <c r="T1014" s="152"/>
      <c r="U1014" s="152"/>
      <c r="V1014" s="206"/>
      <c r="W1014" s="207"/>
      <c r="X1014" s="208"/>
      <c r="Y1014" s="209"/>
      <c r="AA1014" s="186"/>
      <c r="AB1014" s="186"/>
      <c r="AC1014" s="186"/>
      <c r="AD1014" s="186"/>
      <c r="AE1014" s="186"/>
      <c r="AF1014" s="186"/>
    </row>
    <row r="1015" spans="1:32" ht="18" customHeight="1">
      <c r="A1015" s="188"/>
      <c r="B1015" s="189"/>
      <c r="C1015" s="167"/>
      <c r="D1015" s="190"/>
      <c r="E1015" s="191"/>
      <c r="F1015" s="192"/>
      <c r="G1015" s="193" t="s">
        <v>721</v>
      </c>
      <c r="H1015" s="191"/>
      <c r="I1015" s="194"/>
      <c r="J1015" s="194"/>
      <c r="K1015" s="194"/>
      <c r="L1015" s="194"/>
      <c r="M1015" s="194"/>
      <c r="N1015" s="194"/>
      <c r="O1015" s="194"/>
      <c r="P1015" s="196"/>
      <c r="Q1015" s="197"/>
      <c r="R1015" s="194"/>
      <c r="S1015" s="194"/>
      <c r="T1015" s="194"/>
      <c r="U1015" s="194"/>
      <c r="V1015" s="198"/>
      <c r="W1015" s="198"/>
      <c r="X1015" s="199"/>
      <c r="Y1015" s="200"/>
      <c r="AA1015" s="198"/>
      <c r="AB1015" s="198"/>
      <c r="AC1015" s="198"/>
      <c r="AD1015" s="198"/>
      <c r="AE1015" s="198"/>
      <c r="AF1015" s="198"/>
    </row>
    <row r="1016" spans="1:32" ht="18" customHeight="1">
      <c r="A1016" s="151"/>
      <c r="B1016" s="201" t="s">
        <v>652</v>
      </c>
      <c r="C1016" s="202" t="s">
        <v>654</v>
      </c>
      <c r="D1016" s="217">
        <v>0.31</v>
      </c>
      <c r="E1016" s="183" t="s">
        <v>12</v>
      </c>
      <c r="F1016" s="210">
        <f>IF(G1016=0,"",IF(LEN(ABS(ROUND(G1016,0)))&gt;3,ROUND(G1016,2-INT(LOG(ABS(ROUND(G1016,0))))),IF(LEN(ABS(ROUND(G1016,0)))&gt;1,ROUND(G1016,1-INT(LOG(ABS(G1016)))),ROUND(G1016,0-INT(LOG(ABS(G1016)))))))</f>
        <v>11600</v>
      </c>
      <c r="G1016" s="211">
        <f>SUM(G1017:G1022)</f>
        <v>11556</v>
      </c>
      <c r="H1016" s="204"/>
      <c r="I1016" s="213"/>
      <c r="J1016" s="213"/>
      <c r="K1016" s="222"/>
      <c r="L1016" s="229"/>
      <c r="M1016" s="212"/>
      <c r="N1016" s="222"/>
      <c r="O1016" s="229"/>
      <c r="P1016" s="230"/>
      <c r="Q1016" s="205"/>
      <c r="R1016" s="213"/>
      <c r="S1016" s="213"/>
      <c r="T1016" s="152"/>
      <c r="U1016" s="152"/>
      <c r="V1016" s="206"/>
      <c r="W1016" s="207"/>
      <c r="X1016" s="208"/>
      <c r="Y1016" s="209"/>
      <c r="AA1016" s="186"/>
      <c r="AB1016" s="186"/>
      <c r="AC1016" s="186"/>
      <c r="AD1016" s="186"/>
      <c r="AE1016" s="186"/>
      <c r="AF1016" s="186"/>
    </row>
    <row r="1017" spans="1:32" ht="18" customHeight="1">
      <c r="A1017" s="188"/>
      <c r="B1017" s="189"/>
      <c r="C1017" s="167"/>
      <c r="D1017" s="190"/>
      <c r="E1017" s="191"/>
      <c r="F1017" s="192"/>
      <c r="G1017" s="193"/>
      <c r="H1017" s="191"/>
      <c r="I1017" s="194"/>
      <c r="J1017" s="194"/>
      <c r="K1017" s="194"/>
      <c r="L1017" s="194"/>
      <c r="M1017" s="195"/>
      <c r="N1017" s="194"/>
      <c r="O1017" s="194"/>
      <c r="P1017" s="196"/>
      <c r="Q1017" s="197"/>
      <c r="R1017" s="194"/>
      <c r="S1017" s="194"/>
      <c r="T1017" s="194"/>
      <c r="U1017" s="194"/>
      <c r="V1017" s="198"/>
      <c r="W1017" s="198"/>
      <c r="X1017" s="199"/>
      <c r="Y1017" s="200"/>
      <c r="AA1017" s="198"/>
      <c r="AB1017" s="198"/>
      <c r="AC1017" s="198"/>
      <c r="AD1017" s="198"/>
      <c r="AE1017" s="198"/>
      <c r="AF1017" s="198"/>
    </row>
    <row r="1018" spans="1:32" ht="18" customHeight="1">
      <c r="A1018" s="151"/>
      <c r="B1018" s="201"/>
      <c r="C1018" s="202" t="s">
        <v>764</v>
      </c>
      <c r="D1018" s="203"/>
      <c r="E1018" s="183"/>
      <c r="F1018" s="210" t="str">
        <f>IF(G1018=0,"",IF(LEN(ABS(ROUND(G1018,0)))&gt;3,ROUND(G1018,2-INT(LOG(ABS(ROUND(G1018,0))))),IF(LEN(ABS(ROUND(G1018,0)))&gt;1,ROUND(G1018,1-INT(LOG(ABS(G1018)))),ROUND(G1018,0-INT(LOG(ABS(G1018)))))))</f>
        <v/>
      </c>
      <c r="G1018" s="211"/>
      <c r="H1018" s="204"/>
      <c r="I1018" s="213"/>
      <c r="J1018" s="213"/>
      <c r="K1018" s="222"/>
      <c r="L1018" s="229"/>
      <c r="M1018" s="212"/>
      <c r="N1018" s="222"/>
      <c r="O1018" s="229"/>
      <c r="P1018" s="230"/>
      <c r="Q1018" s="205"/>
      <c r="R1018" s="213"/>
      <c r="S1018" s="213"/>
      <c r="T1018" s="152"/>
      <c r="U1018" s="152"/>
      <c r="V1018" s="206"/>
      <c r="W1018" s="207"/>
      <c r="X1018" s="208"/>
      <c r="Y1018" s="209"/>
      <c r="AA1018" s="186"/>
      <c r="AB1018" s="186"/>
      <c r="AC1018" s="186"/>
      <c r="AD1018" s="186"/>
      <c r="AE1018" s="186"/>
      <c r="AF1018" s="186"/>
    </row>
    <row r="1019" spans="1:32" ht="18" customHeight="1">
      <c r="A1019" s="188"/>
      <c r="B1019" s="189"/>
      <c r="C1019" s="167"/>
      <c r="D1019" s="190"/>
      <c r="E1019" s="191"/>
      <c r="F1019" s="192"/>
      <c r="G1019" s="193"/>
      <c r="H1019" s="191"/>
      <c r="I1019" s="194"/>
      <c r="J1019" s="194" t="s">
        <v>759</v>
      </c>
      <c r="K1019" s="194"/>
      <c r="L1019" s="194"/>
      <c r="M1019" s="195" t="s">
        <v>760</v>
      </c>
      <c r="N1019" s="194"/>
      <c r="O1019" s="194"/>
      <c r="P1019" s="196"/>
      <c r="Q1019" s="197"/>
      <c r="R1019" s="194"/>
      <c r="S1019" s="194"/>
      <c r="T1019" s="194"/>
      <c r="U1019" s="194"/>
      <c r="V1019" s="198"/>
      <c r="W1019" s="198"/>
      <c r="X1019" s="199"/>
      <c r="Y1019" s="200"/>
      <c r="AA1019" s="198"/>
      <c r="AB1019" s="198"/>
      <c r="AC1019" s="198"/>
      <c r="AD1019" s="198"/>
      <c r="AE1019" s="198"/>
      <c r="AF1019" s="198"/>
    </row>
    <row r="1020" spans="1:32" ht="18" customHeight="1">
      <c r="A1020" s="151"/>
      <c r="B1020" s="201"/>
      <c r="C1020" s="202" t="s">
        <v>761</v>
      </c>
      <c r="D1020" s="203">
        <v>1</v>
      </c>
      <c r="E1020" s="183" t="s">
        <v>762</v>
      </c>
      <c r="F1020" s="210"/>
      <c r="G1020" s="211">
        <f>IF(P1020="",H1020,ROUND(H1020*P1020,1))</f>
        <v>9245</v>
      </c>
      <c r="H1020" s="204">
        <v>0.43</v>
      </c>
      <c r="I1020" s="213"/>
      <c r="J1020" s="213">
        <v>21500</v>
      </c>
      <c r="K1020" s="222">
        <v>1</v>
      </c>
      <c r="L1020" s="229">
        <f>IF(J1020="",K1020,ROUND(J1020*K1020,1))</f>
        <v>21500</v>
      </c>
      <c r="M1020" s="212">
        <v>21500</v>
      </c>
      <c r="N1020" s="222">
        <v>1</v>
      </c>
      <c r="O1020" s="229">
        <f>IF(M1020="",N1020,ROUND(M1020*N1020,1))</f>
        <v>21500</v>
      </c>
      <c r="P1020" s="230">
        <f>IF(E1020="",0,AVERAGE(L1020,O1020))</f>
        <v>21500</v>
      </c>
      <c r="Q1020" s="205"/>
      <c r="R1020" s="213"/>
      <c r="S1020" s="213"/>
      <c r="T1020" s="152"/>
      <c r="U1020" s="152"/>
      <c r="V1020" s="206"/>
      <c r="W1020" s="207"/>
      <c r="X1020" s="208"/>
      <c r="Y1020" s="209"/>
      <c r="AA1020" s="186"/>
      <c r="AB1020" s="186"/>
      <c r="AC1020" s="186"/>
      <c r="AD1020" s="186"/>
      <c r="AE1020" s="186"/>
      <c r="AF1020" s="186"/>
    </row>
    <row r="1021" spans="1:32" ht="18" customHeight="1">
      <c r="A1021" s="188"/>
      <c r="B1021" s="189"/>
      <c r="C1021" s="167"/>
      <c r="D1021" s="190"/>
      <c r="E1021" s="191"/>
      <c r="F1021" s="192"/>
      <c r="G1021" s="193"/>
      <c r="H1021" s="191"/>
      <c r="I1021" s="194"/>
      <c r="J1021" s="194"/>
      <c r="K1021" s="194"/>
      <c r="L1021" s="194"/>
      <c r="M1021" s="195"/>
      <c r="N1021" s="194"/>
      <c r="O1021" s="194"/>
      <c r="P1021" s="196"/>
      <c r="Q1021" s="197"/>
      <c r="R1021" s="194"/>
      <c r="S1021" s="194"/>
      <c r="T1021" s="194"/>
      <c r="U1021" s="194"/>
      <c r="V1021" s="198"/>
      <c r="W1021" s="198"/>
      <c r="X1021" s="199"/>
      <c r="Y1021" s="200"/>
      <c r="AA1021" s="198"/>
      <c r="AB1021" s="198"/>
      <c r="AC1021" s="198"/>
      <c r="AD1021" s="198"/>
      <c r="AE1021" s="198"/>
      <c r="AF1021" s="198"/>
    </row>
    <row r="1022" spans="1:32" ht="18" customHeight="1">
      <c r="A1022" s="151"/>
      <c r="B1022" s="201"/>
      <c r="C1022" s="202" t="s">
        <v>763</v>
      </c>
      <c r="D1022" s="203">
        <v>1</v>
      </c>
      <c r="E1022" s="183" t="s">
        <v>0</v>
      </c>
      <c r="F1022" s="210"/>
      <c r="G1022" s="211">
        <f>ROUND(G1020*H1022,0)</f>
        <v>2311</v>
      </c>
      <c r="H1022" s="204">
        <v>0.25</v>
      </c>
      <c r="I1022" s="213"/>
      <c r="J1022" s="213"/>
      <c r="K1022" s="222"/>
      <c r="L1022" s="229"/>
      <c r="M1022" s="212"/>
      <c r="N1022" s="222"/>
      <c r="O1022" s="229"/>
      <c r="P1022" s="230"/>
      <c r="Q1022" s="205"/>
      <c r="R1022" s="213"/>
      <c r="S1022" s="213"/>
      <c r="T1022" s="152"/>
      <c r="U1022" s="152"/>
      <c r="V1022" s="206"/>
      <c r="W1022" s="207"/>
      <c r="X1022" s="208"/>
      <c r="Y1022" s="209"/>
      <c r="AA1022" s="186"/>
      <c r="AB1022" s="186"/>
      <c r="AC1022" s="186"/>
      <c r="AD1022" s="186"/>
      <c r="AE1022" s="186"/>
      <c r="AF1022" s="186"/>
    </row>
    <row r="1023" spans="1:32" ht="18" customHeight="1">
      <c r="A1023" s="188"/>
      <c r="B1023" s="189"/>
      <c r="C1023" s="167"/>
      <c r="D1023" s="190"/>
      <c r="E1023" s="191"/>
      <c r="F1023" s="192"/>
      <c r="G1023" s="193"/>
      <c r="H1023" s="191"/>
      <c r="I1023" s="194"/>
      <c r="J1023" s="194" t="s">
        <v>765</v>
      </c>
      <c r="K1023" s="194"/>
      <c r="L1023" s="194"/>
      <c r="M1023" s="194" t="s">
        <v>766</v>
      </c>
      <c r="N1023" s="194"/>
      <c r="O1023" s="194"/>
      <c r="P1023" s="196"/>
      <c r="Q1023" s="197"/>
      <c r="R1023" s="194"/>
      <c r="S1023" s="194"/>
      <c r="T1023" s="194"/>
      <c r="U1023" s="194"/>
      <c r="V1023" s="198"/>
      <c r="W1023" s="198"/>
      <c r="X1023" s="199"/>
      <c r="Y1023" s="200"/>
      <c r="AA1023" s="198"/>
      <c r="AB1023" s="198"/>
      <c r="AC1023" s="198"/>
      <c r="AD1023" s="198"/>
      <c r="AE1023" s="198"/>
      <c r="AF1023" s="198"/>
    </row>
    <row r="1024" spans="1:32" ht="18" customHeight="1">
      <c r="A1024" s="151"/>
      <c r="B1024" s="201" t="s">
        <v>673</v>
      </c>
      <c r="C1024" s="202"/>
      <c r="D1024" s="217">
        <v>2.17</v>
      </c>
      <c r="E1024" s="183" t="s">
        <v>1070</v>
      </c>
      <c r="F1024" s="210">
        <f>IF(G1024=0,"",IF(LEN(ABS(ROUND(G1024,0)))&gt;3,ROUND(G1024,2-INT(LOG(ABS(ROUND(G1024,0))))),IF(LEN(ABS(ROUND(G1024,0)))&gt;1,ROUND(G1024,1-INT(LOG(ABS(G1024)))),ROUND(G1024,0-INT(LOG(ABS(G1024)))))))</f>
        <v>3640</v>
      </c>
      <c r="G1024" s="211">
        <f>IF(P1024="",H1024,ROUND(H1024*P1024,1))</f>
        <v>3636</v>
      </c>
      <c r="H1024" s="204">
        <v>1</v>
      </c>
      <c r="I1024" s="213"/>
      <c r="J1024" s="213">
        <v>3300</v>
      </c>
      <c r="K1024" s="222">
        <v>1.01</v>
      </c>
      <c r="L1024" s="229">
        <f>IF(J1024="",K1024,ROUND(J1024*K1024,1))</f>
        <v>3333</v>
      </c>
      <c r="M1024" s="212">
        <v>3900</v>
      </c>
      <c r="N1024" s="222">
        <v>1.01</v>
      </c>
      <c r="O1024" s="229">
        <f>IF(M1024="",N1024,ROUND(M1024*N1024,1))</f>
        <v>3939</v>
      </c>
      <c r="P1024" s="230">
        <f>IF(E1024="",0,AVERAGE(L1024,O1024))</f>
        <v>3636</v>
      </c>
      <c r="Q1024" s="205"/>
      <c r="R1024" s="213"/>
      <c r="S1024" s="213"/>
      <c r="T1024" s="152"/>
      <c r="U1024" s="152"/>
      <c r="V1024" s="206"/>
      <c r="W1024" s="207"/>
      <c r="X1024" s="208"/>
      <c r="Y1024" s="209"/>
      <c r="AA1024" s="186"/>
      <c r="AB1024" s="186"/>
      <c r="AC1024" s="186"/>
      <c r="AD1024" s="186"/>
      <c r="AE1024" s="186"/>
      <c r="AF1024" s="186"/>
    </row>
    <row r="1025" spans="1:32" ht="18" customHeight="1">
      <c r="A1025" s="188"/>
      <c r="B1025" s="189"/>
      <c r="C1025" s="167"/>
      <c r="D1025" s="190"/>
      <c r="E1025" s="191"/>
      <c r="F1025" s="192"/>
      <c r="G1025" s="193"/>
      <c r="H1025" s="191"/>
      <c r="I1025" s="194"/>
      <c r="J1025" s="194" t="s">
        <v>765</v>
      </c>
      <c r="K1025" s="194"/>
      <c r="L1025" s="194"/>
      <c r="M1025" s="194" t="s">
        <v>766</v>
      </c>
      <c r="N1025" s="194"/>
      <c r="O1025" s="194"/>
      <c r="P1025" s="196"/>
      <c r="Q1025" s="197"/>
      <c r="R1025" s="194"/>
      <c r="S1025" s="194"/>
      <c r="T1025" s="194"/>
      <c r="U1025" s="194"/>
      <c r="V1025" s="198"/>
      <c r="W1025" s="198"/>
      <c r="X1025" s="199"/>
      <c r="Y1025" s="200"/>
      <c r="AA1025" s="198"/>
      <c r="AB1025" s="198"/>
      <c r="AC1025" s="198"/>
      <c r="AD1025" s="198"/>
      <c r="AE1025" s="198"/>
      <c r="AF1025" s="198"/>
    </row>
    <row r="1026" spans="1:32" ht="18" customHeight="1">
      <c r="A1026" s="151"/>
      <c r="B1026" s="201" t="s">
        <v>674</v>
      </c>
      <c r="C1026" s="202"/>
      <c r="D1026" s="217">
        <v>0.43</v>
      </c>
      <c r="E1026" s="183" t="s">
        <v>1063</v>
      </c>
      <c r="F1026" s="210">
        <f>IF(G1026=0,"",IF(LEN(ABS(ROUND(G1026,0)))&gt;3,ROUND(G1026,2-INT(LOG(ABS(ROUND(G1026,0))))),IF(LEN(ABS(ROUND(G1026,0)))&gt;1,ROUND(G1026,1-INT(LOG(ABS(G1026)))),ROUND(G1026,0-INT(LOG(ABS(G1026)))))))</f>
        <v>4290</v>
      </c>
      <c r="G1026" s="211">
        <f>IF(P1026="",H1026,ROUND(H1026*P1026,1))</f>
        <v>4292.5</v>
      </c>
      <c r="H1026" s="204">
        <v>1</v>
      </c>
      <c r="I1026" s="213"/>
      <c r="J1026" s="213">
        <f>4200-200</f>
        <v>4000</v>
      </c>
      <c r="K1026" s="222">
        <v>1.01</v>
      </c>
      <c r="L1026" s="229">
        <f>IF(J1026="",K1026,ROUND(J1026*K1026,1))</f>
        <v>4040</v>
      </c>
      <c r="M1026" s="212">
        <f>4700-200</f>
        <v>4500</v>
      </c>
      <c r="N1026" s="222">
        <v>1.01</v>
      </c>
      <c r="O1026" s="229">
        <f>IF(M1026="",N1026,ROUND(M1026*N1026,1))</f>
        <v>4545</v>
      </c>
      <c r="P1026" s="230">
        <f>IF(E1026="",0,AVERAGE(L1026,O1026))</f>
        <v>4292.5</v>
      </c>
      <c r="Q1026" s="205"/>
      <c r="R1026" s="213"/>
      <c r="S1026" s="213"/>
      <c r="T1026" s="152"/>
      <c r="U1026" s="152"/>
      <c r="V1026" s="206"/>
      <c r="W1026" s="207"/>
      <c r="X1026" s="208"/>
      <c r="Y1026" s="209"/>
      <c r="AA1026" s="186"/>
      <c r="AB1026" s="186"/>
      <c r="AC1026" s="186"/>
      <c r="AD1026" s="186"/>
      <c r="AE1026" s="186"/>
      <c r="AF1026" s="186"/>
    </row>
    <row r="1027" spans="1:32" ht="18" customHeight="1">
      <c r="A1027" s="188"/>
      <c r="B1027" s="189"/>
      <c r="C1027" s="167"/>
      <c r="D1027" s="190"/>
      <c r="E1027" s="191"/>
      <c r="F1027" s="192"/>
      <c r="G1027" s="216"/>
      <c r="H1027" s="191"/>
      <c r="I1027" s="194"/>
      <c r="J1027" s="218" t="s">
        <v>894</v>
      </c>
      <c r="K1027" s="194"/>
      <c r="L1027" s="194"/>
      <c r="M1027" s="218" t="s">
        <v>895</v>
      </c>
      <c r="N1027" s="194"/>
      <c r="O1027" s="194"/>
      <c r="P1027" s="196"/>
      <c r="Q1027" s="197"/>
      <c r="R1027" s="194"/>
      <c r="S1027" s="194"/>
      <c r="T1027" s="194"/>
      <c r="U1027" s="194"/>
      <c r="V1027" s="198"/>
      <c r="W1027" s="198"/>
      <c r="X1027" s="199"/>
      <c r="Y1027" s="200"/>
      <c r="AA1027" s="198"/>
      <c r="AB1027" s="198"/>
      <c r="AC1027" s="198"/>
      <c r="AD1027" s="198"/>
      <c r="AE1027" s="198"/>
      <c r="AF1027" s="198"/>
    </row>
    <row r="1028" spans="1:32" ht="18" customHeight="1">
      <c r="A1028" s="151"/>
      <c r="B1028" s="201"/>
      <c r="C1028" s="202"/>
      <c r="D1028" s="203"/>
      <c r="E1028" s="183"/>
      <c r="F1028" s="210"/>
      <c r="G1028" s="211"/>
      <c r="H1028" s="204"/>
      <c r="I1028" s="213"/>
      <c r="J1028" s="213"/>
      <c r="K1028" s="222"/>
      <c r="L1028" s="213"/>
      <c r="M1028" s="212"/>
      <c r="N1028" s="222"/>
      <c r="O1028" s="213"/>
      <c r="P1028" s="214"/>
      <c r="Q1028" s="205"/>
      <c r="R1028" s="213"/>
      <c r="S1028" s="213"/>
      <c r="T1028" s="152"/>
      <c r="U1028" s="152"/>
      <c r="V1028" s="206"/>
      <c r="W1028" s="207"/>
      <c r="X1028" s="208"/>
      <c r="Y1028" s="209"/>
      <c r="AA1028" s="186"/>
      <c r="AB1028" s="186"/>
      <c r="AC1028" s="186"/>
      <c r="AD1028" s="186"/>
      <c r="AE1028" s="186"/>
      <c r="AF1028" s="186"/>
    </row>
    <row r="1029" spans="1:32" ht="18" customHeight="1">
      <c r="A1029" s="188"/>
      <c r="B1029" s="189"/>
      <c r="C1029" s="167"/>
      <c r="D1029" s="190"/>
      <c r="E1029" s="191"/>
      <c r="F1029" s="192"/>
      <c r="G1029" s="193"/>
      <c r="H1029" s="191"/>
      <c r="I1029" s="194"/>
      <c r="J1029" s="194" t="s">
        <v>765</v>
      </c>
      <c r="K1029" s="194"/>
      <c r="L1029" s="194"/>
      <c r="M1029" s="194" t="s">
        <v>766</v>
      </c>
      <c r="N1029" s="194"/>
      <c r="O1029" s="194"/>
      <c r="P1029" s="196"/>
      <c r="Q1029" s="197"/>
      <c r="R1029" s="194"/>
      <c r="S1029" s="194"/>
      <c r="T1029" s="194"/>
      <c r="U1029" s="194"/>
      <c r="V1029" s="198"/>
      <c r="W1029" s="198"/>
      <c r="X1029" s="199"/>
      <c r="Y1029" s="200"/>
      <c r="AA1029" s="198"/>
      <c r="AB1029" s="198"/>
      <c r="AC1029" s="198"/>
      <c r="AD1029" s="198"/>
      <c r="AE1029" s="198"/>
      <c r="AF1029" s="198"/>
    </row>
    <row r="1030" spans="1:32" ht="18" customHeight="1">
      <c r="A1030" s="151"/>
      <c r="B1030" s="201" t="s">
        <v>656</v>
      </c>
      <c r="C1030" s="202" t="s">
        <v>657</v>
      </c>
      <c r="D1030" s="217">
        <v>2.6</v>
      </c>
      <c r="E1030" s="183" t="s">
        <v>1063</v>
      </c>
      <c r="F1030" s="210">
        <f>IF(G1030=0,"",IF(LEN(ABS(ROUND(G1030,0)))&gt;3,ROUND(G1030,2-INT(LOG(ABS(ROUND(G1030,0))))),IF(LEN(ABS(ROUND(G1030,0)))&gt;1,ROUND(G1030,1-INT(LOG(ABS(G1030)))),ROUND(G1030,0-INT(LOG(ABS(G1030)))))))</f>
        <v>250</v>
      </c>
      <c r="G1030" s="211">
        <f>IF(P1030="",H1030,ROUND(H1030*P1030,1))</f>
        <v>252.5</v>
      </c>
      <c r="H1030" s="204">
        <v>1</v>
      </c>
      <c r="I1030" s="213"/>
      <c r="J1030" s="213">
        <v>250</v>
      </c>
      <c r="K1030" s="222">
        <v>1.01</v>
      </c>
      <c r="L1030" s="229">
        <f>IF(J1030="",K1030,ROUND(J1030*K1030,1))</f>
        <v>252.5</v>
      </c>
      <c r="M1030" s="212">
        <v>250</v>
      </c>
      <c r="N1030" s="222">
        <v>1.01</v>
      </c>
      <c r="O1030" s="229">
        <f>IF(M1030="",N1030,ROUND(M1030*N1030,1))</f>
        <v>252.5</v>
      </c>
      <c r="P1030" s="230">
        <f>IF(E1030="",0,AVERAGE(L1030,O1030))</f>
        <v>252.5</v>
      </c>
      <c r="Q1030" s="205"/>
      <c r="R1030" s="213"/>
      <c r="S1030" s="213"/>
      <c r="T1030" s="152"/>
      <c r="U1030" s="152"/>
      <c r="V1030" s="206"/>
      <c r="W1030" s="207"/>
      <c r="X1030" s="208"/>
      <c r="Y1030" s="209"/>
      <c r="AA1030" s="186"/>
      <c r="AB1030" s="186"/>
      <c r="AC1030" s="186"/>
      <c r="AD1030" s="186"/>
      <c r="AE1030" s="186"/>
      <c r="AF1030" s="186"/>
    </row>
    <row r="1031" spans="1:32" ht="18" customHeight="1">
      <c r="A1031" s="188"/>
      <c r="B1031" s="189"/>
      <c r="C1031" s="167"/>
      <c r="D1031" s="190"/>
      <c r="E1031" s="191"/>
      <c r="F1031" s="192"/>
      <c r="G1031" s="193"/>
      <c r="H1031" s="191"/>
      <c r="I1031" s="194"/>
      <c r="J1031" s="194" t="s">
        <v>767</v>
      </c>
      <c r="K1031" s="194"/>
      <c r="L1031" s="194"/>
      <c r="M1031" s="194" t="s">
        <v>768</v>
      </c>
      <c r="N1031" s="194"/>
      <c r="O1031" s="194"/>
      <c r="P1031" s="196"/>
      <c r="Q1031" s="197"/>
      <c r="R1031" s="194"/>
      <c r="S1031" s="194"/>
      <c r="T1031" s="194"/>
      <c r="U1031" s="194"/>
      <c r="V1031" s="198"/>
      <c r="W1031" s="198"/>
      <c r="X1031" s="199"/>
      <c r="Y1031" s="200"/>
      <c r="AA1031" s="198"/>
      <c r="AB1031" s="198"/>
      <c r="AC1031" s="198"/>
      <c r="AD1031" s="198"/>
      <c r="AE1031" s="198"/>
      <c r="AF1031" s="198"/>
    </row>
    <row r="1032" spans="1:32" ht="18" customHeight="1">
      <c r="A1032" s="151"/>
      <c r="B1032" s="201" t="s">
        <v>658</v>
      </c>
      <c r="C1032" s="202" t="s">
        <v>659</v>
      </c>
      <c r="D1032" s="217">
        <v>8.91</v>
      </c>
      <c r="E1032" s="183" t="s">
        <v>660</v>
      </c>
      <c r="F1032" s="210">
        <f>IF(G1032=0,"",IF(LEN(ABS(ROUND(G1032,0)))&gt;3,ROUND(G1032,2-INT(LOG(ABS(ROUND(G1032,0))))),IF(LEN(ABS(ROUND(G1032,0)))&gt;1,ROUND(G1032,1-INT(LOG(ABS(G1032)))),ROUND(G1032,0-INT(LOG(ABS(G1032)))))))</f>
        <v>76</v>
      </c>
      <c r="G1032" s="211">
        <f>IF(P1032="",H1032,ROUND(H1032*P1032,1))</f>
        <v>76</v>
      </c>
      <c r="H1032" s="204">
        <v>1</v>
      </c>
      <c r="I1032" s="213"/>
      <c r="J1032" s="213">
        <v>77</v>
      </c>
      <c r="K1032" s="222">
        <v>1</v>
      </c>
      <c r="L1032" s="229">
        <f>IF(J1032="",K1032,ROUND(J1032*K1032,1))</f>
        <v>77</v>
      </c>
      <c r="M1032" s="212">
        <v>75</v>
      </c>
      <c r="N1032" s="222">
        <v>1</v>
      </c>
      <c r="O1032" s="229">
        <f>IF(M1032="",N1032,ROUND(M1032*N1032,1))</f>
        <v>75</v>
      </c>
      <c r="P1032" s="230">
        <f>IF(E1032="",0,AVERAGE(L1032,O1032))</f>
        <v>76</v>
      </c>
      <c r="Q1032" s="205"/>
      <c r="R1032" s="213"/>
      <c r="S1032" s="213"/>
      <c r="T1032" s="152"/>
      <c r="U1032" s="152"/>
      <c r="V1032" s="206"/>
      <c r="W1032" s="207"/>
      <c r="X1032" s="208"/>
      <c r="Y1032" s="209"/>
      <c r="AA1032" s="186"/>
      <c r="AB1032" s="186"/>
      <c r="AC1032" s="186"/>
      <c r="AD1032" s="186"/>
      <c r="AE1032" s="186"/>
      <c r="AF1032" s="186"/>
    </row>
    <row r="1033" spans="1:32" ht="18" customHeight="1">
      <c r="A1033" s="188"/>
      <c r="B1033" s="189"/>
      <c r="C1033" s="167"/>
      <c r="D1033" s="190"/>
      <c r="E1033" s="191"/>
      <c r="F1033" s="192"/>
      <c r="G1033" s="193"/>
      <c r="H1033" s="191"/>
      <c r="I1033" s="194"/>
      <c r="J1033" s="194" t="s">
        <v>767</v>
      </c>
      <c r="K1033" s="194"/>
      <c r="L1033" s="194"/>
      <c r="M1033" s="194" t="s">
        <v>768</v>
      </c>
      <c r="N1033" s="194"/>
      <c r="O1033" s="194"/>
      <c r="P1033" s="196"/>
      <c r="Q1033" s="197"/>
      <c r="R1033" s="194"/>
      <c r="S1033" s="194"/>
      <c r="T1033" s="194"/>
      <c r="U1033" s="194"/>
      <c r="V1033" s="198"/>
      <c r="W1033" s="198"/>
      <c r="X1033" s="199"/>
      <c r="Y1033" s="200"/>
      <c r="AA1033" s="198"/>
      <c r="AB1033" s="198"/>
      <c r="AC1033" s="198"/>
      <c r="AD1033" s="198"/>
      <c r="AE1033" s="198"/>
      <c r="AF1033" s="198"/>
    </row>
    <row r="1034" spans="1:32" ht="18" customHeight="1">
      <c r="A1034" s="151"/>
      <c r="B1034" s="201" t="s">
        <v>658</v>
      </c>
      <c r="C1034" s="202" t="s">
        <v>675</v>
      </c>
      <c r="D1034" s="217">
        <v>3.41</v>
      </c>
      <c r="E1034" s="183" t="s">
        <v>660</v>
      </c>
      <c r="F1034" s="210">
        <f>IF(G1034=0,"",IF(LEN(ABS(ROUND(G1034,0)))&gt;3,ROUND(G1034,2-INT(LOG(ABS(ROUND(G1034,0))))),IF(LEN(ABS(ROUND(G1034,0)))&gt;1,ROUND(G1034,1-INT(LOG(ABS(G1034)))),ROUND(G1034,0-INT(LOG(ABS(G1034)))))))</f>
        <v>73</v>
      </c>
      <c r="G1034" s="211">
        <f>IF(P1034="",H1034,ROUND(H1034*P1034,1))</f>
        <v>73</v>
      </c>
      <c r="H1034" s="204">
        <v>1</v>
      </c>
      <c r="I1034" s="213"/>
      <c r="J1034" s="213">
        <v>74</v>
      </c>
      <c r="K1034" s="222">
        <v>1</v>
      </c>
      <c r="L1034" s="229">
        <f>IF(J1034="",K1034,ROUND(J1034*K1034,1))</f>
        <v>74</v>
      </c>
      <c r="M1034" s="212">
        <v>72</v>
      </c>
      <c r="N1034" s="222">
        <v>1</v>
      </c>
      <c r="O1034" s="229">
        <f>IF(M1034="",N1034,ROUND(M1034*N1034,1))</f>
        <v>72</v>
      </c>
      <c r="P1034" s="230">
        <f>IF(E1034="",0,AVERAGE(L1034,O1034))</f>
        <v>73</v>
      </c>
      <c r="Q1034" s="205"/>
      <c r="R1034" s="213"/>
      <c r="S1034" s="213"/>
      <c r="T1034" s="152"/>
      <c r="U1034" s="152"/>
      <c r="V1034" s="206"/>
      <c r="W1034" s="207"/>
      <c r="X1034" s="208"/>
      <c r="Y1034" s="209"/>
      <c r="AA1034" s="186"/>
      <c r="AB1034" s="186"/>
      <c r="AC1034" s="186"/>
      <c r="AD1034" s="186"/>
      <c r="AE1034" s="186"/>
      <c r="AF1034" s="186"/>
    </row>
    <row r="1035" spans="1:32" ht="18" customHeight="1">
      <c r="A1035" s="188"/>
      <c r="B1035" s="189"/>
      <c r="C1035" s="167"/>
      <c r="D1035" s="190"/>
      <c r="E1035" s="191"/>
      <c r="F1035" s="192"/>
      <c r="G1035" s="193"/>
      <c r="H1035" s="191"/>
      <c r="I1035" s="194"/>
      <c r="J1035" s="194" t="s">
        <v>769</v>
      </c>
      <c r="K1035" s="194"/>
      <c r="L1035" s="194"/>
      <c r="M1035" s="194" t="s">
        <v>770</v>
      </c>
      <c r="N1035" s="194"/>
      <c r="O1035" s="194"/>
      <c r="P1035" s="196"/>
      <c r="Q1035" s="197"/>
      <c r="R1035" s="194"/>
      <c r="S1035" s="194"/>
      <c r="T1035" s="194"/>
      <c r="U1035" s="194"/>
      <c r="V1035" s="198"/>
      <c r="W1035" s="198"/>
      <c r="X1035" s="199"/>
      <c r="Y1035" s="200"/>
      <c r="AA1035" s="198"/>
      <c r="AB1035" s="198"/>
      <c r="AC1035" s="198"/>
      <c r="AD1035" s="198"/>
      <c r="AE1035" s="198"/>
      <c r="AF1035" s="198"/>
    </row>
    <row r="1036" spans="1:32" ht="18" customHeight="1">
      <c r="A1036" s="151"/>
      <c r="B1036" s="201" t="s">
        <v>661</v>
      </c>
      <c r="C1036" s="202" t="s">
        <v>654</v>
      </c>
      <c r="D1036" s="217">
        <v>11.85</v>
      </c>
      <c r="E1036" s="183" t="s">
        <v>660</v>
      </c>
      <c r="F1036" s="210">
        <f>IF(G1036=0,"",IF(LEN(ABS(ROUND(G1036,0)))&gt;3,ROUND(G1036,2-INT(LOG(ABS(ROUND(G1036,0))))),IF(LEN(ABS(ROUND(G1036,0)))&gt;1,ROUND(G1036,1-INT(LOG(ABS(G1036)))),ROUND(G1036,0-INT(LOG(ABS(G1036)))))))</f>
        <v>63</v>
      </c>
      <c r="G1036" s="211">
        <f>IF(P1036="",H1036,ROUND(H1036*P1036,1))</f>
        <v>62.6</v>
      </c>
      <c r="H1036" s="204">
        <v>1</v>
      </c>
      <c r="I1036" s="213"/>
      <c r="J1036" s="213">
        <v>61</v>
      </c>
      <c r="K1036" s="222">
        <v>1.01</v>
      </c>
      <c r="L1036" s="229">
        <f>IF(J1036="",K1036,ROUND(J1036*K1036,1))</f>
        <v>61.6</v>
      </c>
      <c r="M1036" s="212">
        <v>63</v>
      </c>
      <c r="N1036" s="222">
        <v>1.01</v>
      </c>
      <c r="O1036" s="229">
        <f>IF(M1036="",N1036,ROUND(M1036*N1036,1))</f>
        <v>63.6</v>
      </c>
      <c r="P1036" s="230">
        <f>IF(E1036="",0,AVERAGE(L1036,O1036))</f>
        <v>62.6</v>
      </c>
      <c r="Q1036" s="205"/>
      <c r="R1036" s="213"/>
      <c r="S1036" s="213"/>
      <c r="T1036" s="152"/>
      <c r="U1036" s="152"/>
      <c r="V1036" s="206"/>
      <c r="W1036" s="207"/>
      <c r="X1036" s="208"/>
      <c r="Y1036" s="209"/>
      <c r="AA1036" s="186"/>
      <c r="AB1036" s="186"/>
      <c r="AC1036" s="186"/>
      <c r="AD1036" s="186"/>
      <c r="AE1036" s="186"/>
      <c r="AF1036" s="186"/>
    </row>
    <row r="1037" spans="1:32" ht="18" customHeight="1">
      <c r="A1037" s="188"/>
      <c r="B1037" s="189"/>
      <c r="C1037" s="167"/>
      <c r="D1037" s="190"/>
      <c r="E1037" s="191"/>
      <c r="F1037" s="192"/>
      <c r="G1037" s="193"/>
      <c r="H1037" s="191"/>
      <c r="I1037" s="194"/>
      <c r="J1037" s="194" t="s">
        <v>769</v>
      </c>
      <c r="K1037" s="194"/>
      <c r="L1037" s="194"/>
      <c r="M1037" s="194" t="s">
        <v>770</v>
      </c>
      <c r="N1037" s="194"/>
      <c r="O1037" s="194"/>
      <c r="P1037" s="196"/>
      <c r="Q1037" s="197"/>
      <c r="R1037" s="194"/>
      <c r="S1037" s="194"/>
      <c r="T1037" s="194"/>
      <c r="U1037" s="194"/>
      <c r="V1037" s="198"/>
      <c r="W1037" s="198"/>
      <c r="X1037" s="199"/>
      <c r="Y1037" s="200"/>
      <c r="AA1037" s="198"/>
      <c r="AB1037" s="198"/>
      <c r="AC1037" s="198"/>
      <c r="AD1037" s="198"/>
      <c r="AE1037" s="198"/>
      <c r="AF1037" s="198"/>
    </row>
    <row r="1038" spans="1:32" ht="18" customHeight="1">
      <c r="A1038" s="151"/>
      <c r="B1038" s="201" t="s">
        <v>662</v>
      </c>
      <c r="C1038" s="202" t="s">
        <v>657</v>
      </c>
      <c r="D1038" s="217">
        <v>11.85</v>
      </c>
      <c r="E1038" s="183" t="s">
        <v>660</v>
      </c>
      <c r="F1038" s="210">
        <f>IF(G1038=0,"",IF(LEN(ABS(ROUND(G1038,0)))&gt;3,ROUND(G1038,2-INT(LOG(ABS(ROUND(G1038,0))))),IF(LEN(ABS(ROUND(G1038,0)))&gt;1,ROUND(G1038,1-INT(LOG(ABS(G1038)))),ROUND(G1038,0-INT(LOG(ABS(G1038)))))))</f>
        <v>4</v>
      </c>
      <c r="G1038" s="211">
        <f>IF(P1038="",H1038,ROUND(H1038*P1038,1))</f>
        <v>3.8</v>
      </c>
      <c r="H1038" s="204">
        <v>1</v>
      </c>
      <c r="I1038" s="213"/>
      <c r="J1038" s="226">
        <v>3.5</v>
      </c>
      <c r="K1038" s="222">
        <v>1.01</v>
      </c>
      <c r="L1038" s="229">
        <f>IF(J1038="",K1038,ROUND(J1038*K1038,1))</f>
        <v>3.5</v>
      </c>
      <c r="M1038" s="212">
        <v>4</v>
      </c>
      <c r="N1038" s="222">
        <v>1.01</v>
      </c>
      <c r="O1038" s="229">
        <f>IF(M1038="",N1038,ROUND(M1038*N1038,1))</f>
        <v>4</v>
      </c>
      <c r="P1038" s="230">
        <f>IF(E1038="",0,AVERAGE(L1038,O1038))</f>
        <v>3.75</v>
      </c>
      <c r="Q1038" s="205"/>
      <c r="R1038" s="213"/>
      <c r="S1038" s="213"/>
      <c r="T1038" s="152"/>
      <c r="U1038" s="152"/>
      <c r="V1038" s="206"/>
      <c r="W1038" s="207"/>
      <c r="X1038" s="208"/>
      <c r="Y1038" s="209"/>
      <c r="AA1038" s="186"/>
      <c r="AB1038" s="186"/>
      <c r="AC1038" s="186"/>
      <c r="AD1038" s="186"/>
      <c r="AE1038" s="186"/>
      <c r="AF1038" s="186"/>
    </row>
    <row r="1039" spans="1:32" ht="18" customHeight="1">
      <c r="A1039" s="188"/>
      <c r="B1039" s="189"/>
      <c r="C1039" s="167"/>
      <c r="D1039" s="190"/>
      <c r="E1039" s="191"/>
      <c r="F1039" s="192"/>
      <c r="G1039" s="193"/>
      <c r="H1039" s="191"/>
      <c r="I1039" s="194"/>
      <c r="J1039" s="194" t="s">
        <v>771</v>
      </c>
      <c r="K1039" s="194"/>
      <c r="L1039" s="194"/>
      <c r="M1039" s="194" t="s">
        <v>772</v>
      </c>
      <c r="N1039" s="194"/>
      <c r="O1039" s="194"/>
      <c r="P1039" s="196"/>
      <c r="Q1039" s="197"/>
      <c r="R1039" s="194"/>
      <c r="S1039" s="194"/>
      <c r="T1039" s="194"/>
      <c r="U1039" s="194"/>
      <c r="V1039" s="198"/>
      <c r="W1039" s="198"/>
      <c r="X1039" s="199"/>
      <c r="Y1039" s="200"/>
      <c r="AA1039" s="198"/>
      <c r="AB1039" s="198"/>
      <c r="AC1039" s="198"/>
      <c r="AD1039" s="198"/>
      <c r="AE1039" s="198"/>
      <c r="AF1039" s="198"/>
    </row>
    <row r="1040" spans="1:32" ht="18" customHeight="1">
      <c r="A1040" s="151"/>
      <c r="B1040" s="201" t="s">
        <v>663</v>
      </c>
      <c r="C1040" s="202"/>
      <c r="D1040" s="231">
        <v>-0.33</v>
      </c>
      <c r="E1040" s="183" t="s">
        <v>660</v>
      </c>
      <c r="F1040" s="210">
        <f>IF(G1040=0,"",IF(LEN(ABS(ROUND(G1040,0)))&gt;3,ROUND(G1040,2-INT(LOG(ABS(ROUND(G1040,0))))),IF(LEN(ABS(ROUND(G1040,0)))&gt;1,ROUND(G1040,1-INT(LOG(ABS(G1040)))),ROUND(G1040,0-INT(LOG(ABS(G1040)))))))</f>
        <v>21</v>
      </c>
      <c r="G1040" s="211">
        <f>IF(P1040="",H1040,ROUND(H1040*P1040,1))</f>
        <v>20.8</v>
      </c>
      <c r="H1040" s="204">
        <v>1</v>
      </c>
      <c r="I1040" s="213"/>
      <c r="J1040" s="213">
        <v>20</v>
      </c>
      <c r="K1040" s="222">
        <v>1</v>
      </c>
      <c r="L1040" s="229">
        <f>IF(J1040="",K1040,ROUND(J1040*K1040,1))</f>
        <v>20</v>
      </c>
      <c r="M1040" s="232">
        <v>21.5</v>
      </c>
      <c r="N1040" s="222">
        <v>1</v>
      </c>
      <c r="O1040" s="229">
        <f>IF(M1040="",N1040,ROUND(M1040*N1040,1))</f>
        <v>21.5</v>
      </c>
      <c r="P1040" s="230">
        <f>IF(E1040="",0,AVERAGE(L1040,O1040))</f>
        <v>20.75</v>
      </c>
      <c r="Q1040" s="205"/>
      <c r="R1040" s="213"/>
      <c r="S1040" s="213"/>
      <c r="T1040" s="152"/>
      <c r="U1040" s="152"/>
      <c r="V1040" s="206"/>
      <c r="W1040" s="207"/>
      <c r="X1040" s="208"/>
      <c r="Y1040" s="209"/>
      <c r="AA1040" s="186"/>
      <c r="AB1040" s="186"/>
      <c r="AC1040" s="186"/>
      <c r="AD1040" s="186"/>
      <c r="AE1040" s="186"/>
      <c r="AF1040" s="186"/>
    </row>
    <row r="1041" spans="1:32" ht="18" customHeight="1">
      <c r="A1041" s="188"/>
      <c r="B1041" s="189" t="s">
        <v>664</v>
      </c>
      <c r="C1041" s="167"/>
      <c r="D1041" s="190"/>
      <c r="E1041" s="191"/>
      <c r="F1041" s="192"/>
      <c r="G1041" s="193"/>
      <c r="H1041" s="191"/>
      <c r="I1041" s="194"/>
      <c r="J1041" s="194" t="s">
        <v>710</v>
      </c>
      <c r="K1041" s="194"/>
      <c r="L1041" s="194"/>
      <c r="M1041" s="194" t="s">
        <v>711</v>
      </c>
      <c r="N1041" s="194"/>
      <c r="O1041" s="194"/>
      <c r="P1041" s="196"/>
      <c r="Q1041" s="197"/>
      <c r="R1041" s="194"/>
      <c r="S1041" s="194"/>
      <c r="T1041" s="194"/>
      <c r="U1041" s="194"/>
      <c r="V1041" s="198"/>
      <c r="W1041" s="198"/>
      <c r="X1041" s="199"/>
      <c r="Y1041" s="200"/>
      <c r="AA1041" s="198"/>
      <c r="AB1041" s="198"/>
      <c r="AC1041" s="198"/>
      <c r="AD1041" s="198"/>
      <c r="AE1041" s="198"/>
      <c r="AF1041" s="198"/>
    </row>
    <row r="1042" spans="1:32" ht="18" customHeight="1">
      <c r="A1042" s="151"/>
      <c r="B1042" s="201" t="s">
        <v>665</v>
      </c>
      <c r="C1042" s="202" t="s">
        <v>676</v>
      </c>
      <c r="D1042" s="217">
        <v>1</v>
      </c>
      <c r="E1042" s="183" t="s">
        <v>303</v>
      </c>
      <c r="F1042" s="210">
        <f>IF(G1042=0,"",IF(LEN(ABS(ROUND(G1042,0)))&gt;3,ROUND(G1042,2-INT(LOG(ABS(ROUND(G1042,0))))),IF(LEN(ABS(ROUND(G1042,0)))&gt;1,ROUND(G1042,1-INT(LOG(ABS(G1042)))),ROUND(G1042,0-INT(LOG(ABS(G1042)))))))</f>
        <v>490</v>
      </c>
      <c r="G1042" s="211">
        <f>IF(P1042="",H1042,ROUND(H1042*P1042,1))</f>
        <v>494.9</v>
      </c>
      <c r="H1042" s="204">
        <v>1</v>
      </c>
      <c r="I1042" s="213"/>
      <c r="J1042" s="213">
        <v>500</v>
      </c>
      <c r="K1042" s="222">
        <v>1.01</v>
      </c>
      <c r="L1042" s="229">
        <f>IF(J1042="",K1042,ROUND(J1042*K1042,1))</f>
        <v>505</v>
      </c>
      <c r="M1042" s="212">
        <v>480</v>
      </c>
      <c r="N1042" s="222">
        <v>1.01</v>
      </c>
      <c r="O1042" s="229">
        <f>IF(M1042="",N1042,ROUND(M1042*N1042,1))</f>
        <v>484.8</v>
      </c>
      <c r="P1042" s="230">
        <f>IF(E1042="",0,AVERAGE(L1042,O1042))</f>
        <v>494.9</v>
      </c>
      <c r="Q1042" s="205"/>
      <c r="R1042" s="213"/>
      <c r="S1042" s="213"/>
      <c r="T1042" s="152"/>
      <c r="U1042" s="152"/>
      <c r="V1042" s="206"/>
      <c r="W1042" s="207"/>
      <c r="X1042" s="208"/>
      <c r="Y1042" s="209"/>
      <c r="AA1042" s="186"/>
      <c r="AB1042" s="186"/>
      <c r="AC1042" s="186"/>
      <c r="AD1042" s="186"/>
      <c r="AE1042" s="186"/>
      <c r="AF1042" s="186"/>
    </row>
    <row r="1043" spans="1:32" ht="18" customHeight="1">
      <c r="A1043" s="188"/>
      <c r="B1043" s="189"/>
      <c r="C1043" s="167"/>
      <c r="D1043" s="190"/>
      <c r="E1043" s="191"/>
      <c r="F1043" s="192"/>
      <c r="G1043" s="193" t="s">
        <v>721</v>
      </c>
      <c r="H1043" s="191"/>
      <c r="I1043" s="194"/>
      <c r="J1043" s="194"/>
      <c r="K1043" s="194"/>
      <c r="L1043" s="194"/>
      <c r="M1043" s="194"/>
      <c r="N1043" s="194"/>
      <c r="O1043" s="194"/>
      <c r="P1043" s="196"/>
      <c r="Q1043" s="197"/>
      <c r="R1043" s="194"/>
      <c r="S1043" s="194"/>
      <c r="T1043" s="194"/>
      <c r="U1043" s="194"/>
      <c r="V1043" s="198"/>
      <c r="W1043" s="198"/>
      <c r="X1043" s="199"/>
      <c r="Y1043" s="200"/>
      <c r="AA1043" s="198"/>
      <c r="AB1043" s="198"/>
      <c r="AC1043" s="198"/>
      <c r="AD1043" s="198"/>
      <c r="AE1043" s="198"/>
      <c r="AF1043" s="198"/>
    </row>
    <row r="1044" spans="1:32" ht="18" customHeight="1">
      <c r="A1044" s="151"/>
      <c r="B1044" s="201" t="s">
        <v>423</v>
      </c>
      <c r="C1044" s="202"/>
      <c r="D1044" s="217">
        <v>0.43</v>
      </c>
      <c r="E1044" s="183" t="s">
        <v>786</v>
      </c>
      <c r="F1044" s="210">
        <f>IF(G1044=0,"",IF(LEN(ABS(ROUND(G1044,0)))&gt;3,ROUND(G1044,2-INT(LOG(ABS(ROUND(G1044,0))))),IF(LEN(ABS(ROUND(G1044,0)))&gt;1,ROUND(G1044,1-INT(LOG(ABS(G1044)))),ROUND(G1044,0-INT(LOG(ABS(G1044)))))))</f>
        <v>660</v>
      </c>
      <c r="G1044" s="211">
        <f>SUM(G1045:G1050)</f>
        <v>655.5</v>
      </c>
      <c r="H1044" s="204"/>
      <c r="I1044" s="213"/>
      <c r="J1044" s="213"/>
      <c r="K1044" s="222"/>
      <c r="L1044" s="229"/>
      <c r="M1044" s="212"/>
      <c r="N1044" s="222"/>
      <c r="O1044" s="229"/>
      <c r="P1044" s="230"/>
      <c r="Q1044" s="205"/>
      <c r="R1044" s="213"/>
      <c r="S1044" s="213"/>
      <c r="T1044" s="152"/>
      <c r="U1044" s="152"/>
      <c r="V1044" s="206"/>
      <c r="W1044" s="207"/>
      <c r="X1044" s="208"/>
      <c r="Y1044" s="209"/>
      <c r="AA1044" s="186"/>
      <c r="AB1044" s="186"/>
      <c r="AC1044" s="186"/>
      <c r="AD1044" s="186"/>
      <c r="AE1044" s="186"/>
      <c r="AF1044" s="186"/>
    </row>
    <row r="1045" spans="1:32" ht="18" customHeight="1">
      <c r="A1045" s="188"/>
      <c r="B1045" s="189"/>
      <c r="C1045" s="167"/>
      <c r="D1045" s="190"/>
      <c r="E1045" s="191"/>
      <c r="F1045" s="192"/>
      <c r="G1045" s="193"/>
      <c r="H1045" s="191"/>
      <c r="I1045" s="194"/>
      <c r="J1045" s="194"/>
      <c r="K1045" s="194"/>
      <c r="L1045" s="194"/>
      <c r="M1045" s="195"/>
      <c r="N1045" s="194"/>
      <c r="O1045" s="194"/>
      <c r="P1045" s="196"/>
      <c r="Q1045" s="197"/>
      <c r="R1045" s="194"/>
      <c r="S1045" s="194"/>
      <c r="T1045" s="194"/>
      <c r="U1045" s="194"/>
      <c r="V1045" s="198"/>
      <c r="W1045" s="198"/>
      <c r="X1045" s="199"/>
      <c r="Y1045" s="200"/>
      <c r="AA1045" s="198"/>
      <c r="AB1045" s="198"/>
      <c r="AC1045" s="198"/>
      <c r="AD1045" s="198"/>
      <c r="AE1045" s="198"/>
      <c r="AF1045" s="198"/>
    </row>
    <row r="1046" spans="1:32" ht="18" customHeight="1">
      <c r="A1046" s="151"/>
      <c r="B1046" s="201"/>
      <c r="C1046" s="202" t="s">
        <v>896</v>
      </c>
      <c r="D1046" s="203"/>
      <c r="E1046" s="183"/>
      <c r="F1046" s="210" t="str">
        <f>IF(G1046=0,"",IF(LEN(ABS(ROUND(G1046,0)))&gt;3,ROUND(G1046,2-INT(LOG(ABS(ROUND(G1046,0))))),IF(LEN(ABS(ROUND(G1046,0)))&gt;1,ROUND(G1046,1-INT(LOG(ABS(G1046)))),ROUND(G1046,0-INT(LOG(ABS(G1046)))))))</f>
        <v/>
      </c>
      <c r="G1046" s="211"/>
      <c r="H1046" s="204"/>
      <c r="I1046" s="213"/>
      <c r="J1046" s="213"/>
      <c r="K1046" s="222"/>
      <c r="L1046" s="229"/>
      <c r="M1046" s="212"/>
      <c r="N1046" s="222"/>
      <c r="O1046" s="229"/>
      <c r="P1046" s="230"/>
      <c r="Q1046" s="205"/>
      <c r="R1046" s="213"/>
      <c r="S1046" s="213"/>
      <c r="T1046" s="152"/>
      <c r="U1046" s="152"/>
      <c r="V1046" s="206"/>
      <c r="W1046" s="207"/>
      <c r="X1046" s="208"/>
      <c r="Y1046" s="209"/>
      <c r="AA1046" s="186"/>
      <c r="AB1046" s="186"/>
      <c r="AC1046" s="186"/>
      <c r="AD1046" s="186"/>
      <c r="AE1046" s="186"/>
      <c r="AF1046" s="186"/>
    </row>
    <row r="1047" spans="1:32" ht="18" customHeight="1">
      <c r="A1047" s="188"/>
      <c r="B1047" s="189"/>
      <c r="C1047" s="167"/>
      <c r="D1047" s="190"/>
      <c r="E1047" s="191"/>
      <c r="F1047" s="192"/>
      <c r="G1047" s="193"/>
      <c r="H1047" s="191"/>
      <c r="I1047" s="194"/>
      <c r="J1047" s="194" t="s">
        <v>759</v>
      </c>
      <c r="K1047" s="194"/>
      <c r="L1047" s="194"/>
      <c r="M1047" s="195" t="s">
        <v>760</v>
      </c>
      <c r="N1047" s="194"/>
      <c r="O1047" s="194"/>
      <c r="P1047" s="196"/>
      <c r="Q1047" s="197"/>
      <c r="R1047" s="194"/>
      <c r="S1047" s="194"/>
      <c r="T1047" s="194"/>
      <c r="U1047" s="194"/>
      <c r="V1047" s="198"/>
      <c r="W1047" s="198"/>
      <c r="X1047" s="199"/>
      <c r="Y1047" s="200"/>
      <c r="AA1047" s="198"/>
      <c r="AB1047" s="198"/>
      <c r="AC1047" s="198"/>
      <c r="AD1047" s="198"/>
      <c r="AE1047" s="198"/>
      <c r="AF1047" s="198"/>
    </row>
    <row r="1048" spans="1:32" ht="18" customHeight="1">
      <c r="A1048" s="151"/>
      <c r="B1048" s="201"/>
      <c r="C1048" s="202" t="s">
        <v>761</v>
      </c>
      <c r="D1048" s="203">
        <v>1</v>
      </c>
      <c r="E1048" s="183" t="s">
        <v>812</v>
      </c>
      <c r="F1048" s="210"/>
      <c r="G1048" s="211">
        <f>IF(P1048="",H1048,ROUND(H1048*P1048,1))</f>
        <v>537.5</v>
      </c>
      <c r="H1048" s="240">
        <v>2.5000000000000001E-2</v>
      </c>
      <c r="I1048" s="213"/>
      <c r="J1048" s="213">
        <v>21500</v>
      </c>
      <c r="K1048" s="222">
        <v>1</v>
      </c>
      <c r="L1048" s="229">
        <f>IF(J1048="",K1048,ROUND(J1048*K1048,1))</f>
        <v>21500</v>
      </c>
      <c r="M1048" s="212">
        <v>21500</v>
      </c>
      <c r="N1048" s="222">
        <v>1</v>
      </c>
      <c r="O1048" s="229">
        <f>IF(M1048="",N1048,ROUND(M1048*N1048,1))</f>
        <v>21500</v>
      </c>
      <c r="P1048" s="230">
        <f>IF(E1048="",0,AVERAGE(L1048,O1048))</f>
        <v>21500</v>
      </c>
      <c r="Q1048" s="205"/>
      <c r="R1048" s="213"/>
      <c r="S1048" s="213"/>
      <c r="T1048" s="152"/>
      <c r="U1048" s="152"/>
      <c r="V1048" s="206"/>
      <c r="W1048" s="207"/>
      <c r="X1048" s="208"/>
      <c r="Y1048" s="209"/>
      <c r="AA1048" s="186"/>
      <c r="AB1048" s="186"/>
      <c r="AC1048" s="186"/>
      <c r="AD1048" s="186"/>
      <c r="AE1048" s="186"/>
      <c r="AF1048" s="186"/>
    </row>
    <row r="1049" spans="1:32" ht="18" customHeight="1">
      <c r="A1049" s="188"/>
      <c r="B1049" s="189"/>
      <c r="C1049" s="167"/>
      <c r="D1049" s="190"/>
      <c r="E1049" s="191"/>
      <c r="F1049" s="192"/>
      <c r="G1049" s="193"/>
      <c r="H1049" s="191"/>
      <c r="I1049" s="194"/>
      <c r="J1049" s="194"/>
      <c r="K1049" s="194"/>
      <c r="L1049" s="194"/>
      <c r="M1049" s="195"/>
      <c r="N1049" s="194"/>
      <c r="O1049" s="194"/>
      <c r="P1049" s="196"/>
      <c r="Q1049" s="197"/>
      <c r="R1049" s="194"/>
      <c r="S1049" s="194"/>
      <c r="T1049" s="194"/>
      <c r="U1049" s="194"/>
      <c r="V1049" s="198"/>
      <c r="W1049" s="198"/>
      <c r="X1049" s="199"/>
      <c r="Y1049" s="200"/>
      <c r="AA1049" s="198"/>
      <c r="AB1049" s="198"/>
      <c r="AC1049" s="198"/>
      <c r="AD1049" s="198"/>
      <c r="AE1049" s="198"/>
      <c r="AF1049" s="198"/>
    </row>
    <row r="1050" spans="1:32" ht="18" customHeight="1">
      <c r="A1050" s="151"/>
      <c r="B1050" s="201"/>
      <c r="C1050" s="202" t="s">
        <v>897</v>
      </c>
      <c r="D1050" s="203">
        <v>1</v>
      </c>
      <c r="E1050" s="183" t="s">
        <v>0</v>
      </c>
      <c r="F1050" s="210"/>
      <c r="G1050" s="211">
        <f>ROUND(G1048*H1050,0)</f>
        <v>118</v>
      </c>
      <c r="H1050" s="204">
        <v>0.22</v>
      </c>
      <c r="I1050" s="213"/>
      <c r="J1050" s="213"/>
      <c r="K1050" s="222"/>
      <c r="L1050" s="229"/>
      <c r="M1050" s="212"/>
      <c r="N1050" s="222"/>
      <c r="O1050" s="229"/>
      <c r="P1050" s="230"/>
      <c r="Q1050" s="205"/>
      <c r="R1050" s="213"/>
      <c r="S1050" s="213"/>
      <c r="T1050" s="152"/>
      <c r="U1050" s="152"/>
      <c r="V1050" s="206"/>
      <c r="W1050" s="207"/>
      <c r="X1050" s="208"/>
      <c r="Y1050" s="209"/>
      <c r="AA1050" s="186"/>
      <c r="AB1050" s="186"/>
      <c r="AC1050" s="186"/>
      <c r="AD1050" s="186"/>
      <c r="AE1050" s="186"/>
      <c r="AF1050" s="186"/>
    </row>
    <row r="1051" spans="1:32" ht="18" customHeight="1">
      <c r="A1051" s="188"/>
      <c r="B1051" s="189"/>
      <c r="C1051" s="167"/>
      <c r="D1051" s="190"/>
      <c r="E1051" s="191"/>
      <c r="F1051" s="192"/>
      <c r="G1051" s="193"/>
      <c r="H1051" s="191"/>
      <c r="I1051" s="194"/>
      <c r="J1051" s="194"/>
      <c r="K1051" s="194"/>
      <c r="L1051" s="194"/>
      <c r="M1051" s="195"/>
      <c r="N1051" s="194"/>
      <c r="O1051" s="194"/>
      <c r="P1051" s="196"/>
      <c r="Q1051" s="197"/>
      <c r="R1051" s="194"/>
      <c r="S1051" s="194"/>
      <c r="T1051" s="194"/>
      <c r="U1051" s="194"/>
      <c r="V1051" s="198"/>
      <c r="W1051" s="198"/>
      <c r="X1051" s="199"/>
      <c r="Y1051" s="200"/>
      <c r="AA1051" s="198"/>
      <c r="AB1051" s="198"/>
      <c r="AC1051" s="198"/>
      <c r="AD1051" s="198"/>
      <c r="AE1051" s="198"/>
      <c r="AF1051" s="198"/>
    </row>
    <row r="1052" spans="1:32" ht="18" customHeight="1">
      <c r="A1052" s="151"/>
      <c r="B1052" s="201"/>
      <c r="C1052" s="202"/>
      <c r="D1052" s="203"/>
      <c r="E1052" s="183"/>
      <c r="F1052" s="155"/>
      <c r="G1052" s="182"/>
      <c r="H1052" s="204"/>
      <c r="I1052" s="152"/>
      <c r="J1052" s="152"/>
      <c r="K1052" s="152"/>
      <c r="L1052" s="152"/>
      <c r="M1052" s="181"/>
      <c r="N1052" s="152"/>
      <c r="O1052" s="152"/>
      <c r="P1052" s="184"/>
      <c r="Q1052" s="205"/>
      <c r="R1052" s="213"/>
      <c r="S1052" s="213"/>
      <c r="T1052" s="152"/>
      <c r="U1052" s="152"/>
      <c r="V1052" s="206"/>
      <c r="W1052" s="207"/>
      <c r="X1052" s="208"/>
      <c r="Y1052" s="209"/>
      <c r="AA1052" s="186"/>
      <c r="AB1052" s="186"/>
      <c r="AC1052" s="186"/>
      <c r="AD1052" s="186"/>
      <c r="AE1052" s="186"/>
      <c r="AF1052" s="186"/>
    </row>
    <row r="1053" spans="1:32" ht="18" customHeight="1">
      <c r="A1053" s="188"/>
      <c r="B1053" s="189" t="s">
        <v>589</v>
      </c>
      <c r="C1053" s="167"/>
      <c r="D1053" s="190"/>
      <c r="E1053" s="191"/>
      <c r="F1053" s="192"/>
      <c r="G1053" s="193"/>
      <c r="H1053" s="191"/>
      <c r="I1053" s="194"/>
      <c r="J1053" s="194"/>
      <c r="K1053" s="194"/>
      <c r="L1053" s="194"/>
      <c r="M1053" s="194"/>
      <c r="N1053" s="194"/>
      <c r="O1053" s="194"/>
      <c r="P1053" s="196"/>
      <c r="Q1053" s="197"/>
      <c r="R1053" s="194"/>
      <c r="S1053" s="194"/>
      <c r="T1053" s="194"/>
      <c r="U1053" s="194"/>
      <c r="V1053" s="198"/>
      <c r="W1053" s="198"/>
      <c r="X1053" s="199"/>
      <c r="Y1053" s="200"/>
      <c r="AA1053" s="198"/>
      <c r="AB1053" s="198"/>
      <c r="AC1053" s="198"/>
      <c r="AD1053" s="198"/>
      <c r="AE1053" s="198"/>
      <c r="AF1053" s="198"/>
    </row>
    <row r="1054" spans="1:32" ht="18" customHeight="1">
      <c r="A1054" s="151" t="s">
        <v>1186</v>
      </c>
      <c r="B1054" s="201" t="s">
        <v>587</v>
      </c>
      <c r="C1054" s="202"/>
      <c r="D1054" s="203"/>
      <c r="E1054" s="183"/>
      <c r="F1054" s="210"/>
      <c r="G1054" s="219"/>
      <c r="H1054" s="204"/>
      <c r="I1054" s="221"/>
      <c r="J1054" s="226"/>
      <c r="K1054" s="222"/>
      <c r="L1054" s="226"/>
      <c r="M1054" s="212"/>
      <c r="N1054" s="222"/>
      <c r="O1054" s="213"/>
      <c r="P1054" s="220"/>
      <c r="Q1054" s="205"/>
      <c r="R1054" s="213"/>
      <c r="S1054" s="213"/>
      <c r="T1054" s="152"/>
      <c r="U1054" s="152"/>
      <c r="V1054" s="206"/>
      <c r="W1054" s="207"/>
      <c r="X1054" s="208"/>
      <c r="Y1054" s="209"/>
      <c r="AA1054" s="186"/>
      <c r="AB1054" s="186"/>
      <c r="AC1054" s="186"/>
      <c r="AD1054" s="186"/>
      <c r="AE1054" s="186"/>
      <c r="AF1054" s="186"/>
    </row>
    <row r="1055" spans="1:32" ht="18" customHeight="1">
      <c r="A1055" s="188"/>
      <c r="B1055" s="189"/>
      <c r="C1055" s="167"/>
      <c r="D1055" s="190"/>
      <c r="E1055" s="191"/>
      <c r="F1055" s="192"/>
      <c r="G1055" s="193"/>
      <c r="H1055" s="191"/>
      <c r="I1055" s="194"/>
      <c r="J1055" s="194"/>
      <c r="K1055" s="194"/>
      <c r="L1055" s="194"/>
      <c r="M1055" s="194"/>
      <c r="N1055" s="194"/>
      <c r="O1055" s="194"/>
      <c r="P1055" s="196"/>
      <c r="Q1055" s="197"/>
      <c r="R1055" s="194"/>
      <c r="S1055" s="194"/>
      <c r="T1055" s="194"/>
      <c r="U1055" s="194"/>
      <c r="V1055" s="198"/>
      <c r="W1055" s="198"/>
      <c r="X1055" s="199"/>
      <c r="Y1055" s="200"/>
      <c r="AA1055" s="198"/>
      <c r="AB1055" s="198"/>
      <c r="AC1055" s="198"/>
      <c r="AD1055" s="198"/>
      <c r="AE1055" s="198"/>
      <c r="AF1055" s="198"/>
    </row>
    <row r="1056" spans="1:32" ht="18" customHeight="1">
      <c r="A1056" s="151"/>
      <c r="B1056" s="201" t="s">
        <v>671</v>
      </c>
      <c r="C1056" s="202"/>
      <c r="D1056" s="203"/>
      <c r="E1056" s="183"/>
      <c r="F1056" s="210"/>
      <c r="G1056" s="211"/>
      <c r="H1056" s="204"/>
      <c r="I1056" s="213"/>
      <c r="J1056" s="213"/>
      <c r="K1056" s="222"/>
      <c r="L1056" s="213"/>
      <c r="M1056" s="212"/>
      <c r="N1056" s="222"/>
      <c r="O1056" s="213"/>
      <c r="P1056" s="214"/>
      <c r="Q1056" s="205"/>
      <c r="R1056" s="213"/>
      <c r="S1056" s="213"/>
      <c r="T1056" s="152"/>
      <c r="U1056" s="152"/>
      <c r="V1056" s="206"/>
      <c r="W1056" s="207"/>
      <c r="X1056" s="208"/>
      <c r="Y1056" s="209"/>
      <c r="AA1056" s="186"/>
      <c r="AB1056" s="186"/>
      <c r="AC1056" s="186"/>
      <c r="AD1056" s="186"/>
      <c r="AE1056" s="186"/>
      <c r="AF1056" s="186"/>
    </row>
    <row r="1057" spans="1:32" ht="18" customHeight="1">
      <c r="A1057" s="188"/>
      <c r="B1057" s="189"/>
      <c r="C1057" s="167"/>
      <c r="D1057" s="190"/>
      <c r="E1057" s="191"/>
      <c r="F1057" s="192"/>
      <c r="G1057" s="193"/>
      <c r="H1057" s="191"/>
      <c r="I1057" s="194"/>
      <c r="J1057" s="194" t="s">
        <v>754</v>
      </c>
      <c r="K1057" s="194"/>
      <c r="L1057" s="194"/>
      <c r="M1057" s="194" t="s">
        <v>755</v>
      </c>
      <c r="N1057" s="194"/>
      <c r="O1057" s="194"/>
      <c r="P1057" s="196"/>
      <c r="Q1057" s="197"/>
      <c r="R1057" s="194"/>
      <c r="S1057" s="194"/>
      <c r="T1057" s="194"/>
      <c r="U1057" s="194"/>
      <c r="V1057" s="198"/>
      <c r="W1057" s="198"/>
      <c r="X1057" s="199"/>
      <c r="Y1057" s="200"/>
      <c r="AA1057" s="198"/>
      <c r="AB1057" s="198"/>
      <c r="AC1057" s="198"/>
      <c r="AD1057" s="198"/>
      <c r="AE1057" s="198"/>
      <c r="AF1057" s="198"/>
    </row>
    <row r="1058" spans="1:32" ht="18" customHeight="1">
      <c r="A1058" s="151"/>
      <c r="B1058" s="201" t="s">
        <v>649</v>
      </c>
      <c r="C1058" s="202"/>
      <c r="D1058" s="217">
        <v>0.06</v>
      </c>
      <c r="E1058" s="183" t="s">
        <v>12</v>
      </c>
      <c r="F1058" s="210">
        <f>IF(G1058=0,"",IF(LEN(ABS(ROUND(G1058,0)))&gt;3,ROUND(G1058,2-INT(LOG(ABS(ROUND(G1058,0))))),IF(LEN(ABS(ROUND(G1058,0)))&gt;1,ROUND(G1058,1-INT(LOG(ABS(G1058)))),ROUND(G1058,0-INT(LOG(ABS(G1058)))))))</f>
        <v>4900</v>
      </c>
      <c r="G1058" s="211">
        <f>IF(P1058="",H1058,ROUND(H1058*P1058,1))</f>
        <v>4898.5</v>
      </c>
      <c r="H1058" s="204">
        <v>1</v>
      </c>
      <c r="I1058" s="213"/>
      <c r="J1058" s="213">
        <v>5200</v>
      </c>
      <c r="K1058" s="222">
        <v>1.01</v>
      </c>
      <c r="L1058" s="229">
        <f>IF(J1058="",K1058,ROUND(J1058*K1058,1))</f>
        <v>5252</v>
      </c>
      <c r="M1058" s="212">
        <v>4500</v>
      </c>
      <c r="N1058" s="222">
        <v>1.01</v>
      </c>
      <c r="O1058" s="229">
        <f>IF(M1058="",N1058,ROUND(M1058*N1058,1))</f>
        <v>4545</v>
      </c>
      <c r="P1058" s="230">
        <f>IF(E1058="",0,AVERAGE(L1058,O1058))</f>
        <v>4898.5</v>
      </c>
      <c r="Q1058" s="205"/>
      <c r="R1058" s="213"/>
      <c r="S1058" s="213"/>
      <c r="T1058" s="152"/>
      <c r="U1058" s="152"/>
      <c r="V1058" s="206"/>
      <c r="W1058" s="207"/>
      <c r="X1058" s="208"/>
      <c r="Y1058" s="209"/>
      <c r="AA1058" s="186"/>
      <c r="AB1058" s="186"/>
      <c r="AC1058" s="186"/>
      <c r="AD1058" s="186"/>
      <c r="AE1058" s="186"/>
      <c r="AF1058" s="186"/>
    </row>
    <row r="1059" spans="1:32" ht="18" customHeight="1">
      <c r="A1059" s="188"/>
      <c r="B1059" s="189"/>
      <c r="C1059" s="167"/>
      <c r="D1059" s="190"/>
      <c r="E1059" s="191"/>
      <c r="F1059" s="192"/>
      <c r="G1059" s="193"/>
      <c r="H1059" s="191"/>
      <c r="I1059" s="194"/>
      <c r="J1059" s="194" t="s">
        <v>773</v>
      </c>
      <c r="K1059" s="194"/>
      <c r="L1059" s="194"/>
      <c r="M1059" s="194" t="s">
        <v>774</v>
      </c>
      <c r="N1059" s="194"/>
      <c r="O1059" s="194"/>
      <c r="P1059" s="196"/>
      <c r="Q1059" s="197"/>
      <c r="R1059" s="194"/>
      <c r="S1059" s="194"/>
      <c r="T1059" s="194"/>
      <c r="U1059" s="194"/>
      <c r="V1059" s="198"/>
      <c r="W1059" s="198"/>
      <c r="X1059" s="199"/>
      <c r="Y1059" s="200"/>
      <c r="AA1059" s="198"/>
      <c r="AB1059" s="198"/>
      <c r="AC1059" s="198"/>
      <c r="AD1059" s="198"/>
      <c r="AE1059" s="198"/>
      <c r="AF1059" s="198"/>
    </row>
    <row r="1060" spans="1:32" ht="18" customHeight="1">
      <c r="A1060" s="151"/>
      <c r="B1060" s="201" t="s">
        <v>672</v>
      </c>
      <c r="C1060" s="202"/>
      <c r="D1060" s="217">
        <v>0.64</v>
      </c>
      <c r="E1060" s="183" t="s">
        <v>1070</v>
      </c>
      <c r="F1060" s="210">
        <f>IF(G1060=0,"",IF(LEN(ABS(ROUND(G1060,0)))&gt;3,ROUND(G1060,2-INT(LOG(ABS(ROUND(G1060,0))))),IF(LEN(ABS(ROUND(G1060,0)))&gt;1,ROUND(G1060,1-INT(LOG(ABS(G1060)))),ROUND(G1060,0-INT(LOG(ABS(G1060)))))))</f>
        <v>240</v>
      </c>
      <c r="G1060" s="211">
        <f>IF(P1060="",H1060,ROUND(H1060*P1060,1))</f>
        <v>242.4</v>
      </c>
      <c r="H1060" s="204">
        <v>1</v>
      </c>
      <c r="I1060" s="213"/>
      <c r="J1060" s="213">
        <v>220</v>
      </c>
      <c r="K1060" s="222">
        <v>1.01</v>
      </c>
      <c r="L1060" s="229">
        <f>IF(J1060="",K1060,ROUND(J1060*K1060,1))</f>
        <v>222.2</v>
      </c>
      <c r="M1060" s="212">
        <v>260</v>
      </c>
      <c r="N1060" s="222">
        <v>1.01</v>
      </c>
      <c r="O1060" s="229">
        <f>IF(M1060="",N1060,ROUND(M1060*N1060,1))</f>
        <v>262.60000000000002</v>
      </c>
      <c r="P1060" s="230">
        <f>IF(E1060="",0,AVERAGE(L1060,O1060))</f>
        <v>242.4</v>
      </c>
      <c r="Q1060" s="205"/>
      <c r="R1060" s="213"/>
      <c r="S1060" s="213"/>
      <c r="T1060" s="152"/>
      <c r="U1060" s="152"/>
      <c r="V1060" s="206"/>
      <c r="W1060" s="207"/>
      <c r="X1060" s="208"/>
      <c r="Y1060" s="209"/>
      <c r="AA1060" s="186"/>
      <c r="AB1060" s="186"/>
      <c r="AC1060" s="186"/>
      <c r="AD1060" s="186"/>
      <c r="AE1060" s="186"/>
      <c r="AF1060" s="186"/>
    </row>
    <row r="1061" spans="1:32" ht="18" customHeight="1">
      <c r="A1061" s="188"/>
      <c r="B1061" s="189"/>
      <c r="C1061" s="167"/>
      <c r="D1061" s="190"/>
      <c r="E1061" s="191"/>
      <c r="F1061" s="192"/>
      <c r="G1061" s="193"/>
      <c r="H1061" s="191"/>
      <c r="I1061" s="194"/>
      <c r="J1061" s="194" t="s">
        <v>756</v>
      </c>
      <c r="K1061" s="194"/>
      <c r="L1061" s="194"/>
      <c r="M1061" s="194" t="s">
        <v>757</v>
      </c>
      <c r="N1061" s="194"/>
      <c r="O1061" s="194"/>
      <c r="P1061" s="196"/>
      <c r="Q1061" s="197"/>
      <c r="R1061" s="194"/>
      <c r="S1061" s="194"/>
      <c r="T1061" s="194"/>
      <c r="U1061" s="194"/>
      <c r="V1061" s="198"/>
      <c r="W1061" s="198"/>
      <c r="X1061" s="199"/>
      <c r="Y1061" s="200"/>
      <c r="AA1061" s="198"/>
      <c r="AB1061" s="198"/>
      <c r="AC1061" s="198"/>
      <c r="AD1061" s="198"/>
      <c r="AE1061" s="198"/>
      <c r="AF1061" s="198"/>
    </row>
    <row r="1062" spans="1:32" ht="18" customHeight="1">
      <c r="A1062" s="151"/>
      <c r="B1062" s="201" t="s">
        <v>650</v>
      </c>
      <c r="C1062" s="202" t="s">
        <v>1058</v>
      </c>
      <c r="D1062" s="217">
        <v>0.03</v>
      </c>
      <c r="E1062" s="183" t="s">
        <v>12</v>
      </c>
      <c r="F1062" s="210">
        <f>IF(G1062=0,"",IF(LEN(ABS(ROUND(G1062,0)))&gt;3,ROUND(G1062,2-INT(LOG(ABS(ROUND(G1062,0))))),IF(LEN(ABS(ROUND(G1062,0)))&gt;1,ROUND(G1062,1-INT(LOG(ABS(G1062)))),ROUND(G1062,0-INT(LOG(ABS(G1062)))))))</f>
        <v>13000</v>
      </c>
      <c r="G1062" s="211">
        <f>IF(P1062="",H1062,ROUND(H1062*P1062,1))</f>
        <v>13000</v>
      </c>
      <c r="H1062" s="204">
        <v>1</v>
      </c>
      <c r="I1062" s="213"/>
      <c r="J1062" s="213">
        <v>13000</v>
      </c>
      <c r="K1062" s="222">
        <v>1</v>
      </c>
      <c r="L1062" s="229">
        <f>IF(J1062="",K1062,ROUND(J1062*K1062,1))</f>
        <v>13000</v>
      </c>
      <c r="M1062" s="212">
        <v>13000</v>
      </c>
      <c r="N1062" s="222">
        <v>1</v>
      </c>
      <c r="O1062" s="229">
        <f>IF(M1062="",N1062,ROUND(M1062*N1062,1))</f>
        <v>13000</v>
      </c>
      <c r="P1062" s="230">
        <f>IF(E1062="",0,AVERAGE(L1062,O1062))</f>
        <v>13000</v>
      </c>
      <c r="Q1062" s="205"/>
      <c r="R1062" s="213"/>
      <c r="S1062" s="213"/>
      <c r="T1062" s="152"/>
      <c r="U1062" s="152"/>
      <c r="V1062" s="206"/>
      <c r="W1062" s="207"/>
      <c r="X1062" s="208"/>
      <c r="Y1062" s="209"/>
      <c r="AA1062" s="186"/>
      <c r="AB1062" s="186"/>
      <c r="AC1062" s="186"/>
      <c r="AD1062" s="186"/>
      <c r="AE1062" s="186"/>
      <c r="AF1062" s="186"/>
    </row>
    <row r="1063" spans="1:32" ht="18" customHeight="1">
      <c r="A1063" s="188"/>
      <c r="B1063" s="189"/>
      <c r="C1063" s="167"/>
      <c r="D1063" s="190"/>
      <c r="E1063" s="191"/>
      <c r="F1063" s="192"/>
      <c r="G1063" s="193"/>
      <c r="H1063" s="191"/>
      <c r="I1063" s="194"/>
      <c r="J1063" s="194" t="s">
        <v>756</v>
      </c>
      <c r="K1063" s="194"/>
      <c r="L1063" s="194"/>
      <c r="M1063" s="194" t="s">
        <v>757</v>
      </c>
      <c r="N1063" s="194"/>
      <c r="O1063" s="194"/>
      <c r="P1063" s="196"/>
      <c r="Q1063" s="197"/>
      <c r="R1063" s="194"/>
      <c r="S1063" s="194"/>
      <c r="T1063" s="194"/>
      <c r="U1063" s="194"/>
      <c r="V1063" s="198"/>
      <c r="W1063" s="198"/>
      <c r="X1063" s="199"/>
      <c r="Y1063" s="200"/>
      <c r="AA1063" s="198"/>
      <c r="AB1063" s="198"/>
      <c r="AC1063" s="198"/>
      <c r="AD1063" s="198"/>
      <c r="AE1063" s="198"/>
      <c r="AF1063" s="198"/>
    </row>
    <row r="1064" spans="1:32" ht="18" customHeight="1">
      <c r="A1064" s="151"/>
      <c r="B1064" s="201" t="s">
        <v>651</v>
      </c>
      <c r="C1064" s="202" t="s">
        <v>1059</v>
      </c>
      <c r="D1064" s="217">
        <v>0.17</v>
      </c>
      <c r="E1064" s="183" t="s">
        <v>12</v>
      </c>
      <c r="F1064" s="210">
        <f>IF(G1064=0,"",IF(LEN(ABS(ROUND(G1064,0)))&gt;3,ROUND(G1064,2-INT(LOG(ABS(ROUND(G1064,0))))),IF(LEN(ABS(ROUND(G1064,0)))&gt;1,ROUND(G1064,1-INT(LOG(ABS(G1064)))),ROUND(G1064,0-INT(LOG(ABS(G1064)))))))</f>
        <v>13500</v>
      </c>
      <c r="G1064" s="211">
        <f>IF(P1064="",H1064,ROUND(H1064*P1064,1))</f>
        <v>13450</v>
      </c>
      <c r="H1064" s="204">
        <v>1</v>
      </c>
      <c r="I1064" s="213"/>
      <c r="J1064" s="213">
        <v>13450</v>
      </c>
      <c r="K1064" s="222">
        <v>1</v>
      </c>
      <c r="L1064" s="229">
        <f>IF(J1064="",K1064,ROUND(J1064*K1064,1))</f>
        <v>13450</v>
      </c>
      <c r="M1064" s="212">
        <v>13450</v>
      </c>
      <c r="N1064" s="222">
        <v>1</v>
      </c>
      <c r="O1064" s="229">
        <f>IF(M1064="",N1064,ROUND(M1064*N1064,1))</f>
        <v>13450</v>
      </c>
      <c r="P1064" s="230">
        <f>IF(E1064="",0,AVERAGE(L1064,O1064))</f>
        <v>13450</v>
      </c>
      <c r="Q1064" s="205"/>
      <c r="R1064" s="213"/>
      <c r="S1064" s="213"/>
      <c r="T1064" s="152"/>
      <c r="U1064" s="152"/>
      <c r="V1064" s="206"/>
      <c r="W1064" s="207"/>
      <c r="X1064" s="208"/>
      <c r="Y1064" s="209"/>
      <c r="AA1064" s="186"/>
      <c r="AB1064" s="186"/>
      <c r="AC1064" s="186"/>
      <c r="AD1064" s="186"/>
      <c r="AE1064" s="186"/>
      <c r="AF1064" s="186"/>
    </row>
    <row r="1065" spans="1:32" ht="18" customHeight="1">
      <c r="A1065" s="188"/>
      <c r="B1065" s="189"/>
      <c r="C1065" s="167"/>
      <c r="D1065" s="190"/>
      <c r="E1065" s="191"/>
      <c r="F1065" s="192"/>
      <c r="G1065" s="193" t="s">
        <v>721</v>
      </c>
      <c r="H1065" s="191"/>
      <c r="I1065" s="194"/>
      <c r="J1065" s="194"/>
      <c r="K1065" s="194"/>
      <c r="L1065" s="194"/>
      <c r="M1065" s="194"/>
      <c r="N1065" s="194"/>
      <c r="O1065" s="194"/>
      <c r="P1065" s="196"/>
      <c r="Q1065" s="197"/>
      <c r="R1065" s="194"/>
      <c r="S1065" s="194"/>
      <c r="T1065" s="194"/>
      <c r="U1065" s="194"/>
      <c r="V1065" s="198"/>
      <c r="W1065" s="198"/>
      <c r="X1065" s="199"/>
      <c r="Y1065" s="200"/>
      <c r="AA1065" s="198"/>
      <c r="AB1065" s="198"/>
      <c r="AC1065" s="198"/>
      <c r="AD1065" s="198"/>
      <c r="AE1065" s="198"/>
      <c r="AF1065" s="198"/>
    </row>
    <row r="1066" spans="1:32" ht="18" customHeight="1">
      <c r="A1066" s="151"/>
      <c r="B1066" s="201" t="s">
        <v>652</v>
      </c>
      <c r="C1066" s="202" t="s">
        <v>653</v>
      </c>
      <c r="D1066" s="217">
        <v>0.03</v>
      </c>
      <c r="E1066" s="183" t="s">
        <v>12</v>
      </c>
      <c r="F1066" s="210">
        <f>IF(G1066=0,"",IF(LEN(ABS(ROUND(G1066,0)))&gt;3,ROUND(G1066,2-INT(LOG(ABS(ROUND(G1066,0))))),IF(LEN(ABS(ROUND(G1066,0)))&gt;1,ROUND(G1066,1-INT(LOG(ABS(G1066)))),ROUND(G1066,0-INT(LOG(ABS(G1066)))))))</f>
        <v>6990</v>
      </c>
      <c r="G1066" s="211">
        <f>SUM(G1067:G1072)</f>
        <v>6988</v>
      </c>
      <c r="H1066" s="204"/>
      <c r="I1066" s="213"/>
      <c r="J1066" s="213"/>
      <c r="K1066" s="222"/>
      <c r="L1066" s="229"/>
      <c r="M1066" s="212"/>
      <c r="N1066" s="222"/>
      <c r="O1066" s="229"/>
      <c r="P1066" s="230"/>
      <c r="Q1066" s="205"/>
      <c r="R1066" s="213"/>
      <c r="S1066" s="213"/>
      <c r="T1066" s="152"/>
      <c r="U1066" s="152"/>
      <c r="V1066" s="206"/>
      <c r="W1066" s="207"/>
      <c r="X1066" s="208"/>
      <c r="Y1066" s="209"/>
      <c r="AA1066" s="186"/>
      <c r="AB1066" s="186"/>
      <c r="AC1066" s="186"/>
      <c r="AD1066" s="186"/>
      <c r="AE1066" s="186"/>
      <c r="AF1066" s="186"/>
    </row>
    <row r="1067" spans="1:32" ht="18" customHeight="1">
      <c r="A1067" s="188"/>
      <c r="B1067" s="189"/>
      <c r="C1067" s="167"/>
      <c r="D1067" s="190"/>
      <c r="E1067" s="191"/>
      <c r="F1067" s="192"/>
      <c r="G1067" s="193"/>
      <c r="H1067" s="191"/>
      <c r="I1067" s="194"/>
      <c r="J1067" s="194"/>
      <c r="K1067" s="194"/>
      <c r="L1067" s="194"/>
      <c r="M1067" s="195"/>
      <c r="N1067" s="194"/>
      <c r="O1067" s="194"/>
      <c r="P1067" s="196"/>
      <c r="Q1067" s="197"/>
      <c r="R1067" s="194"/>
      <c r="S1067" s="194"/>
      <c r="T1067" s="194"/>
      <c r="U1067" s="194"/>
      <c r="V1067" s="198"/>
      <c r="W1067" s="198"/>
      <c r="X1067" s="199"/>
      <c r="Y1067" s="200"/>
      <c r="AA1067" s="198"/>
      <c r="AB1067" s="198"/>
      <c r="AC1067" s="198"/>
      <c r="AD1067" s="198"/>
      <c r="AE1067" s="198"/>
      <c r="AF1067" s="198"/>
    </row>
    <row r="1068" spans="1:32" ht="18" customHeight="1">
      <c r="A1068" s="151"/>
      <c r="B1068" s="201"/>
      <c r="C1068" s="202" t="s">
        <v>758</v>
      </c>
      <c r="D1068" s="203"/>
      <c r="E1068" s="183"/>
      <c r="F1068" s="210" t="str">
        <f>IF(G1068=0,"",IF(LEN(ABS(ROUND(G1068,0)))&gt;3,ROUND(G1068,2-INT(LOG(ABS(ROUND(G1068,0))))),IF(LEN(ABS(ROUND(G1068,0)))&gt;1,ROUND(G1068,1-INT(LOG(ABS(G1068)))),ROUND(G1068,0-INT(LOG(ABS(G1068)))))))</f>
        <v/>
      </c>
      <c r="G1068" s="211"/>
      <c r="H1068" s="204"/>
      <c r="I1068" s="213"/>
      <c r="J1068" s="213"/>
      <c r="K1068" s="222"/>
      <c r="L1068" s="229"/>
      <c r="M1068" s="212"/>
      <c r="N1068" s="222"/>
      <c r="O1068" s="229"/>
      <c r="P1068" s="230"/>
      <c r="Q1068" s="205"/>
      <c r="R1068" s="213"/>
      <c r="S1068" s="213"/>
      <c r="T1068" s="152"/>
      <c r="U1068" s="152"/>
      <c r="V1068" s="206"/>
      <c r="W1068" s="207"/>
      <c r="X1068" s="208"/>
      <c r="Y1068" s="209"/>
      <c r="AA1068" s="186"/>
      <c r="AB1068" s="186"/>
      <c r="AC1068" s="186"/>
      <c r="AD1068" s="186"/>
      <c r="AE1068" s="186"/>
      <c r="AF1068" s="186"/>
    </row>
    <row r="1069" spans="1:32" ht="18" customHeight="1">
      <c r="A1069" s="188"/>
      <c r="B1069" s="189"/>
      <c r="C1069" s="167"/>
      <c r="D1069" s="190"/>
      <c r="E1069" s="191"/>
      <c r="F1069" s="192"/>
      <c r="G1069" s="193"/>
      <c r="H1069" s="191"/>
      <c r="I1069" s="194"/>
      <c r="J1069" s="194" t="s">
        <v>759</v>
      </c>
      <c r="K1069" s="194"/>
      <c r="L1069" s="194"/>
      <c r="M1069" s="195" t="s">
        <v>760</v>
      </c>
      <c r="N1069" s="194"/>
      <c r="O1069" s="194"/>
      <c r="P1069" s="196"/>
      <c r="Q1069" s="197"/>
      <c r="R1069" s="194"/>
      <c r="S1069" s="194"/>
      <c r="T1069" s="194"/>
      <c r="U1069" s="194"/>
      <c r="V1069" s="198"/>
      <c r="W1069" s="198"/>
      <c r="X1069" s="199"/>
      <c r="Y1069" s="200"/>
      <c r="AA1069" s="198"/>
      <c r="AB1069" s="198"/>
      <c r="AC1069" s="198"/>
      <c r="AD1069" s="198"/>
      <c r="AE1069" s="198"/>
      <c r="AF1069" s="198"/>
    </row>
    <row r="1070" spans="1:32" ht="18" customHeight="1">
      <c r="A1070" s="151"/>
      <c r="B1070" s="201"/>
      <c r="C1070" s="202" t="s">
        <v>761</v>
      </c>
      <c r="D1070" s="203">
        <v>1</v>
      </c>
      <c r="E1070" s="183" t="s">
        <v>762</v>
      </c>
      <c r="F1070" s="210"/>
      <c r="G1070" s="211">
        <f>IF(P1070="",H1070,ROUND(H1070*P1070,1))</f>
        <v>5590</v>
      </c>
      <c r="H1070" s="204">
        <v>0.26</v>
      </c>
      <c r="I1070" s="213"/>
      <c r="J1070" s="213">
        <v>21500</v>
      </c>
      <c r="K1070" s="222">
        <v>1</v>
      </c>
      <c r="L1070" s="229">
        <f>IF(J1070="",K1070,ROUND(J1070*K1070,1))</f>
        <v>21500</v>
      </c>
      <c r="M1070" s="212">
        <v>21500</v>
      </c>
      <c r="N1070" s="222">
        <v>1</v>
      </c>
      <c r="O1070" s="229">
        <f>IF(M1070="",N1070,ROUND(M1070*N1070,1))</f>
        <v>21500</v>
      </c>
      <c r="P1070" s="230">
        <f>IF(E1070="",0,AVERAGE(L1070,O1070))</f>
        <v>21500</v>
      </c>
      <c r="Q1070" s="205"/>
      <c r="R1070" s="213"/>
      <c r="S1070" s="213"/>
      <c r="T1070" s="152"/>
      <c r="U1070" s="152"/>
      <c r="V1070" s="206"/>
      <c r="W1070" s="207"/>
      <c r="X1070" s="208"/>
      <c r="Y1070" s="209"/>
      <c r="AA1070" s="186"/>
      <c r="AB1070" s="186"/>
      <c r="AC1070" s="186"/>
      <c r="AD1070" s="186"/>
      <c r="AE1070" s="186"/>
      <c r="AF1070" s="186"/>
    </row>
    <row r="1071" spans="1:32" ht="18" customHeight="1">
      <c r="A1071" s="188"/>
      <c r="B1071" s="189"/>
      <c r="C1071" s="167"/>
      <c r="D1071" s="190"/>
      <c r="E1071" s="191"/>
      <c r="F1071" s="192"/>
      <c r="G1071" s="193"/>
      <c r="H1071" s="191"/>
      <c r="I1071" s="194"/>
      <c r="J1071" s="194"/>
      <c r="K1071" s="194"/>
      <c r="L1071" s="194"/>
      <c r="M1071" s="195"/>
      <c r="N1071" s="194"/>
      <c r="O1071" s="194"/>
      <c r="P1071" s="196"/>
      <c r="Q1071" s="197"/>
      <c r="R1071" s="194"/>
      <c r="S1071" s="194"/>
      <c r="T1071" s="194"/>
      <c r="U1071" s="194"/>
      <c r="V1071" s="198"/>
      <c r="W1071" s="198"/>
      <c r="X1071" s="199"/>
      <c r="Y1071" s="200"/>
      <c r="AA1071" s="198"/>
      <c r="AB1071" s="198"/>
      <c r="AC1071" s="198"/>
      <c r="AD1071" s="198"/>
      <c r="AE1071" s="198"/>
      <c r="AF1071" s="198"/>
    </row>
    <row r="1072" spans="1:32" ht="18" customHeight="1">
      <c r="A1072" s="151"/>
      <c r="B1072" s="201"/>
      <c r="C1072" s="202" t="s">
        <v>763</v>
      </c>
      <c r="D1072" s="203">
        <v>1</v>
      </c>
      <c r="E1072" s="183" t="s">
        <v>0</v>
      </c>
      <c r="F1072" s="210"/>
      <c r="G1072" s="211">
        <f>ROUND(G1070*H1072,0)</f>
        <v>1398</v>
      </c>
      <c r="H1072" s="204">
        <v>0.25</v>
      </c>
      <c r="I1072" s="213"/>
      <c r="J1072" s="213"/>
      <c r="K1072" s="222"/>
      <c r="L1072" s="229"/>
      <c r="M1072" s="212"/>
      <c r="N1072" s="222"/>
      <c r="O1072" s="229"/>
      <c r="P1072" s="230"/>
      <c r="Q1072" s="205"/>
      <c r="R1072" s="213"/>
      <c r="S1072" s="213"/>
      <c r="T1072" s="152"/>
      <c r="U1072" s="152"/>
      <c r="V1072" s="206"/>
      <c r="W1072" s="207"/>
      <c r="X1072" s="208"/>
      <c r="Y1072" s="209"/>
      <c r="AA1072" s="186"/>
      <c r="AB1072" s="186"/>
      <c r="AC1072" s="186"/>
      <c r="AD1072" s="186"/>
      <c r="AE1072" s="186"/>
      <c r="AF1072" s="186"/>
    </row>
    <row r="1073" spans="1:32" ht="18" customHeight="1">
      <c r="A1073" s="188"/>
      <c r="B1073" s="189"/>
      <c r="C1073" s="167"/>
      <c r="D1073" s="190"/>
      <c r="E1073" s="191"/>
      <c r="F1073" s="192"/>
      <c r="G1073" s="193" t="s">
        <v>721</v>
      </c>
      <c r="H1073" s="191"/>
      <c r="I1073" s="194"/>
      <c r="J1073" s="194"/>
      <c r="K1073" s="194"/>
      <c r="L1073" s="194"/>
      <c r="M1073" s="194"/>
      <c r="N1073" s="194"/>
      <c r="O1073" s="194"/>
      <c r="P1073" s="196"/>
      <c r="Q1073" s="197"/>
      <c r="R1073" s="194"/>
      <c r="S1073" s="194"/>
      <c r="T1073" s="194"/>
      <c r="U1073" s="194"/>
      <c r="V1073" s="198"/>
      <c r="W1073" s="198"/>
      <c r="X1073" s="199"/>
      <c r="Y1073" s="200"/>
      <c r="AA1073" s="198"/>
      <c r="AB1073" s="198"/>
      <c r="AC1073" s="198"/>
      <c r="AD1073" s="198"/>
      <c r="AE1073" s="198"/>
      <c r="AF1073" s="198"/>
    </row>
    <row r="1074" spans="1:32" ht="18" customHeight="1">
      <c r="A1074" s="151"/>
      <c r="B1074" s="201" t="s">
        <v>652</v>
      </c>
      <c r="C1074" s="202" t="s">
        <v>654</v>
      </c>
      <c r="D1074" s="217">
        <v>0.17</v>
      </c>
      <c r="E1074" s="183" t="s">
        <v>12</v>
      </c>
      <c r="F1074" s="210">
        <f>IF(G1074=0,"",IF(LEN(ABS(ROUND(G1074,0)))&gt;3,ROUND(G1074,2-INT(LOG(ABS(ROUND(G1074,0))))),IF(LEN(ABS(ROUND(G1074,0)))&gt;1,ROUND(G1074,1-INT(LOG(ABS(G1074)))),ROUND(G1074,0-INT(LOG(ABS(G1074)))))))</f>
        <v>11600</v>
      </c>
      <c r="G1074" s="211">
        <f>SUM(G1075:G1080)</f>
        <v>11556</v>
      </c>
      <c r="H1074" s="204"/>
      <c r="I1074" s="213"/>
      <c r="J1074" s="213"/>
      <c r="K1074" s="222"/>
      <c r="L1074" s="229"/>
      <c r="M1074" s="212"/>
      <c r="N1074" s="222"/>
      <c r="O1074" s="229"/>
      <c r="P1074" s="230"/>
      <c r="Q1074" s="205"/>
      <c r="R1074" s="213"/>
      <c r="S1074" s="213"/>
      <c r="T1074" s="152"/>
      <c r="U1074" s="152"/>
      <c r="V1074" s="206"/>
      <c r="W1074" s="207"/>
      <c r="X1074" s="208"/>
      <c r="Y1074" s="209"/>
      <c r="AA1074" s="186"/>
      <c r="AB1074" s="186"/>
      <c r="AC1074" s="186"/>
      <c r="AD1074" s="186"/>
      <c r="AE1074" s="186"/>
      <c r="AF1074" s="186"/>
    </row>
    <row r="1075" spans="1:32" ht="18" customHeight="1">
      <c r="A1075" s="188"/>
      <c r="B1075" s="189"/>
      <c r="C1075" s="167"/>
      <c r="D1075" s="190"/>
      <c r="E1075" s="191"/>
      <c r="F1075" s="192"/>
      <c r="G1075" s="193"/>
      <c r="H1075" s="191"/>
      <c r="I1075" s="194"/>
      <c r="J1075" s="194"/>
      <c r="K1075" s="194"/>
      <c r="L1075" s="194"/>
      <c r="M1075" s="195"/>
      <c r="N1075" s="194"/>
      <c r="O1075" s="194"/>
      <c r="P1075" s="196"/>
      <c r="Q1075" s="197"/>
      <c r="R1075" s="194"/>
      <c r="S1075" s="194"/>
      <c r="T1075" s="194"/>
      <c r="U1075" s="194"/>
      <c r="V1075" s="198"/>
      <c r="W1075" s="198"/>
      <c r="X1075" s="199"/>
      <c r="Y1075" s="200"/>
      <c r="AA1075" s="198"/>
      <c r="AB1075" s="198"/>
      <c r="AC1075" s="198"/>
      <c r="AD1075" s="198"/>
      <c r="AE1075" s="198"/>
      <c r="AF1075" s="198"/>
    </row>
    <row r="1076" spans="1:32" ht="18" customHeight="1">
      <c r="A1076" s="151"/>
      <c r="B1076" s="201"/>
      <c r="C1076" s="202" t="s">
        <v>764</v>
      </c>
      <c r="D1076" s="203"/>
      <c r="E1076" s="183"/>
      <c r="F1076" s="210" t="str">
        <f>IF(G1076=0,"",IF(LEN(ABS(ROUND(G1076,0)))&gt;3,ROUND(G1076,2-INT(LOG(ABS(ROUND(G1076,0))))),IF(LEN(ABS(ROUND(G1076,0)))&gt;1,ROUND(G1076,1-INT(LOG(ABS(G1076)))),ROUND(G1076,0-INT(LOG(ABS(G1076)))))))</f>
        <v/>
      </c>
      <c r="G1076" s="211"/>
      <c r="H1076" s="204"/>
      <c r="I1076" s="213"/>
      <c r="J1076" s="213"/>
      <c r="K1076" s="222"/>
      <c r="L1076" s="229"/>
      <c r="M1076" s="212"/>
      <c r="N1076" s="222"/>
      <c r="O1076" s="229"/>
      <c r="P1076" s="230"/>
      <c r="Q1076" s="205"/>
      <c r="R1076" s="213"/>
      <c r="S1076" s="213"/>
      <c r="T1076" s="152"/>
      <c r="U1076" s="152"/>
      <c r="V1076" s="206"/>
      <c r="W1076" s="207"/>
      <c r="X1076" s="208"/>
      <c r="Y1076" s="209"/>
      <c r="AA1076" s="186"/>
      <c r="AB1076" s="186"/>
      <c r="AC1076" s="186"/>
      <c r="AD1076" s="186"/>
      <c r="AE1076" s="186"/>
      <c r="AF1076" s="186"/>
    </row>
    <row r="1077" spans="1:32" ht="18" customHeight="1">
      <c r="A1077" s="188"/>
      <c r="B1077" s="189"/>
      <c r="C1077" s="167"/>
      <c r="D1077" s="190"/>
      <c r="E1077" s="191"/>
      <c r="F1077" s="192"/>
      <c r="G1077" s="193"/>
      <c r="H1077" s="191"/>
      <c r="I1077" s="194"/>
      <c r="J1077" s="194" t="s">
        <v>759</v>
      </c>
      <c r="K1077" s="194"/>
      <c r="L1077" s="194"/>
      <c r="M1077" s="195" t="s">
        <v>760</v>
      </c>
      <c r="N1077" s="194"/>
      <c r="O1077" s="194"/>
      <c r="P1077" s="196"/>
      <c r="Q1077" s="197"/>
      <c r="R1077" s="194"/>
      <c r="S1077" s="194"/>
      <c r="T1077" s="194"/>
      <c r="U1077" s="194"/>
      <c r="V1077" s="198"/>
      <c r="W1077" s="198"/>
      <c r="X1077" s="199"/>
      <c r="Y1077" s="200"/>
      <c r="AA1077" s="198"/>
      <c r="AB1077" s="198"/>
      <c r="AC1077" s="198"/>
      <c r="AD1077" s="198"/>
      <c r="AE1077" s="198"/>
      <c r="AF1077" s="198"/>
    </row>
    <row r="1078" spans="1:32" ht="18" customHeight="1">
      <c r="A1078" s="151"/>
      <c r="B1078" s="201"/>
      <c r="C1078" s="202" t="s">
        <v>761</v>
      </c>
      <c r="D1078" s="203">
        <v>1</v>
      </c>
      <c r="E1078" s="183" t="s">
        <v>762</v>
      </c>
      <c r="F1078" s="210"/>
      <c r="G1078" s="211">
        <f>IF(P1078="",H1078,ROUND(H1078*P1078,1))</f>
        <v>9245</v>
      </c>
      <c r="H1078" s="204">
        <v>0.43</v>
      </c>
      <c r="I1078" s="213"/>
      <c r="J1078" s="213">
        <v>21500</v>
      </c>
      <c r="K1078" s="222">
        <v>1</v>
      </c>
      <c r="L1078" s="229">
        <f>IF(J1078="",K1078,ROUND(J1078*K1078,1))</f>
        <v>21500</v>
      </c>
      <c r="M1078" s="212">
        <v>21500</v>
      </c>
      <c r="N1078" s="222">
        <v>1</v>
      </c>
      <c r="O1078" s="229">
        <f>IF(M1078="",N1078,ROUND(M1078*N1078,1))</f>
        <v>21500</v>
      </c>
      <c r="P1078" s="230">
        <f>IF(E1078="",0,AVERAGE(L1078,O1078))</f>
        <v>21500</v>
      </c>
      <c r="Q1078" s="205"/>
      <c r="R1078" s="213"/>
      <c r="S1078" s="213"/>
      <c r="T1078" s="152"/>
      <c r="U1078" s="152"/>
      <c r="V1078" s="206"/>
      <c r="W1078" s="207"/>
      <c r="X1078" s="208"/>
      <c r="Y1078" s="209"/>
      <c r="AA1078" s="186"/>
      <c r="AB1078" s="186"/>
      <c r="AC1078" s="186"/>
      <c r="AD1078" s="186"/>
      <c r="AE1078" s="186"/>
      <c r="AF1078" s="186"/>
    </row>
    <row r="1079" spans="1:32" ht="18" customHeight="1">
      <c r="A1079" s="188"/>
      <c r="B1079" s="189"/>
      <c r="C1079" s="167"/>
      <c r="D1079" s="190"/>
      <c r="E1079" s="191"/>
      <c r="F1079" s="192"/>
      <c r="G1079" s="193"/>
      <c r="H1079" s="191"/>
      <c r="I1079" s="194"/>
      <c r="J1079" s="194"/>
      <c r="K1079" s="194"/>
      <c r="L1079" s="194"/>
      <c r="M1079" s="195"/>
      <c r="N1079" s="194"/>
      <c r="O1079" s="194"/>
      <c r="P1079" s="196"/>
      <c r="Q1079" s="197"/>
      <c r="R1079" s="194"/>
      <c r="S1079" s="194"/>
      <c r="T1079" s="194"/>
      <c r="U1079" s="194"/>
      <c r="V1079" s="198"/>
      <c r="W1079" s="198"/>
      <c r="X1079" s="199"/>
      <c r="Y1079" s="200"/>
      <c r="AA1079" s="198"/>
      <c r="AB1079" s="198"/>
      <c r="AC1079" s="198"/>
      <c r="AD1079" s="198"/>
      <c r="AE1079" s="198"/>
      <c r="AF1079" s="198"/>
    </row>
    <row r="1080" spans="1:32" ht="18" customHeight="1">
      <c r="A1080" s="151"/>
      <c r="B1080" s="201"/>
      <c r="C1080" s="202" t="s">
        <v>763</v>
      </c>
      <c r="D1080" s="203">
        <v>1</v>
      </c>
      <c r="E1080" s="183" t="s">
        <v>0</v>
      </c>
      <c r="F1080" s="210"/>
      <c r="G1080" s="211">
        <f>ROUND(G1078*H1080,0)</f>
        <v>2311</v>
      </c>
      <c r="H1080" s="204">
        <v>0.25</v>
      </c>
      <c r="I1080" s="213"/>
      <c r="J1080" s="213"/>
      <c r="K1080" s="222"/>
      <c r="L1080" s="229"/>
      <c r="M1080" s="212"/>
      <c r="N1080" s="222"/>
      <c r="O1080" s="229"/>
      <c r="P1080" s="230"/>
      <c r="Q1080" s="205"/>
      <c r="R1080" s="213"/>
      <c r="S1080" s="213"/>
      <c r="T1080" s="152"/>
      <c r="U1080" s="152"/>
      <c r="V1080" s="206"/>
      <c r="W1080" s="207"/>
      <c r="X1080" s="208"/>
      <c r="Y1080" s="209"/>
      <c r="AA1080" s="186"/>
      <c r="AB1080" s="186"/>
      <c r="AC1080" s="186"/>
      <c r="AD1080" s="186"/>
      <c r="AE1080" s="186"/>
      <c r="AF1080" s="186"/>
    </row>
    <row r="1081" spans="1:32" ht="18" customHeight="1">
      <c r="A1081" s="188"/>
      <c r="B1081" s="189"/>
      <c r="C1081" s="167"/>
      <c r="D1081" s="190"/>
      <c r="E1081" s="191"/>
      <c r="F1081" s="192"/>
      <c r="G1081" s="193"/>
      <c r="H1081" s="191"/>
      <c r="I1081" s="194"/>
      <c r="J1081" s="194" t="s">
        <v>765</v>
      </c>
      <c r="K1081" s="194"/>
      <c r="L1081" s="194"/>
      <c r="M1081" s="194" t="s">
        <v>766</v>
      </c>
      <c r="N1081" s="194"/>
      <c r="O1081" s="194"/>
      <c r="P1081" s="196"/>
      <c r="Q1081" s="197"/>
      <c r="R1081" s="194"/>
      <c r="S1081" s="194"/>
      <c r="T1081" s="194"/>
      <c r="U1081" s="194"/>
      <c r="V1081" s="198"/>
      <c r="W1081" s="198"/>
      <c r="X1081" s="199"/>
      <c r="Y1081" s="200"/>
      <c r="AA1081" s="198"/>
      <c r="AB1081" s="198"/>
      <c r="AC1081" s="198"/>
      <c r="AD1081" s="198"/>
      <c r="AE1081" s="198"/>
      <c r="AF1081" s="198"/>
    </row>
    <row r="1082" spans="1:32" ht="18" customHeight="1">
      <c r="A1082" s="151"/>
      <c r="B1082" s="201" t="s">
        <v>673</v>
      </c>
      <c r="C1082" s="202"/>
      <c r="D1082" s="217">
        <v>1.02</v>
      </c>
      <c r="E1082" s="183" t="s">
        <v>1074</v>
      </c>
      <c r="F1082" s="210">
        <f>IF(G1082=0,"",IF(LEN(ABS(ROUND(G1082,0)))&gt;3,ROUND(G1082,2-INT(LOG(ABS(ROUND(G1082,0))))),IF(LEN(ABS(ROUND(G1082,0)))&gt;1,ROUND(G1082,1-INT(LOG(ABS(G1082)))),ROUND(G1082,0-INT(LOG(ABS(G1082)))))))</f>
        <v>3640</v>
      </c>
      <c r="G1082" s="211">
        <f>IF(P1082="",H1082,ROUND(H1082*P1082,1))</f>
        <v>3636</v>
      </c>
      <c r="H1082" s="204">
        <v>1</v>
      </c>
      <c r="I1082" s="213"/>
      <c r="J1082" s="213">
        <v>3300</v>
      </c>
      <c r="K1082" s="222">
        <v>1.01</v>
      </c>
      <c r="L1082" s="229">
        <f>IF(J1082="",K1082,ROUND(J1082*K1082,1))</f>
        <v>3333</v>
      </c>
      <c r="M1082" s="212">
        <v>3900</v>
      </c>
      <c r="N1082" s="222">
        <v>1.01</v>
      </c>
      <c r="O1082" s="229">
        <f>IF(M1082="",N1082,ROUND(M1082*N1082,1))</f>
        <v>3939</v>
      </c>
      <c r="P1082" s="230">
        <f>IF(E1082="",0,AVERAGE(L1082,O1082))</f>
        <v>3636</v>
      </c>
      <c r="Q1082" s="205"/>
      <c r="R1082" s="213"/>
      <c r="S1082" s="213"/>
      <c r="T1082" s="152"/>
      <c r="U1082" s="152"/>
      <c r="V1082" s="206"/>
      <c r="W1082" s="207"/>
      <c r="X1082" s="208"/>
      <c r="Y1082" s="209"/>
      <c r="AA1082" s="186"/>
      <c r="AB1082" s="186"/>
      <c r="AC1082" s="186"/>
      <c r="AD1082" s="186"/>
      <c r="AE1082" s="186"/>
      <c r="AF1082" s="186"/>
    </row>
    <row r="1083" spans="1:32" ht="18" customHeight="1">
      <c r="A1083" s="188"/>
      <c r="B1083" s="189"/>
      <c r="C1083" s="167"/>
      <c r="D1083" s="190"/>
      <c r="E1083" s="191"/>
      <c r="F1083" s="192"/>
      <c r="G1083" s="193"/>
      <c r="H1083" s="191"/>
      <c r="I1083" s="194"/>
      <c r="J1083" s="194" t="s">
        <v>765</v>
      </c>
      <c r="K1083" s="194"/>
      <c r="L1083" s="194"/>
      <c r="M1083" s="194" t="s">
        <v>766</v>
      </c>
      <c r="N1083" s="194"/>
      <c r="O1083" s="194"/>
      <c r="P1083" s="196"/>
      <c r="Q1083" s="197"/>
      <c r="R1083" s="194"/>
      <c r="S1083" s="194"/>
      <c r="T1083" s="194"/>
      <c r="U1083" s="194"/>
      <c r="V1083" s="198"/>
      <c r="W1083" s="198"/>
      <c r="X1083" s="199"/>
      <c r="Y1083" s="200"/>
      <c r="AA1083" s="198"/>
      <c r="AB1083" s="198"/>
      <c r="AC1083" s="198"/>
      <c r="AD1083" s="198"/>
      <c r="AE1083" s="198"/>
      <c r="AF1083" s="198"/>
    </row>
    <row r="1084" spans="1:32" ht="18" customHeight="1">
      <c r="A1084" s="151"/>
      <c r="B1084" s="201" t="s">
        <v>674</v>
      </c>
      <c r="C1084" s="202"/>
      <c r="D1084" s="217">
        <v>0.12</v>
      </c>
      <c r="E1084" s="183" t="s">
        <v>1070</v>
      </c>
      <c r="F1084" s="210">
        <f>IF(G1084=0,"",IF(LEN(ABS(ROUND(G1084,0)))&gt;3,ROUND(G1084,2-INT(LOG(ABS(ROUND(G1084,0))))),IF(LEN(ABS(ROUND(G1084,0)))&gt;1,ROUND(G1084,1-INT(LOG(ABS(G1084)))),ROUND(G1084,0-INT(LOG(ABS(G1084)))))))</f>
        <v>4290</v>
      </c>
      <c r="G1084" s="211">
        <f>IF(P1084="",H1084,ROUND(H1084*P1084,1))</f>
        <v>4292.5</v>
      </c>
      <c r="H1084" s="204">
        <v>1</v>
      </c>
      <c r="I1084" s="213"/>
      <c r="J1084" s="213">
        <f>4200-200</f>
        <v>4000</v>
      </c>
      <c r="K1084" s="222">
        <v>1.01</v>
      </c>
      <c r="L1084" s="229">
        <f>IF(J1084="",K1084,ROUND(J1084*K1084,1))</f>
        <v>4040</v>
      </c>
      <c r="M1084" s="212">
        <f>4700-200</f>
        <v>4500</v>
      </c>
      <c r="N1084" s="222">
        <v>1.01</v>
      </c>
      <c r="O1084" s="229">
        <f>IF(M1084="",N1084,ROUND(M1084*N1084,1))</f>
        <v>4545</v>
      </c>
      <c r="P1084" s="230">
        <f>IF(E1084="",0,AVERAGE(L1084,O1084))</f>
        <v>4292.5</v>
      </c>
      <c r="Q1084" s="205"/>
      <c r="R1084" s="213"/>
      <c r="S1084" s="213"/>
      <c r="T1084" s="152"/>
      <c r="U1084" s="152"/>
      <c r="V1084" s="206"/>
      <c r="W1084" s="207"/>
      <c r="X1084" s="208"/>
      <c r="Y1084" s="209"/>
      <c r="AA1084" s="186"/>
      <c r="AB1084" s="186"/>
      <c r="AC1084" s="186"/>
      <c r="AD1084" s="186"/>
      <c r="AE1084" s="186"/>
      <c r="AF1084" s="186"/>
    </row>
    <row r="1085" spans="1:32" ht="18" customHeight="1">
      <c r="A1085" s="188"/>
      <c r="B1085" s="189"/>
      <c r="C1085" s="167"/>
      <c r="D1085" s="190"/>
      <c r="E1085" s="191"/>
      <c r="F1085" s="192"/>
      <c r="G1085" s="216"/>
      <c r="H1085" s="191"/>
      <c r="I1085" s="194"/>
      <c r="J1085" s="218" t="s">
        <v>894</v>
      </c>
      <c r="K1085" s="194"/>
      <c r="L1085" s="194"/>
      <c r="M1085" s="218" t="s">
        <v>895</v>
      </c>
      <c r="N1085" s="194"/>
      <c r="O1085" s="194"/>
      <c r="P1085" s="196"/>
      <c r="Q1085" s="197"/>
      <c r="R1085" s="194"/>
      <c r="S1085" s="194"/>
      <c r="T1085" s="194"/>
      <c r="U1085" s="194"/>
      <c r="V1085" s="198"/>
      <c r="W1085" s="198"/>
      <c r="X1085" s="199"/>
      <c r="Y1085" s="200"/>
      <c r="AA1085" s="198"/>
      <c r="AB1085" s="198"/>
      <c r="AC1085" s="198"/>
      <c r="AD1085" s="198"/>
      <c r="AE1085" s="198"/>
      <c r="AF1085" s="198"/>
    </row>
    <row r="1086" spans="1:32" ht="18" customHeight="1">
      <c r="A1086" s="151"/>
      <c r="B1086" s="201"/>
      <c r="C1086" s="202"/>
      <c r="D1086" s="203"/>
      <c r="E1086" s="183"/>
      <c r="F1086" s="210"/>
      <c r="G1086" s="211"/>
      <c r="H1086" s="204"/>
      <c r="I1086" s="213"/>
      <c r="J1086" s="213"/>
      <c r="K1086" s="222"/>
      <c r="L1086" s="213"/>
      <c r="M1086" s="212"/>
      <c r="N1086" s="222"/>
      <c r="O1086" s="213"/>
      <c r="P1086" s="214"/>
      <c r="Q1086" s="205"/>
      <c r="R1086" s="213"/>
      <c r="S1086" s="213"/>
      <c r="T1086" s="152"/>
      <c r="U1086" s="152"/>
      <c r="V1086" s="206"/>
      <c r="W1086" s="207"/>
      <c r="X1086" s="208"/>
      <c r="Y1086" s="209"/>
      <c r="AA1086" s="186"/>
      <c r="AB1086" s="186"/>
      <c r="AC1086" s="186"/>
      <c r="AD1086" s="186"/>
      <c r="AE1086" s="186"/>
      <c r="AF1086" s="186"/>
    </row>
    <row r="1087" spans="1:32" ht="18" customHeight="1">
      <c r="A1087" s="188"/>
      <c r="B1087" s="189"/>
      <c r="C1087" s="167"/>
      <c r="D1087" s="190"/>
      <c r="E1087" s="191"/>
      <c r="F1087" s="192"/>
      <c r="G1087" s="193"/>
      <c r="H1087" s="191"/>
      <c r="I1087" s="194"/>
      <c r="J1087" s="194" t="s">
        <v>765</v>
      </c>
      <c r="K1087" s="194"/>
      <c r="L1087" s="194"/>
      <c r="M1087" s="194" t="s">
        <v>766</v>
      </c>
      <c r="N1087" s="194"/>
      <c r="O1087" s="194"/>
      <c r="P1087" s="196"/>
      <c r="Q1087" s="197"/>
      <c r="R1087" s="194"/>
      <c r="S1087" s="194"/>
      <c r="T1087" s="194"/>
      <c r="U1087" s="194"/>
      <c r="V1087" s="198"/>
      <c r="W1087" s="198"/>
      <c r="X1087" s="199"/>
      <c r="Y1087" s="200"/>
      <c r="AA1087" s="198"/>
      <c r="AB1087" s="198"/>
      <c r="AC1087" s="198"/>
      <c r="AD1087" s="198"/>
      <c r="AE1087" s="198"/>
      <c r="AF1087" s="198"/>
    </row>
    <row r="1088" spans="1:32" ht="18" customHeight="1">
      <c r="A1088" s="151"/>
      <c r="B1088" s="201" t="s">
        <v>656</v>
      </c>
      <c r="C1088" s="202" t="s">
        <v>657</v>
      </c>
      <c r="D1088" s="217">
        <v>1.1399999999999999</v>
      </c>
      <c r="E1088" s="183" t="s">
        <v>1063</v>
      </c>
      <c r="F1088" s="210">
        <f>IF(G1088=0,"",IF(LEN(ABS(ROUND(G1088,0)))&gt;3,ROUND(G1088,2-INT(LOG(ABS(ROUND(G1088,0))))),IF(LEN(ABS(ROUND(G1088,0)))&gt;1,ROUND(G1088,1-INT(LOG(ABS(G1088)))),ROUND(G1088,0-INT(LOG(ABS(G1088)))))))</f>
        <v>250</v>
      </c>
      <c r="G1088" s="211">
        <f>IF(P1088="",H1088,ROUND(H1088*P1088,1))</f>
        <v>252.5</v>
      </c>
      <c r="H1088" s="204">
        <v>1</v>
      </c>
      <c r="I1088" s="213"/>
      <c r="J1088" s="213">
        <v>250</v>
      </c>
      <c r="K1088" s="222">
        <v>1.01</v>
      </c>
      <c r="L1088" s="229">
        <f>IF(J1088="",K1088,ROUND(J1088*K1088,1))</f>
        <v>252.5</v>
      </c>
      <c r="M1088" s="212">
        <v>250</v>
      </c>
      <c r="N1088" s="222">
        <v>1.01</v>
      </c>
      <c r="O1088" s="229">
        <f>IF(M1088="",N1088,ROUND(M1088*N1088,1))</f>
        <v>252.5</v>
      </c>
      <c r="P1088" s="230">
        <f>IF(E1088="",0,AVERAGE(L1088,O1088))</f>
        <v>252.5</v>
      </c>
      <c r="Q1088" s="205"/>
      <c r="R1088" s="213"/>
      <c r="S1088" s="213"/>
      <c r="T1088" s="152"/>
      <c r="U1088" s="152"/>
      <c r="V1088" s="206"/>
      <c r="W1088" s="207"/>
      <c r="X1088" s="208"/>
      <c r="Y1088" s="209"/>
      <c r="AA1088" s="186"/>
      <c r="AB1088" s="186"/>
      <c r="AC1088" s="186"/>
      <c r="AD1088" s="186"/>
      <c r="AE1088" s="186"/>
      <c r="AF1088" s="186"/>
    </row>
    <row r="1089" spans="1:32" ht="18" customHeight="1">
      <c r="A1089" s="188"/>
      <c r="B1089" s="189"/>
      <c r="C1089" s="167"/>
      <c r="D1089" s="190"/>
      <c r="E1089" s="191"/>
      <c r="F1089" s="192"/>
      <c r="G1089" s="193"/>
      <c r="H1089" s="191"/>
      <c r="I1089" s="194"/>
      <c r="J1089" s="194" t="s">
        <v>767</v>
      </c>
      <c r="K1089" s="194"/>
      <c r="L1089" s="194"/>
      <c r="M1089" s="194" t="s">
        <v>768</v>
      </c>
      <c r="N1089" s="194"/>
      <c r="O1089" s="194"/>
      <c r="P1089" s="196"/>
      <c r="Q1089" s="197"/>
      <c r="R1089" s="194"/>
      <c r="S1089" s="194"/>
      <c r="T1089" s="194"/>
      <c r="U1089" s="194"/>
      <c r="V1089" s="198"/>
      <c r="W1089" s="198"/>
      <c r="X1089" s="199"/>
      <c r="Y1089" s="200"/>
      <c r="AA1089" s="198"/>
      <c r="AB1089" s="198"/>
      <c r="AC1089" s="198"/>
      <c r="AD1089" s="198"/>
      <c r="AE1089" s="198"/>
      <c r="AF1089" s="198"/>
    </row>
    <row r="1090" spans="1:32" ht="18" customHeight="1">
      <c r="A1090" s="151"/>
      <c r="B1090" s="201" t="s">
        <v>658</v>
      </c>
      <c r="C1090" s="202" t="s">
        <v>659</v>
      </c>
      <c r="D1090" s="217">
        <v>4.87</v>
      </c>
      <c r="E1090" s="183" t="s">
        <v>660</v>
      </c>
      <c r="F1090" s="210">
        <f>IF(G1090=0,"",IF(LEN(ABS(ROUND(G1090,0)))&gt;3,ROUND(G1090,2-INT(LOG(ABS(ROUND(G1090,0))))),IF(LEN(ABS(ROUND(G1090,0)))&gt;1,ROUND(G1090,1-INT(LOG(ABS(G1090)))),ROUND(G1090,0-INT(LOG(ABS(G1090)))))))</f>
        <v>76</v>
      </c>
      <c r="G1090" s="211">
        <f>IF(P1090="",H1090,ROUND(H1090*P1090,1))</f>
        <v>76</v>
      </c>
      <c r="H1090" s="204">
        <v>1</v>
      </c>
      <c r="I1090" s="213"/>
      <c r="J1090" s="213">
        <v>77</v>
      </c>
      <c r="K1090" s="222">
        <v>1</v>
      </c>
      <c r="L1090" s="229">
        <f>IF(J1090="",K1090,ROUND(J1090*K1090,1))</f>
        <v>77</v>
      </c>
      <c r="M1090" s="212">
        <v>75</v>
      </c>
      <c r="N1090" s="222">
        <v>1</v>
      </c>
      <c r="O1090" s="229">
        <f>IF(M1090="",N1090,ROUND(M1090*N1090,1))</f>
        <v>75</v>
      </c>
      <c r="P1090" s="230">
        <f>IF(E1090="",0,AVERAGE(L1090,O1090))</f>
        <v>76</v>
      </c>
      <c r="Q1090" s="205"/>
      <c r="R1090" s="213"/>
      <c r="S1090" s="213"/>
      <c r="T1090" s="152"/>
      <c r="U1090" s="152"/>
      <c r="V1090" s="206"/>
      <c r="W1090" s="207"/>
      <c r="X1090" s="208"/>
      <c r="Y1090" s="209"/>
      <c r="AA1090" s="186"/>
      <c r="AB1090" s="186"/>
      <c r="AC1090" s="186"/>
      <c r="AD1090" s="186"/>
      <c r="AE1090" s="186"/>
      <c r="AF1090" s="186"/>
    </row>
    <row r="1091" spans="1:32" ht="18" customHeight="1">
      <c r="A1091" s="188"/>
      <c r="B1091" s="189"/>
      <c r="C1091" s="167"/>
      <c r="D1091" s="190"/>
      <c r="E1091" s="191"/>
      <c r="F1091" s="192"/>
      <c r="G1091" s="193"/>
      <c r="H1091" s="191"/>
      <c r="I1091" s="194"/>
      <c r="J1091" s="194" t="s">
        <v>767</v>
      </c>
      <c r="K1091" s="194"/>
      <c r="L1091" s="194"/>
      <c r="M1091" s="194" t="s">
        <v>768</v>
      </c>
      <c r="N1091" s="194"/>
      <c r="O1091" s="194"/>
      <c r="P1091" s="196"/>
      <c r="Q1091" s="197"/>
      <c r="R1091" s="194"/>
      <c r="S1091" s="194"/>
      <c r="T1091" s="194"/>
      <c r="U1091" s="194"/>
      <c r="V1091" s="198"/>
      <c r="W1091" s="198"/>
      <c r="X1091" s="199"/>
      <c r="Y1091" s="200"/>
      <c r="AA1091" s="198"/>
      <c r="AB1091" s="198"/>
      <c r="AC1091" s="198"/>
      <c r="AD1091" s="198"/>
      <c r="AE1091" s="198"/>
      <c r="AF1091" s="198"/>
    </row>
    <row r="1092" spans="1:32" ht="18" customHeight="1">
      <c r="A1092" s="151"/>
      <c r="B1092" s="201" t="s">
        <v>658</v>
      </c>
      <c r="C1092" s="202" t="s">
        <v>675</v>
      </c>
      <c r="D1092" s="217">
        <v>3.41</v>
      </c>
      <c r="E1092" s="183" t="s">
        <v>660</v>
      </c>
      <c r="F1092" s="210">
        <f>IF(G1092=0,"",IF(LEN(ABS(ROUND(G1092,0)))&gt;3,ROUND(G1092,2-INT(LOG(ABS(ROUND(G1092,0))))),IF(LEN(ABS(ROUND(G1092,0)))&gt;1,ROUND(G1092,1-INT(LOG(ABS(G1092)))),ROUND(G1092,0-INT(LOG(ABS(G1092)))))))</f>
        <v>73</v>
      </c>
      <c r="G1092" s="211">
        <f>IF(P1092="",H1092,ROUND(H1092*P1092,1))</f>
        <v>73</v>
      </c>
      <c r="H1092" s="204">
        <v>1</v>
      </c>
      <c r="I1092" s="213"/>
      <c r="J1092" s="213">
        <v>74</v>
      </c>
      <c r="K1092" s="222">
        <v>1</v>
      </c>
      <c r="L1092" s="229">
        <f>IF(J1092="",K1092,ROUND(J1092*K1092,1))</f>
        <v>74</v>
      </c>
      <c r="M1092" s="212">
        <v>72</v>
      </c>
      <c r="N1092" s="222">
        <v>1</v>
      </c>
      <c r="O1092" s="229">
        <f>IF(M1092="",N1092,ROUND(M1092*N1092,1))</f>
        <v>72</v>
      </c>
      <c r="P1092" s="230">
        <f>IF(E1092="",0,AVERAGE(L1092,O1092))</f>
        <v>73</v>
      </c>
      <c r="Q1092" s="205"/>
      <c r="R1092" s="213"/>
      <c r="S1092" s="213"/>
      <c r="T1092" s="152"/>
      <c r="U1092" s="152"/>
      <c r="V1092" s="206"/>
      <c r="W1092" s="207"/>
      <c r="X1092" s="208"/>
      <c r="Y1092" s="209"/>
      <c r="AA1092" s="186"/>
      <c r="AB1092" s="186"/>
      <c r="AC1092" s="186"/>
      <c r="AD1092" s="186"/>
      <c r="AE1092" s="186"/>
      <c r="AF1092" s="186"/>
    </row>
    <row r="1093" spans="1:32" ht="18" customHeight="1">
      <c r="A1093" s="188"/>
      <c r="B1093" s="189"/>
      <c r="C1093" s="167"/>
      <c r="D1093" s="190"/>
      <c r="E1093" s="191"/>
      <c r="F1093" s="192"/>
      <c r="G1093" s="193"/>
      <c r="H1093" s="191"/>
      <c r="I1093" s="194"/>
      <c r="J1093" s="194" t="s">
        <v>769</v>
      </c>
      <c r="K1093" s="194"/>
      <c r="L1093" s="194"/>
      <c r="M1093" s="194" t="s">
        <v>770</v>
      </c>
      <c r="N1093" s="194"/>
      <c r="O1093" s="194"/>
      <c r="P1093" s="196"/>
      <c r="Q1093" s="197"/>
      <c r="R1093" s="194"/>
      <c r="S1093" s="194"/>
      <c r="T1093" s="194"/>
      <c r="U1093" s="194"/>
      <c r="V1093" s="198"/>
      <c r="W1093" s="198"/>
      <c r="X1093" s="199"/>
      <c r="Y1093" s="200"/>
      <c r="AA1093" s="198"/>
      <c r="AB1093" s="198"/>
      <c r="AC1093" s="198"/>
      <c r="AD1093" s="198"/>
      <c r="AE1093" s="198"/>
      <c r="AF1093" s="198"/>
    </row>
    <row r="1094" spans="1:32" ht="18" customHeight="1">
      <c r="A1094" s="151"/>
      <c r="B1094" s="201" t="s">
        <v>661</v>
      </c>
      <c r="C1094" s="202" t="s">
        <v>654</v>
      </c>
      <c r="D1094" s="217">
        <v>7.96</v>
      </c>
      <c r="E1094" s="183" t="s">
        <v>660</v>
      </c>
      <c r="F1094" s="210">
        <f>IF(G1094=0,"",IF(LEN(ABS(ROUND(G1094,0)))&gt;3,ROUND(G1094,2-INT(LOG(ABS(ROUND(G1094,0))))),IF(LEN(ABS(ROUND(G1094,0)))&gt;1,ROUND(G1094,1-INT(LOG(ABS(G1094)))),ROUND(G1094,0-INT(LOG(ABS(G1094)))))))</f>
        <v>63</v>
      </c>
      <c r="G1094" s="211">
        <f>IF(P1094="",H1094,ROUND(H1094*P1094,1))</f>
        <v>62.6</v>
      </c>
      <c r="H1094" s="204">
        <v>1</v>
      </c>
      <c r="I1094" s="213"/>
      <c r="J1094" s="213">
        <v>61</v>
      </c>
      <c r="K1094" s="222">
        <v>1.01</v>
      </c>
      <c r="L1094" s="229">
        <f>IF(J1094="",K1094,ROUND(J1094*K1094,1))</f>
        <v>61.6</v>
      </c>
      <c r="M1094" s="212">
        <v>63</v>
      </c>
      <c r="N1094" s="222">
        <v>1.01</v>
      </c>
      <c r="O1094" s="229">
        <f>IF(M1094="",N1094,ROUND(M1094*N1094,1))</f>
        <v>63.6</v>
      </c>
      <c r="P1094" s="230">
        <f>IF(E1094="",0,AVERAGE(L1094,O1094))</f>
        <v>62.6</v>
      </c>
      <c r="Q1094" s="205"/>
      <c r="R1094" s="213"/>
      <c r="S1094" s="213"/>
      <c r="T1094" s="152"/>
      <c r="U1094" s="152"/>
      <c r="V1094" s="206"/>
      <c r="W1094" s="207"/>
      <c r="X1094" s="208"/>
      <c r="Y1094" s="209"/>
      <c r="AA1094" s="186"/>
      <c r="AB1094" s="186"/>
      <c r="AC1094" s="186"/>
      <c r="AD1094" s="186"/>
      <c r="AE1094" s="186"/>
      <c r="AF1094" s="186"/>
    </row>
    <row r="1095" spans="1:32" ht="18" customHeight="1">
      <c r="A1095" s="188"/>
      <c r="B1095" s="189"/>
      <c r="C1095" s="167"/>
      <c r="D1095" s="190"/>
      <c r="E1095" s="191"/>
      <c r="F1095" s="192"/>
      <c r="G1095" s="193"/>
      <c r="H1095" s="191"/>
      <c r="I1095" s="194"/>
      <c r="J1095" s="194" t="s">
        <v>769</v>
      </c>
      <c r="K1095" s="194"/>
      <c r="L1095" s="194"/>
      <c r="M1095" s="194" t="s">
        <v>770</v>
      </c>
      <c r="N1095" s="194"/>
      <c r="O1095" s="194"/>
      <c r="P1095" s="196"/>
      <c r="Q1095" s="197"/>
      <c r="R1095" s="194"/>
      <c r="S1095" s="194"/>
      <c r="T1095" s="194"/>
      <c r="U1095" s="194"/>
      <c r="V1095" s="198"/>
      <c r="W1095" s="198"/>
      <c r="X1095" s="199"/>
      <c r="Y1095" s="200"/>
      <c r="AA1095" s="198"/>
      <c r="AB1095" s="198"/>
      <c r="AC1095" s="198"/>
      <c r="AD1095" s="198"/>
      <c r="AE1095" s="198"/>
      <c r="AF1095" s="198"/>
    </row>
    <row r="1096" spans="1:32" ht="18" customHeight="1">
      <c r="A1096" s="151"/>
      <c r="B1096" s="201" t="s">
        <v>662</v>
      </c>
      <c r="C1096" s="202" t="s">
        <v>657</v>
      </c>
      <c r="D1096" s="217">
        <v>7.96</v>
      </c>
      <c r="E1096" s="183" t="s">
        <v>660</v>
      </c>
      <c r="F1096" s="210">
        <f>IF(G1096=0,"",IF(LEN(ABS(ROUND(G1096,0)))&gt;3,ROUND(G1096,2-INT(LOG(ABS(ROUND(G1096,0))))),IF(LEN(ABS(ROUND(G1096,0)))&gt;1,ROUND(G1096,1-INT(LOG(ABS(G1096)))),ROUND(G1096,0-INT(LOG(ABS(G1096)))))))</f>
        <v>4</v>
      </c>
      <c r="G1096" s="211">
        <f>IF(P1096="",H1096,ROUND(H1096*P1096,1))</f>
        <v>3.8</v>
      </c>
      <c r="H1096" s="204">
        <v>1</v>
      </c>
      <c r="I1096" s="213"/>
      <c r="J1096" s="226">
        <v>3.5</v>
      </c>
      <c r="K1096" s="222">
        <v>1.01</v>
      </c>
      <c r="L1096" s="229">
        <f>IF(J1096="",K1096,ROUND(J1096*K1096,1))</f>
        <v>3.5</v>
      </c>
      <c r="M1096" s="212">
        <v>4</v>
      </c>
      <c r="N1096" s="222">
        <v>1.01</v>
      </c>
      <c r="O1096" s="229">
        <f>IF(M1096="",N1096,ROUND(M1096*N1096,1))</f>
        <v>4</v>
      </c>
      <c r="P1096" s="230">
        <f>IF(E1096="",0,AVERAGE(L1096,O1096))</f>
        <v>3.75</v>
      </c>
      <c r="Q1096" s="205"/>
      <c r="R1096" s="213"/>
      <c r="S1096" s="213"/>
      <c r="T1096" s="152"/>
      <c r="U1096" s="152"/>
      <c r="V1096" s="206"/>
      <c r="W1096" s="207"/>
      <c r="X1096" s="208"/>
      <c r="Y1096" s="209"/>
      <c r="AA1096" s="186"/>
      <c r="AB1096" s="186"/>
      <c r="AC1096" s="186"/>
      <c r="AD1096" s="186"/>
      <c r="AE1096" s="186"/>
      <c r="AF1096" s="186"/>
    </row>
    <row r="1097" spans="1:32" ht="18" customHeight="1">
      <c r="A1097" s="188"/>
      <c r="B1097" s="189"/>
      <c r="C1097" s="167"/>
      <c r="D1097" s="190"/>
      <c r="E1097" s="191"/>
      <c r="F1097" s="192"/>
      <c r="G1097" s="193"/>
      <c r="H1097" s="191"/>
      <c r="I1097" s="194"/>
      <c r="J1097" s="194" t="s">
        <v>771</v>
      </c>
      <c r="K1097" s="194"/>
      <c r="L1097" s="194"/>
      <c r="M1097" s="194" t="s">
        <v>772</v>
      </c>
      <c r="N1097" s="194"/>
      <c r="O1097" s="194"/>
      <c r="P1097" s="196"/>
      <c r="Q1097" s="197"/>
      <c r="R1097" s="194"/>
      <c r="S1097" s="194"/>
      <c r="T1097" s="194"/>
      <c r="U1097" s="194"/>
      <c r="V1097" s="198"/>
      <c r="W1097" s="198"/>
      <c r="X1097" s="199"/>
      <c r="Y1097" s="200"/>
      <c r="AA1097" s="198"/>
      <c r="AB1097" s="198"/>
      <c r="AC1097" s="198"/>
      <c r="AD1097" s="198"/>
      <c r="AE1097" s="198"/>
      <c r="AF1097" s="198"/>
    </row>
    <row r="1098" spans="1:32" ht="18" customHeight="1">
      <c r="A1098" s="151"/>
      <c r="B1098" s="201" t="s">
        <v>663</v>
      </c>
      <c r="C1098" s="202"/>
      <c r="D1098" s="231">
        <v>-0.22</v>
      </c>
      <c r="E1098" s="183" t="s">
        <v>660</v>
      </c>
      <c r="F1098" s="210">
        <f>IF(G1098=0,"",IF(LEN(ABS(ROUND(G1098,0)))&gt;3,ROUND(G1098,2-INT(LOG(ABS(ROUND(G1098,0))))),IF(LEN(ABS(ROUND(G1098,0)))&gt;1,ROUND(G1098,1-INT(LOG(ABS(G1098)))),ROUND(G1098,0-INT(LOG(ABS(G1098)))))))</f>
        <v>21</v>
      </c>
      <c r="G1098" s="211">
        <f>IF(P1098="",H1098,ROUND(H1098*P1098,1))</f>
        <v>20.8</v>
      </c>
      <c r="H1098" s="204">
        <v>1</v>
      </c>
      <c r="I1098" s="213"/>
      <c r="J1098" s="213">
        <v>20</v>
      </c>
      <c r="K1098" s="222">
        <v>1</v>
      </c>
      <c r="L1098" s="229">
        <f>IF(J1098="",K1098,ROUND(J1098*K1098,1))</f>
        <v>20</v>
      </c>
      <c r="M1098" s="232">
        <v>21.5</v>
      </c>
      <c r="N1098" s="222">
        <v>1</v>
      </c>
      <c r="O1098" s="229">
        <f>IF(M1098="",N1098,ROUND(M1098*N1098,1))</f>
        <v>21.5</v>
      </c>
      <c r="P1098" s="230">
        <f>IF(E1098="",0,AVERAGE(L1098,O1098))</f>
        <v>20.75</v>
      </c>
      <c r="Q1098" s="205"/>
      <c r="R1098" s="213"/>
      <c r="S1098" s="213"/>
      <c r="T1098" s="152"/>
      <c r="U1098" s="152"/>
      <c r="V1098" s="206"/>
      <c r="W1098" s="207"/>
      <c r="X1098" s="208"/>
      <c r="Y1098" s="209"/>
      <c r="AA1098" s="186"/>
      <c r="AB1098" s="186"/>
      <c r="AC1098" s="186"/>
      <c r="AD1098" s="186"/>
      <c r="AE1098" s="186"/>
      <c r="AF1098" s="186"/>
    </row>
    <row r="1099" spans="1:32" ht="18" customHeight="1">
      <c r="A1099" s="188"/>
      <c r="B1099" s="189" t="s">
        <v>664</v>
      </c>
      <c r="C1099" s="167"/>
      <c r="D1099" s="190"/>
      <c r="E1099" s="191"/>
      <c r="F1099" s="192"/>
      <c r="G1099" s="193"/>
      <c r="H1099" s="191"/>
      <c r="I1099" s="194"/>
      <c r="J1099" s="194" t="s">
        <v>710</v>
      </c>
      <c r="K1099" s="194"/>
      <c r="L1099" s="194"/>
      <c r="M1099" s="194" t="s">
        <v>711</v>
      </c>
      <c r="N1099" s="194"/>
      <c r="O1099" s="194"/>
      <c r="P1099" s="196"/>
      <c r="Q1099" s="197"/>
      <c r="R1099" s="194"/>
      <c r="S1099" s="194"/>
      <c r="T1099" s="194"/>
      <c r="U1099" s="194"/>
      <c r="V1099" s="198"/>
      <c r="W1099" s="198"/>
      <c r="X1099" s="199"/>
      <c r="Y1099" s="200"/>
      <c r="AA1099" s="198"/>
      <c r="AB1099" s="198"/>
      <c r="AC1099" s="198"/>
      <c r="AD1099" s="198"/>
      <c r="AE1099" s="198"/>
      <c r="AF1099" s="198"/>
    </row>
    <row r="1100" spans="1:32" ht="18" customHeight="1">
      <c r="A1100" s="151"/>
      <c r="B1100" s="201" t="s">
        <v>665</v>
      </c>
      <c r="C1100" s="202" t="s">
        <v>676</v>
      </c>
      <c r="D1100" s="217">
        <v>1</v>
      </c>
      <c r="E1100" s="183" t="s">
        <v>303</v>
      </c>
      <c r="F1100" s="210">
        <f>IF(G1100=0,"",IF(LEN(ABS(ROUND(G1100,0)))&gt;3,ROUND(G1100,2-INT(LOG(ABS(ROUND(G1100,0))))),IF(LEN(ABS(ROUND(G1100,0)))&gt;1,ROUND(G1100,1-INT(LOG(ABS(G1100)))),ROUND(G1100,0-INT(LOG(ABS(G1100)))))))</f>
        <v>490</v>
      </c>
      <c r="G1100" s="211">
        <f>IF(P1100="",H1100,ROUND(H1100*P1100,1))</f>
        <v>494.9</v>
      </c>
      <c r="H1100" s="204">
        <v>1</v>
      </c>
      <c r="I1100" s="213"/>
      <c r="J1100" s="213">
        <v>500</v>
      </c>
      <c r="K1100" s="222">
        <v>1.01</v>
      </c>
      <c r="L1100" s="229">
        <f>IF(J1100="",K1100,ROUND(J1100*K1100,1))</f>
        <v>505</v>
      </c>
      <c r="M1100" s="212">
        <v>480</v>
      </c>
      <c r="N1100" s="222">
        <v>1.01</v>
      </c>
      <c r="O1100" s="229">
        <f>IF(M1100="",N1100,ROUND(M1100*N1100,1))</f>
        <v>484.8</v>
      </c>
      <c r="P1100" s="230">
        <f>IF(E1100="",0,AVERAGE(L1100,O1100))</f>
        <v>494.9</v>
      </c>
      <c r="Q1100" s="205"/>
      <c r="R1100" s="213"/>
      <c r="S1100" s="213"/>
      <c r="T1100" s="152"/>
      <c r="U1100" s="152"/>
      <c r="V1100" s="206"/>
      <c r="W1100" s="207"/>
      <c r="X1100" s="208"/>
      <c r="Y1100" s="209"/>
      <c r="AA1100" s="186"/>
      <c r="AB1100" s="186"/>
      <c r="AC1100" s="186"/>
      <c r="AD1100" s="186"/>
      <c r="AE1100" s="186"/>
      <c r="AF1100" s="186"/>
    </row>
    <row r="1101" spans="1:32" ht="18" customHeight="1">
      <c r="A1101" s="188"/>
      <c r="B1101" s="189"/>
      <c r="C1101" s="167"/>
      <c r="D1101" s="190"/>
      <c r="E1101" s="191"/>
      <c r="F1101" s="192"/>
      <c r="G1101" s="193" t="s">
        <v>721</v>
      </c>
      <c r="H1101" s="191"/>
      <c r="I1101" s="194"/>
      <c r="J1101" s="194"/>
      <c r="K1101" s="194"/>
      <c r="L1101" s="194"/>
      <c r="M1101" s="194"/>
      <c r="N1101" s="194"/>
      <c r="O1101" s="194"/>
      <c r="P1101" s="196"/>
      <c r="Q1101" s="197"/>
      <c r="R1101" s="194"/>
      <c r="S1101" s="194"/>
      <c r="T1101" s="194"/>
      <c r="U1101" s="194"/>
      <c r="V1101" s="198"/>
      <c r="W1101" s="198"/>
      <c r="X1101" s="199"/>
      <c r="Y1101" s="200"/>
      <c r="AA1101" s="198"/>
      <c r="AB1101" s="198"/>
      <c r="AC1101" s="198"/>
      <c r="AD1101" s="198"/>
      <c r="AE1101" s="198"/>
      <c r="AF1101" s="198"/>
    </row>
    <row r="1102" spans="1:32" ht="18" customHeight="1">
      <c r="A1102" s="151"/>
      <c r="B1102" s="201" t="s">
        <v>423</v>
      </c>
      <c r="C1102" s="202"/>
      <c r="D1102" s="217">
        <v>0.12</v>
      </c>
      <c r="E1102" s="183" t="s">
        <v>1070</v>
      </c>
      <c r="F1102" s="210">
        <f>IF(G1102=0,"",IF(LEN(ABS(ROUND(G1102,0)))&gt;3,ROUND(G1102,2-INT(LOG(ABS(ROUND(G1102,0))))),IF(LEN(ABS(ROUND(G1102,0)))&gt;1,ROUND(G1102,1-INT(LOG(ABS(G1102)))),ROUND(G1102,0-INT(LOG(ABS(G1102)))))))</f>
        <v>660</v>
      </c>
      <c r="G1102" s="211">
        <f>SUM(G1103:G1108)</f>
        <v>655.5</v>
      </c>
      <c r="H1102" s="204"/>
      <c r="I1102" s="213"/>
      <c r="J1102" s="213"/>
      <c r="K1102" s="222"/>
      <c r="L1102" s="229"/>
      <c r="M1102" s="212"/>
      <c r="N1102" s="222"/>
      <c r="O1102" s="229"/>
      <c r="P1102" s="230"/>
      <c r="Q1102" s="205"/>
      <c r="R1102" s="213"/>
      <c r="S1102" s="213"/>
      <c r="T1102" s="152"/>
      <c r="U1102" s="152"/>
      <c r="V1102" s="206"/>
      <c r="W1102" s="207"/>
      <c r="X1102" s="208"/>
      <c r="Y1102" s="209"/>
      <c r="AA1102" s="186"/>
      <c r="AB1102" s="186"/>
      <c r="AC1102" s="186"/>
      <c r="AD1102" s="186"/>
      <c r="AE1102" s="186"/>
      <c r="AF1102" s="186"/>
    </row>
    <row r="1103" spans="1:32" ht="18" customHeight="1">
      <c r="A1103" s="188"/>
      <c r="B1103" s="189"/>
      <c r="C1103" s="167"/>
      <c r="D1103" s="190"/>
      <c r="E1103" s="191"/>
      <c r="F1103" s="192"/>
      <c r="G1103" s="193"/>
      <c r="H1103" s="191"/>
      <c r="I1103" s="194"/>
      <c r="J1103" s="194"/>
      <c r="K1103" s="194"/>
      <c r="L1103" s="194"/>
      <c r="M1103" s="195"/>
      <c r="N1103" s="194"/>
      <c r="O1103" s="194"/>
      <c r="P1103" s="196"/>
      <c r="Q1103" s="197"/>
      <c r="R1103" s="194"/>
      <c r="S1103" s="194"/>
      <c r="T1103" s="194"/>
      <c r="U1103" s="194"/>
      <c r="V1103" s="198"/>
      <c r="W1103" s="198"/>
      <c r="X1103" s="199"/>
      <c r="Y1103" s="200"/>
      <c r="AA1103" s="198"/>
      <c r="AB1103" s="198"/>
      <c r="AC1103" s="198"/>
      <c r="AD1103" s="198"/>
      <c r="AE1103" s="198"/>
      <c r="AF1103" s="198"/>
    </row>
    <row r="1104" spans="1:32" ht="18" customHeight="1">
      <c r="A1104" s="151"/>
      <c r="B1104" s="201"/>
      <c r="C1104" s="202" t="s">
        <v>896</v>
      </c>
      <c r="D1104" s="203"/>
      <c r="E1104" s="183"/>
      <c r="F1104" s="210" t="str">
        <f>IF(G1104=0,"",IF(LEN(ABS(ROUND(G1104,0)))&gt;3,ROUND(G1104,2-INT(LOG(ABS(ROUND(G1104,0))))),IF(LEN(ABS(ROUND(G1104,0)))&gt;1,ROUND(G1104,1-INT(LOG(ABS(G1104)))),ROUND(G1104,0-INT(LOG(ABS(G1104)))))))</f>
        <v/>
      </c>
      <c r="G1104" s="211"/>
      <c r="H1104" s="204"/>
      <c r="I1104" s="213"/>
      <c r="J1104" s="213"/>
      <c r="K1104" s="222"/>
      <c r="L1104" s="229"/>
      <c r="M1104" s="212"/>
      <c r="N1104" s="222"/>
      <c r="O1104" s="229"/>
      <c r="P1104" s="230"/>
      <c r="Q1104" s="205"/>
      <c r="R1104" s="213"/>
      <c r="S1104" s="213"/>
      <c r="T1104" s="152"/>
      <c r="U1104" s="152"/>
      <c r="V1104" s="206"/>
      <c r="W1104" s="207"/>
      <c r="X1104" s="208"/>
      <c r="Y1104" s="209"/>
      <c r="AA1104" s="186"/>
      <c r="AB1104" s="186"/>
      <c r="AC1104" s="186"/>
      <c r="AD1104" s="186"/>
      <c r="AE1104" s="186"/>
      <c r="AF1104" s="186"/>
    </row>
    <row r="1105" spans="1:32" ht="18" customHeight="1">
      <c r="A1105" s="188"/>
      <c r="B1105" s="189"/>
      <c r="C1105" s="167"/>
      <c r="D1105" s="190"/>
      <c r="E1105" s="191"/>
      <c r="F1105" s="192"/>
      <c r="G1105" s="193"/>
      <c r="H1105" s="191"/>
      <c r="I1105" s="194"/>
      <c r="J1105" s="194" t="s">
        <v>759</v>
      </c>
      <c r="K1105" s="194"/>
      <c r="L1105" s="194"/>
      <c r="M1105" s="195" t="s">
        <v>760</v>
      </c>
      <c r="N1105" s="194"/>
      <c r="O1105" s="194"/>
      <c r="P1105" s="196"/>
      <c r="Q1105" s="197"/>
      <c r="R1105" s="194"/>
      <c r="S1105" s="194"/>
      <c r="T1105" s="194"/>
      <c r="U1105" s="194"/>
      <c r="V1105" s="198"/>
      <c r="W1105" s="198"/>
      <c r="X1105" s="199"/>
      <c r="Y1105" s="200"/>
      <c r="AA1105" s="198"/>
      <c r="AB1105" s="198"/>
      <c r="AC1105" s="198"/>
      <c r="AD1105" s="198"/>
      <c r="AE1105" s="198"/>
      <c r="AF1105" s="198"/>
    </row>
    <row r="1106" spans="1:32" ht="18" customHeight="1">
      <c r="A1106" s="151"/>
      <c r="B1106" s="201"/>
      <c r="C1106" s="202" t="s">
        <v>761</v>
      </c>
      <c r="D1106" s="203">
        <v>1</v>
      </c>
      <c r="E1106" s="183" t="s">
        <v>812</v>
      </c>
      <c r="F1106" s="210"/>
      <c r="G1106" s="211">
        <f>IF(P1106="",H1106,ROUND(H1106*P1106,1))</f>
        <v>537.5</v>
      </c>
      <c r="H1106" s="240">
        <v>2.5000000000000001E-2</v>
      </c>
      <c r="I1106" s="213"/>
      <c r="J1106" s="213">
        <v>21500</v>
      </c>
      <c r="K1106" s="222">
        <v>1</v>
      </c>
      <c r="L1106" s="229">
        <f>IF(J1106="",K1106,ROUND(J1106*K1106,1))</f>
        <v>21500</v>
      </c>
      <c r="M1106" s="212">
        <v>21500</v>
      </c>
      <c r="N1106" s="222">
        <v>1</v>
      </c>
      <c r="O1106" s="229">
        <f>IF(M1106="",N1106,ROUND(M1106*N1106,1))</f>
        <v>21500</v>
      </c>
      <c r="P1106" s="230">
        <f>IF(E1106="",0,AVERAGE(L1106,O1106))</f>
        <v>21500</v>
      </c>
      <c r="Q1106" s="205"/>
      <c r="R1106" s="213"/>
      <c r="S1106" s="213"/>
      <c r="T1106" s="152"/>
      <c r="U1106" s="152"/>
      <c r="V1106" s="206"/>
      <c r="W1106" s="207"/>
      <c r="X1106" s="208"/>
      <c r="Y1106" s="209"/>
      <c r="AA1106" s="186"/>
      <c r="AB1106" s="186"/>
      <c r="AC1106" s="186"/>
      <c r="AD1106" s="186"/>
      <c r="AE1106" s="186"/>
      <c r="AF1106" s="186"/>
    </row>
    <row r="1107" spans="1:32" ht="18" customHeight="1">
      <c r="A1107" s="188"/>
      <c r="B1107" s="189"/>
      <c r="C1107" s="167"/>
      <c r="D1107" s="190"/>
      <c r="E1107" s="191"/>
      <c r="F1107" s="192"/>
      <c r="G1107" s="193"/>
      <c r="H1107" s="191"/>
      <c r="I1107" s="194"/>
      <c r="J1107" s="194"/>
      <c r="K1107" s="194"/>
      <c r="L1107" s="194"/>
      <c r="M1107" s="195"/>
      <c r="N1107" s="194"/>
      <c r="O1107" s="194"/>
      <c r="P1107" s="196"/>
      <c r="Q1107" s="197"/>
      <c r="R1107" s="194"/>
      <c r="S1107" s="194"/>
      <c r="T1107" s="194"/>
      <c r="U1107" s="194"/>
      <c r="V1107" s="198"/>
      <c r="W1107" s="198"/>
      <c r="X1107" s="199"/>
      <c r="Y1107" s="200"/>
      <c r="AA1107" s="198"/>
      <c r="AB1107" s="198"/>
      <c r="AC1107" s="198"/>
      <c r="AD1107" s="198"/>
      <c r="AE1107" s="198"/>
      <c r="AF1107" s="198"/>
    </row>
    <row r="1108" spans="1:32" ht="18" customHeight="1">
      <c r="A1108" s="151"/>
      <c r="B1108" s="201"/>
      <c r="C1108" s="202" t="s">
        <v>897</v>
      </c>
      <c r="D1108" s="203">
        <v>1</v>
      </c>
      <c r="E1108" s="183" t="s">
        <v>0</v>
      </c>
      <c r="F1108" s="210"/>
      <c r="G1108" s="211">
        <f>ROUND(G1106*H1108,0)</f>
        <v>118</v>
      </c>
      <c r="H1108" s="204">
        <v>0.22</v>
      </c>
      <c r="I1108" s="213"/>
      <c r="J1108" s="213"/>
      <c r="K1108" s="222"/>
      <c r="L1108" s="229"/>
      <c r="M1108" s="212"/>
      <c r="N1108" s="222"/>
      <c r="O1108" s="229"/>
      <c r="P1108" s="230"/>
      <c r="Q1108" s="205"/>
      <c r="R1108" s="213"/>
      <c r="S1108" s="213"/>
      <c r="T1108" s="152"/>
      <c r="U1108" s="152"/>
      <c r="V1108" s="206"/>
      <c r="W1108" s="207"/>
      <c r="X1108" s="208"/>
      <c r="Y1108" s="209"/>
      <c r="AA1108" s="186"/>
      <c r="AB1108" s="186"/>
      <c r="AC1108" s="186"/>
      <c r="AD1108" s="186"/>
      <c r="AE1108" s="186"/>
      <c r="AF1108" s="186"/>
    </row>
    <row r="1109" spans="1:32" ht="18" customHeight="1">
      <c r="A1109" s="188"/>
      <c r="B1109" s="189"/>
      <c r="C1109" s="167"/>
      <c r="D1109" s="190"/>
      <c r="E1109" s="191"/>
      <c r="F1109" s="192"/>
      <c r="G1109" s="193"/>
      <c r="H1109" s="191"/>
      <c r="I1109" s="194"/>
      <c r="J1109" s="194"/>
      <c r="K1109" s="194"/>
      <c r="L1109" s="194"/>
      <c r="M1109" s="194"/>
      <c r="N1109" s="194"/>
      <c r="O1109" s="194"/>
      <c r="P1109" s="196"/>
      <c r="Q1109" s="197"/>
      <c r="R1109" s="194"/>
      <c r="S1109" s="194"/>
      <c r="T1109" s="194"/>
      <c r="U1109" s="194"/>
      <c r="V1109" s="198"/>
      <c r="W1109" s="198"/>
      <c r="X1109" s="199"/>
      <c r="Y1109" s="200"/>
      <c r="AA1109" s="198"/>
      <c r="AB1109" s="198"/>
      <c r="AC1109" s="198"/>
      <c r="AD1109" s="198"/>
      <c r="AE1109" s="198"/>
      <c r="AF1109" s="198"/>
    </row>
    <row r="1110" spans="1:32" ht="18" customHeight="1">
      <c r="A1110" s="151"/>
      <c r="B1110" s="201"/>
      <c r="C1110" s="202"/>
      <c r="D1110" s="203"/>
      <c r="E1110" s="183"/>
      <c r="F1110" s="210"/>
      <c r="G1110" s="211"/>
      <c r="H1110" s="204"/>
      <c r="I1110" s="213"/>
      <c r="J1110" s="213"/>
      <c r="K1110" s="222"/>
      <c r="L1110" s="213"/>
      <c r="M1110" s="212"/>
      <c r="N1110" s="222"/>
      <c r="O1110" s="213"/>
      <c r="P1110" s="214"/>
      <c r="Q1110" s="205"/>
      <c r="R1110" s="213"/>
      <c r="S1110" s="213"/>
      <c r="T1110" s="152"/>
      <c r="U1110" s="152"/>
      <c r="V1110" s="206"/>
      <c r="W1110" s="207"/>
      <c r="X1110" s="208"/>
      <c r="Y1110" s="209"/>
      <c r="AA1110" s="186"/>
      <c r="AB1110" s="186"/>
      <c r="AC1110" s="186"/>
      <c r="AD1110" s="186"/>
      <c r="AE1110" s="186"/>
      <c r="AF1110" s="186"/>
    </row>
    <row r="1111" spans="1:32" ht="18" customHeight="1">
      <c r="A1111" s="188"/>
      <c r="B1111" s="189" t="s">
        <v>582</v>
      </c>
      <c r="C1111" s="167"/>
      <c r="D1111" s="190"/>
      <c r="E1111" s="191"/>
      <c r="F1111" s="192"/>
      <c r="G1111" s="193"/>
      <c r="H1111" s="191"/>
      <c r="I1111" s="194"/>
      <c r="J1111" s="194"/>
      <c r="K1111" s="194"/>
      <c r="L1111" s="194"/>
      <c r="M1111" s="194"/>
      <c r="N1111" s="194"/>
      <c r="O1111" s="194"/>
      <c r="P1111" s="196"/>
      <c r="Q1111" s="197"/>
      <c r="R1111" s="194"/>
      <c r="S1111" s="194"/>
      <c r="T1111" s="194"/>
      <c r="U1111" s="194"/>
      <c r="V1111" s="198"/>
      <c r="W1111" s="198"/>
      <c r="X1111" s="199"/>
      <c r="Y1111" s="200"/>
      <c r="AA1111" s="198"/>
      <c r="AB1111" s="198"/>
      <c r="AC1111" s="198"/>
      <c r="AD1111" s="198"/>
      <c r="AE1111" s="198"/>
      <c r="AF1111" s="198"/>
    </row>
    <row r="1112" spans="1:32" ht="18" customHeight="1">
      <c r="A1112" s="151" t="s">
        <v>1187</v>
      </c>
      <c r="B1112" s="201" t="s">
        <v>590</v>
      </c>
      <c r="C1112" s="202" t="s">
        <v>591</v>
      </c>
      <c r="D1112" s="203"/>
      <c r="E1112" s="183"/>
      <c r="F1112" s="210"/>
      <c r="G1112" s="211"/>
      <c r="H1112" s="204"/>
      <c r="I1112" s="213"/>
      <c r="J1112" s="213"/>
      <c r="K1112" s="222"/>
      <c r="L1112" s="213"/>
      <c r="M1112" s="212"/>
      <c r="N1112" s="222"/>
      <c r="O1112" s="213"/>
      <c r="P1112" s="214"/>
      <c r="Q1112" s="205"/>
      <c r="R1112" s="213"/>
      <c r="S1112" s="213"/>
      <c r="T1112" s="152"/>
      <c r="U1112" s="152"/>
      <c r="V1112" s="206"/>
      <c r="W1112" s="207"/>
      <c r="X1112" s="208"/>
      <c r="Y1112" s="209"/>
      <c r="AA1112" s="186"/>
      <c r="AB1112" s="186"/>
      <c r="AC1112" s="186"/>
      <c r="AD1112" s="186"/>
      <c r="AE1112" s="186"/>
      <c r="AF1112" s="186"/>
    </row>
    <row r="1113" spans="1:32" ht="18" customHeight="1">
      <c r="A1113" s="188"/>
      <c r="B1113" s="189"/>
      <c r="C1113" s="167"/>
      <c r="D1113" s="190"/>
      <c r="E1113" s="191"/>
      <c r="F1113" s="192"/>
      <c r="G1113" s="193"/>
      <c r="H1113" s="191"/>
      <c r="I1113" s="194"/>
      <c r="J1113" s="194"/>
      <c r="K1113" s="194"/>
      <c r="L1113" s="194"/>
      <c r="M1113" s="194"/>
      <c r="N1113" s="194"/>
      <c r="O1113" s="194"/>
      <c r="P1113" s="196"/>
      <c r="Q1113" s="197"/>
      <c r="R1113" s="194"/>
      <c r="S1113" s="194"/>
      <c r="T1113" s="194"/>
      <c r="U1113" s="194"/>
      <c r="V1113" s="198"/>
      <c r="W1113" s="198"/>
      <c r="X1113" s="199"/>
      <c r="Y1113" s="200"/>
      <c r="AA1113" s="198"/>
      <c r="AB1113" s="198"/>
      <c r="AC1113" s="198"/>
      <c r="AD1113" s="198"/>
      <c r="AE1113" s="198"/>
      <c r="AF1113" s="198"/>
    </row>
    <row r="1114" spans="1:32" ht="18" customHeight="1">
      <c r="A1114" s="151"/>
      <c r="B1114" s="201" t="s">
        <v>648</v>
      </c>
      <c r="C1114" s="202"/>
      <c r="D1114" s="203"/>
      <c r="E1114" s="183"/>
      <c r="F1114" s="210"/>
      <c r="G1114" s="211"/>
      <c r="H1114" s="204"/>
      <c r="I1114" s="213"/>
      <c r="J1114" s="213"/>
      <c r="K1114" s="222"/>
      <c r="L1114" s="213"/>
      <c r="M1114" s="212"/>
      <c r="N1114" s="222"/>
      <c r="O1114" s="213"/>
      <c r="P1114" s="214"/>
      <c r="Q1114" s="205"/>
      <c r="R1114" s="213"/>
      <c r="S1114" s="213"/>
      <c r="T1114" s="152"/>
      <c r="U1114" s="152"/>
      <c r="V1114" s="206"/>
      <c r="W1114" s="207"/>
      <c r="X1114" s="208"/>
      <c r="Y1114" s="209"/>
      <c r="AA1114" s="186"/>
      <c r="AB1114" s="186"/>
      <c r="AC1114" s="186"/>
      <c r="AD1114" s="186"/>
      <c r="AE1114" s="186"/>
      <c r="AF1114" s="186"/>
    </row>
    <row r="1115" spans="1:32" ht="18" customHeight="1">
      <c r="A1115" s="188"/>
      <c r="B1115" s="189"/>
      <c r="C1115" s="167"/>
      <c r="D1115" s="190"/>
      <c r="E1115" s="191"/>
      <c r="F1115" s="192"/>
      <c r="G1115" s="193"/>
      <c r="H1115" s="191"/>
      <c r="I1115" s="194"/>
      <c r="J1115" s="194" t="s">
        <v>754</v>
      </c>
      <c r="K1115" s="194"/>
      <c r="L1115" s="194"/>
      <c r="M1115" s="194" t="s">
        <v>755</v>
      </c>
      <c r="N1115" s="194"/>
      <c r="O1115" s="194"/>
      <c r="P1115" s="196"/>
      <c r="Q1115" s="197"/>
      <c r="R1115" s="194"/>
      <c r="S1115" s="194"/>
      <c r="T1115" s="194"/>
      <c r="U1115" s="194"/>
      <c r="V1115" s="198"/>
      <c r="W1115" s="198"/>
      <c r="X1115" s="199"/>
      <c r="Y1115" s="200"/>
      <c r="AA1115" s="198"/>
      <c r="AB1115" s="198"/>
      <c r="AC1115" s="198"/>
      <c r="AD1115" s="198"/>
      <c r="AE1115" s="198"/>
      <c r="AF1115" s="198"/>
    </row>
    <row r="1116" spans="1:32" ht="18" customHeight="1">
      <c r="A1116" s="151"/>
      <c r="B1116" s="201" t="s">
        <v>649</v>
      </c>
      <c r="C1116" s="202"/>
      <c r="D1116" s="217">
        <v>0.01</v>
      </c>
      <c r="E1116" s="183" t="s">
        <v>12</v>
      </c>
      <c r="F1116" s="210">
        <f>IF(G1116=0,"",IF(LEN(ABS(ROUND(G1116,0)))&gt;3,ROUND(G1116,2-INT(LOG(ABS(ROUND(G1116,0))))),IF(LEN(ABS(ROUND(G1116,0)))&gt;1,ROUND(G1116,1-INT(LOG(ABS(G1116)))),ROUND(G1116,0-INT(LOG(ABS(G1116)))))))</f>
        <v>4900</v>
      </c>
      <c r="G1116" s="211">
        <f>IF(P1116="",H1116,ROUND(H1116*P1116,1))</f>
        <v>4898.5</v>
      </c>
      <c r="H1116" s="204">
        <v>1</v>
      </c>
      <c r="I1116" s="213"/>
      <c r="J1116" s="213">
        <v>5200</v>
      </c>
      <c r="K1116" s="222">
        <v>1.01</v>
      </c>
      <c r="L1116" s="229">
        <f>IF(J1116="",K1116,ROUND(J1116*K1116,1))</f>
        <v>5252</v>
      </c>
      <c r="M1116" s="212">
        <v>4500</v>
      </c>
      <c r="N1116" s="222">
        <v>1.01</v>
      </c>
      <c r="O1116" s="229">
        <f>IF(M1116="",N1116,ROUND(M1116*N1116,1))</f>
        <v>4545</v>
      </c>
      <c r="P1116" s="230">
        <f>IF(E1116="",0,AVERAGE(L1116,O1116))</f>
        <v>4898.5</v>
      </c>
      <c r="Q1116" s="205"/>
      <c r="R1116" s="213"/>
      <c r="S1116" s="213"/>
      <c r="T1116" s="152"/>
      <c r="U1116" s="152"/>
      <c r="V1116" s="206"/>
      <c r="W1116" s="207"/>
      <c r="X1116" s="208"/>
      <c r="Y1116" s="209"/>
      <c r="AA1116" s="186"/>
      <c r="AB1116" s="186"/>
      <c r="AC1116" s="186"/>
      <c r="AD1116" s="186"/>
      <c r="AE1116" s="186"/>
      <c r="AF1116" s="186"/>
    </row>
    <row r="1117" spans="1:32" ht="18" customHeight="1">
      <c r="A1117" s="188"/>
      <c r="B1117" s="189"/>
      <c r="C1117" s="167"/>
      <c r="D1117" s="190"/>
      <c r="E1117" s="191"/>
      <c r="F1117" s="192"/>
      <c r="G1117" s="193"/>
      <c r="H1117" s="191"/>
      <c r="I1117" s="194"/>
      <c r="J1117" s="194" t="s">
        <v>773</v>
      </c>
      <c r="K1117" s="194"/>
      <c r="L1117" s="194"/>
      <c r="M1117" s="194" t="s">
        <v>774</v>
      </c>
      <c r="N1117" s="194"/>
      <c r="O1117" s="194"/>
      <c r="P1117" s="196"/>
      <c r="Q1117" s="197"/>
      <c r="R1117" s="194"/>
      <c r="S1117" s="194"/>
      <c r="T1117" s="194"/>
      <c r="U1117" s="194"/>
      <c r="V1117" s="198"/>
      <c r="W1117" s="198"/>
      <c r="X1117" s="199"/>
      <c r="Y1117" s="200"/>
      <c r="AA1117" s="198"/>
      <c r="AB1117" s="198"/>
      <c r="AC1117" s="198"/>
      <c r="AD1117" s="198"/>
      <c r="AE1117" s="198"/>
      <c r="AF1117" s="198"/>
    </row>
    <row r="1118" spans="1:32" ht="18" customHeight="1">
      <c r="A1118" s="151"/>
      <c r="B1118" s="201" t="s">
        <v>672</v>
      </c>
      <c r="C1118" s="202"/>
      <c r="D1118" s="217">
        <v>0.09</v>
      </c>
      <c r="E1118" s="183" t="s">
        <v>786</v>
      </c>
      <c r="F1118" s="210">
        <f>IF(G1118=0,"",IF(LEN(ABS(ROUND(G1118,0)))&gt;3,ROUND(G1118,2-INT(LOG(ABS(ROUND(G1118,0))))),IF(LEN(ABS(ROUND(G1118,0)))&gt;1,ROUND(G1118,1-INT(LOG(ABS(G1118)))),ROUND(G1118,0-INT(LOG(ABS(G1118)))))))</f>
        <v>240</v>
      </c>
      <c r="G1118" s="211">
        <f>IF(P1118="",H1118,ROUND(H1118*P1118,1))</f>
        <v>242.4</v>
      </c>
      <c r="H1118" s="204">
        <v>1</v>
      </c>
      <c r="I1118" s="213"/>
      <c r="J1118" s="213">
        <v>220</v>
      </c>
      <c r="K1118" s="222">
        <v>1.01</v>
      </c>
      <c r="L1118" s="229">
        <f>IF(J1118="",K1118,ROUND(J1118*K1118,1))</f>
        <v>222.2</v>
      </c>
      <c r="M1118" s="212">
        <v>260</v>
      </c>
      <c r="N1118" s="222">
        <v>1.01</v>
      </c>
      <c r="O1118" s="229">
        <f>IF(M1118="",N1118,ROUND(M1118*N1118,1))</f>
        <v>262.60000000000002</v>
      </c>
      <c r="P1118" s="230">
        <f>IF(E1118="",0,AVERAGE(L1118,O1118))</f>
        <v>242.4</v>
      </c>
      <c r="Q1118" s="205"/>
      <c r="R1118" s="213"/>
      <c r="S1118" s="213"/>
      <c r="T1118" s="152"/>
      <c r="U1118" s="152"/>
      <c r="V1118" s="206"/>
      <c r="W1118" s="207"/>
      <c r="X1118" s="208"/>
      <c r="Y1118" s="209"/>
      <c r="AA1118" s="186"/>
      <c r="AB1118" s="186"/>
      <c r="AC1118" s="186"/>
      <c r="AD1118" s="186"/>
      <c r="AE1118" s="186"/>
      <c r="AF1118" s="186"/>
    </row>
    <row r="1119" spans="1:32" ht="18" customHeight="1">
      <c r="A1119" s="188"/>
      <c r="B1119" s="189"/>
      <c r="C1119" s="167"/>
      <c r="D1119" s="190"/>
      <c r="E1119" s="191"/>
      <c r="F1119" s="192"/>
      <c r="G1119" s="193"/>
      <c r="H1119" s="191"/>
      <c r="I1119" s="194"/>
      <c r="J1119" s="194" t="s">
        <v>756</v>
      </c>
      <c r="K1119" s="194"/>
      <c r="L1119" s="194"/>
      <c r="M1119" s="194" t="s">
        <v>757</v>
      </c>
      <c r="N1119" s="194"/>
      <c r="O1119" s="194"/>
      <c r="P1119" s="196"/>
      <c r="Q1119" s="197"/>
      <c r="R1119" s="194"/>
      <c r="S1119" s="194"/>
      <c r="T1119" s="194"/>
      <c r="U1119" s="194"/>
      <c r="V1119" s="198"/>
      <c r="W1119" s="198"/>
      <c r="X1119" s="199"/>
      <c r="Y1119" s="200"/>
      <c r="AA1119" s="198"/>
      <c r="AB1119" s="198"/>
      <c r="AC1119" s="198"/>
      <c r="AD1119" s="198"/>
      <c r="AE1119" s="198"/>
      <c r="AF1119" s="198"/>
    </row>
    <row r="1120" spans="1:32" ht="18" customHeight="1">
      <c r="A1120" s="151"/>
      <c r="B1120" s="201" t="s">
        <v>650</v>
      </c>
      <c r="C1120" s="202" t="s">
        <v>1049</v>
      </c>
      <c r="D1120" s="217">
        <v>0.01</v>
      </c>
      <c r="E1120" s="183" t="s">
        <v>12</v>
      </c>
      <c r="F1120" s="210">
        <f>IF(G1120=0,"",IF(LEN(ABS(ROUND(G1120,0)))&gt;3,ROUND(G1120,2-INT(LOG(ABS(ROUND(G1120,0))))),IF(LEN(ABS(ROUND(G1120,0)))&gt;1,ROUND(G1120,1-INT(LOG(ABS(G1120)))),ROUND(G1120,0-INT(LOG(ABS(G1120)))))))</f>
        <v>13000</v>
      </c>
      <c r="G1120" s="211">
        <f>IF(P1120="",H1120,ROUND(H1120*P1120,1))</f>
        <v>13000</v>
      </c>
      <c r="H1120" s="204">
        <v>1</v>
      </c>
      <c r="I1120" s="213"/>
      <c r="J1120" s="213">
        <v>13000</v>
      </c>
      <c r="K1120" s="222">
        <v>1</v>
      </c>
      <c r="L1120" s="229">
        <f>IF(J1120="",K1120,ROUND(J1120*K1120,1))</f>
        <v>13000</v>
      </c>
      <c r="M1120" s="212">
        <v>13000</v>
      </c>
      <c r="N1120" s="222">
        <v>1</v>
      </c>
      <c r="O1120" s="229">
        <f>IF(M1120="",N1120,ROUND(M1120*N1120,1))</f>
        <v>13000</v>
      </c>
      <c r="P1120" s="230">
        <f>IF(E1120="",0,AVERAGE(L1120,O1120))</f>
        <v>13000</v>
      </c>
      <c r="Q1120" s="205"/>
      <c r="R1120" s="213"/>
      <c r="S1120" s="213"/>
      <c r="T1120" s="152"/>
      <c r="U1120" s="152"/>
      <c r="V1120" s="206"/>
      <c r="W1120" s="207"/>
      <c r="X1120" s="208"/>
      <c r="Y1120" s="209"/>
      <c r="AA1120" s="186"/>
      <c r="AB1120" s="186"/>
      <c r="AC1120" s="186"/>
      <c r="AD1120" s="186"/>
      <c r="AE1120" s="186"/>
      <c r="AF1120" s="186"/>
    </row>
    <row r="1121" spans="1:32" ht="18" customHeight="1">
      <c r="A1121" s="188"/>
      <c r="B1121" s="189"/>
      <c r="C1121" s="167"/>
      <c r="D1121" s="190"/>
      <c r="E1121" s="191"/>
      <c r="F1121" s="192"/>
      <c r="G1121" s="193"/>
      <c r="H1121" s="191"/>
      <c r="I1121" s="194"/>
      <c r="J1121" s="194" t="s">
        <v>756</v>
      </c>
      <c r="K1121" s="194"/>
      <c r="L1121" s="194"/>
      <c r="M1121" s="194" t="s">
        <v>757</v>
      </c>
      <c r="N1121" s="194"/>
      <c r="O1121" s="194"/>
      <c r="P1121" s="196"/>
      <c r="Q1121" s="197"/>
      <c r="R1121" s="194"/>
      <c r="S1121" s="194"/>
      <c r="T1121" s="194"/>
      <c r="U1121" s="194"/>
      <c r="V1121" s="198"/>
      <c r="W1121" s="198"/>
      <c r="X1121" s="199"/>
      <c r="Y1121" s="200"/>
      <c r="AA1121" s="198"/>
      <c r="AB1121" s="198"/>
      <c r="AC1121" s="198"/>
      <c r="AD1121" s="198"/>
      <c r="AE1121" s="198"/>
      <c r="AF1121" s="198"/>
    </row>
    <row r="1122" spans="1:32" ht="18" customHeight="1">
      <c r="A1122" s="151"/>
      <c r="B1122" s="201" t="s">
        <v>677</v>
      </c>
      <c r="C1122" s="202" t="s">
        <v>1060</v>
      </c>
      <c r="D1122" s="217">
        <v>0.05</v>
      </c>
      <c r="E1122" s="183" t="s">
        <v>12</v>
      </c>
      <c r="F1122" s="210">
        <f>IF(G1122=0,"",IF(LEN(ABS(ROUND(G1122,0)))&gt;3,ROUND(G1122,2-INT(LOG(ABS(ROUND(G1122,0))))),IF(LEN(ABS(ROUND(G1122,0)))&gt;1,ROUND(G1122,1-INT(LOG(ABS(G1122)))),ROUND(G1122,0-INT(LOG(ABS(G1122)))))))</f>
        <v>13500</v>
      </c>
      <c r="G1122" s="211">
        <f>IF(P1122="",H1122,ROUND(H1122*P1122,1))</f>
        <v>13450</v>
      </c>
      <c r="H1122" s="204">
        <v>1</v>
      </c>
      <c r="I1122" s="213"/>
      <c r="J1122" s="213">
        <v>13450</v>
      </c>
      <c r="K1122" s="222">
        <v>1</v>
      </c>
      <c r="L1122" s="229">
        <f>IF(J1122="",K1122,ROUND(J1122*K1122,1))</f>
        <v>13450</v>
      </c>
      <c r="M1122" s="212">
        <v>13450</v>
      </c>
      <c r="N1122" s="222">
        <v>1</v>
      </c>
      <c r="O1122" s="229">
        <f>IF(M1122="",N1122,ROUND(M1122*N1122,1))</f>
        <v>13450</v>
      </c>
      <c r="P1122" s="230">
        <f>IF(E1122="",0,AVERAGE(L1122,O1122))</f>
        <v>13450</v>
      </c>
      <c r="Q1122" s="205"/>
      <c r="R1122" s="213"/>
      <c r="S1122" s="213"/>
      <c r="T1122" s="152"/>
      <c r="U1122" s="152"/>
      <c r="V1122" s="206"/>
      <c r="W1122" s="207"/>
      <c r="X1122" s="208"/>
      <c r="Y1122" s="209"/>
      <c r="AA1122" s="186"/>
      <c r="AB1122" s="186"/>
      <c r="AC1122" s="186"/>
      <c r="AD1122" s="186"/>
      <c r="AE1122" s="186"/>
      <c r="AF1122" s="186"/>
    </row>
    <row r="1123" spans="1:32" ht="18" customHeight="1">
      <c r="A1123" s="188"/>
      <c r="B1123" s="189"/>
      <c r="C1123" s="167"/>
      <c r="D1123" s="190"/>
      <c r="E1123" s="191"/>
      <c r="F1123" s="192"/>
      <c r="G1123" s="193" t="s">
        <v>721</v>
      </c>
      <c r="H1123" s="191"/>
      <c r="I1123" s="194"/>
      <c r="J1123" s="194"/>
      <c r="K1123" s="194"/>
      <c r="L1123" s="194"/>
      <c r="M1123" s="194"/>
      <c r="N1123" s="194"/>
      <c r="O1123" s="194"/>
      <c r="P1123" s="196"/>
      <c r="Q1123" s="197"/>
      <c r="R1123" s="194"/>
      <c r="S1123" s="194"/>
      <c r="T1123" s="194"/>
      <c r="U1123" s="194"/>
      <c r="V1123" s="198"/>
      <c r="W1123" s="198"/>
      <c r="X1123" s="199"/>
      <c r="Y1123" s="200"/>
      <c r="AA1123" s="198"/>
      <c r="AB1123" s="198"/>
      <c r="AC1123" s="198"/>
      <c r="AD1123" s="198"/>
      <c r="AE1123" s="198"/>
      <c r="AF1123" s="198"/>
    </row>
    <row r="1124" spans="1:32" ht="18" customHeight="1">
      <c r="A1124" s="151"/>
      <c r="B1124" s="201" t="s">
        <v>652</v>
      </c>
      <c r="C1124" s="202" t="s">
        <v>653</v>
      </c>
      <c r="D1124" s="217">
        <v>0.01</v>
      </c>
      <c r="E1124" s="183" t="s">
        <v>12</v>
      </c>
      <c r="F1124" s="210">
        <f>IF(G1124=0,"",IF(LEN(ABS(ROUND(G1124,0)))&gt;3,ROUND(G1124,2-INT(LOG(ABS(ROUND(G1124,0))))),IF(LEN(ABS(ROUND(G1124,0)))&gt;1,ROUND(G1124,1-INT(LOG(ABS(G1124)))),ROUND(G1124,0-INT(LOG(ABS(G1124)))))))</f>
        <v>6990</v>
      </c>
      <c r="G1124" s="211">
        <f>SUM(G1125:G1130)</f>
        <v>6988</v>
      </c>
      <c r="H1124" s="204"/>
      <c r="I1124" s="213"/>
      <c r="J1124" s="213"/>
      <c r="K1124" s="222"/>
      <c r="L1124" s="229"/>
      <c r="M1124" s="212"/>
      <c r="N1124" s="222"/>
      <c r="O1124" s="229"/>
      <c r="P1124" s="230"/>
      <c r="Q1124" s="205"/>
      <c r="R1124" s="213"/>
      <c r="S1124" s="213"/>
      <c r="T1124" s="152"/>
      <c r="U1124" s="152"/>
      <c r="V1124" s="206"/>
      <c r="W1124" s="207"/>
      <c r="X1124" s="208"/>
      <c r="Y1124" s="209"/>
      <c r="AA1124" s="186"/>
      <c r="AB1124" s="186"/>
      <c r="AC1124" s="186"/>
      <c r="AD1124" s="186"/>
      <c r="AE1124" s="186"/>
      <c r="AF1124" s="186"/>
    </row>
    <row r="1125" spans="1:32" ht="18" customHeight="1">
      <c r="A1125" s="188"/>
      <c r="B1125" s="189"/>
      <c r="C1125" s="167"/>
      <c r="D1125" s="190"/>
      <c r="E1125" s="191"/>
      <c r="F1125" s="192"/>
      <c r="G1125" s="193"/>
      <c r="H1125" s="191"/>
      <c r="I1125" s="194"/>
      <c r="J1125" s="194"/>
      <c r="K1125" s="194"/>
      <c r="L1125" s="194"/>
      <c r="M1125" s="195"/>
      <c r="N1125" s="194"/>
      <c r="O1125" s="194"/>
      <c r="P1125" s="196"/>
      <c r="Q1125" s="197"/>
      <c r="R1125" s="194"/>
      <c r="S1125" s="194"/>
      <c r="T1125" s="194"/>
      <c r="U1125" s="194"/>
      <c r="V1125" s="198"/>
      <c r="W1125" s="198"/>
      <c r="X1125" s="199"/>
      <c r="Y1125" s="200"/>
      <c r="AA1125" s="198"/>
      <c r="AB1125" s="198"/>
      <c r="AC1125" s="198"/>
      <c r="AD1125" s="198"/>
      <c r="AE1125" s="198"/>
      <c r="AF1125" s="198"/>
    </row>
    <row r="1126" spans="1:32" ht="18" customHeight="1">
      <c r="A1126" s="151"/>
      <c r="B1126" s="201"/>
      <c r="C1126" s="202" t="s">
        <v>758</v>
      </c>
      <c r="D1126" s="203"/>
      <c r="E1126" s="183"/>
      <c r="F1126" s="210" t="str">
        <f>IF(G1126=0,"",IF(LEN(ABS(ROUND(G1126,0)))&gt;3,ROUND(G1126,2-INT(LOG(ABS(ROUND(G1126,0))))),IF(LEN(ABS(ROUND(G1126,0)))&gt;1,ROUND(G1126,1-INT(LOG(ABS(G1126)))),ROUND(G1126,0-INT(LOG(ABS(G1126)))))))</f>
        <v/>
      </c>
      <c r="G1126" s="211"/>
      <c r="H1126" s="204"/>
      <c r="I1126" s="213"/>
      <c r="J1126" s="213"/>
      <c r="K1126" s="222"/>
      <c r="L1126" s="229"/>
      <c r="M1126" s="212"/>
      <c r="N1126" s="222"/>
      <c r="O1126" s="229"/>
      <c r="P1126" s="230"/>
      <c r="Q1126" s="205"/>
      <c r="R1126" s="213"/>
      <c r="S1126" s="213"/>
      <c r="T1126" s="152"/>
      <c r="U1126" s="152"/>
      <c r="V1126" s="206"/>
      <c r="W1126" s="207"/>
      <c r="X1126" s="208"/>
      <c r="Y1126" s="209"/>
      <c r="AA1126" s="186"/>
      <c r="AB1126" s="186"/>
      <c r="AC1126" s="186"/>
      <c r="AD1126" s="186"/>
      <c r="AE1126" s="186"/>
      <c r="AF1126" s="186"/>
    </row>
    <row r="1127" spans="1:32" ht="18" customHeight="1">
      <c r="A1127" s="188"/>
      <c r="B1127" s="189"/>
      <c r="C1127" s="167"/>
      <c r="D1127" s="190"/>
      <c r="E1127" s="191"/>
      <c r="F1127" s="192"/>
      <c r="G1127" s="193"/>
      <c r="H1127" s="191"/>
      <c r="I1127" s="194"/>
      <c r="J1127" s="194" t="s">
        <v>759</v>
      </c>
      <c r="K1127" s="194"/>
      <c r="L1127" s="194"/>
      <c r="M1127" s="195" t="s">
        <v>760</v>
      </c>
      <c r="N1127" s="194"/>
      <c r="O1127" s="194"/>
      <c r="P1127" s="196"/>
      <c r="Q1127" s="197"/>
      <c r="R1127" s="194"/>
      <c r="S1127" s="194"/>
      <c r="T1127" s="194"/>
      <c r="U1127" s="194"/>
      <c r="V1127" s="198"/>
      <c r="W1127" s="198"/>
      <c r="X1127" s="199"/>
      <c r="Y1127" s="200"/>
      <c r="AA1127" s="198"/>
      <c r="AB1127" s="198"/>
      <c r="AC1127" s="198"/>
      <c r="AD1127" s="198"/>
      <c r="AE1127" s="198"/>
      <c r="AF1127" s="198"/>
    </row>
    <row r="1128" spans="1:32" ht="18" customHeight="1">
      <c r="A1128" s="151"/>
      <c r="B1128" s="201"/>
      <c r="C1128" s="202" t="s">
        <v>761</v>
      </c>
      <c r="D1128" s="203">
        <v>1</v>
      </c>
      <c r="E1128" s="183" t="s">
        <v>762</v>
      </c>
      <c r="F1128" s="210"/>
      <c r="G1128" s="211">
        <f>IF(P1128="",H1128,ROUND(H1128*P1128,1))</f>
        <v>5590</v>
      </c>
      <c r="H1128" s="204">
        <v>0.26</v>
      </c>
      <c r="I1128" s="213"/>
      <c r="J1128" s="213">
        <v>21500</v>
      </c>
      <c r="K1128" s="222">
        <v>1</v>
      </c>
      <c r="L1128" s="229">
        <f>IF(J1128="",K1128,ROUND(J1128*K1128,1))</f>
        <v>21500</v>
      </c>
      <c r="M1128" s="212">
        <v>21500</v>
      </c>
      <c r="N1128" s="222">
        <v>1</v>
      </c>
      <c r="O1128" s="229">
        <f>IF(M1128="",N1128,ROUND(M1128*N1128,1))</f>
        <v>21500</v>
      </c>
      <c r="P1128" s="230">
        <f>IF(E1128="",0,AVERAGE(L1128,O1128))</f>
        <v>21500</v>
      </c>
      <c r="Q1128" s="205"/>
      <c r="R1128" s="213"/>
      <c r="S1128" s="213"/>
      <c r="T1128" s="152"/>
      <c r="U1128" s="152"/>
      <c r="V1128" s="206"/>
      <c r="W1128" s="207"/>
      <c r="X1128" s="208"/>
      <c r="Y1128" s="209"/>
      <c r="AA1128" s="186"/>
      <c r="AB1128" s="186"/>
      <c r="AC1128" s="186"/>
      <c r="AD1128" s="186"/>
      <c r="AE1128" s="186"/>
      <c r="AF1128" s="186"/>
    </row>
    <row r="1129" spans="1:32" ht="18" customHeight="1">
      <c r="A1129" s="188"/>
      <c r="B1129" s="189"/>
      <c r="C1129" s="167"/>
      <c r="D1129" s="190"/>
      <c r="E1129" s="191"/>
      <c r="F1129" s="192"/>
      <c r="G1129" s="193"/>
      <c r="H1129" s="191"/>
      <c r="I1129" s="194"/>
      <c r="J1129" s="194"/>
      <c r="K1129" s="194"/>
      <c r="L1129" s="194"/>
      <c r="M1129" s="195"/>
      <c r="N1129" s="194"/>
      <c r="O1129" s="194"/>
      <c r="P1129" s="196"/>
      <c r="Q1129" s="197"/>
      <c r="R1129" s="194"/>
      <c r="S1129" s="194"/>
      <c r="T1129" s="194"/>
      <c r="U1129" s="194"/>
      <c r="V1129" s="198"/>
      <c r="W1129" s="198"/>
      <c r="X1129" s="199"/>
      <c r="Y1129" s="200"/>
      <c r="AA1129" s="198"/>
      <c r="AB1129" s="198"/>
      <c r="AC1129" s="198"/>
      <c r="AD1129" s="198"/>
      <c r="AE1129" s="198"/>
      <c r="AF1129" s="198"/>
    </row>
    <row r="1130" spans="1:32" ht="18" customHeight="1">
      <c r="A1130" s="151"/>
      <c r="B1130" s="201"/>
      <c r="C1130" s="202" t="s">
        <v>763</v>
      </c>
      <c r="D1130" s="203">
        <v>1</v>
      </c>
      <c r="E1130" s="183" t="s">
        <v>0</v>
      </c>
      <c r="F1130" s="210"/>
      <c r="G1130" s="211">
        <f>ROUND(G1128*H1130,0)</f>
        <v>1398</v>
      </c>
      <c r="H1130" s="204">
        <v>0.25</v>
      </c>
      <c r="I1130" s="213"/>
      <c r="J1130" s="213"/>
      <c r="K1130" s="222"/>
      <c r="L1130" s="229"/>
      <c r="M1130" s="212"/>
      <c r="N1130" s="222"/>
      <c r="O1130" s="229"/>
      <c r="P1130" s="230"/>
      <c r="Q1130" s="205"/>
      <c r="R1130" s="213"/>
      <c r="S1130" s="213"/>
      <c r="T1130" s="152"/>
      <c r="U1130" s="152"/>
      <c r="V1130" s="206"/>
      <c r="W1130" s="207"/>
      <c r="X1130" s="208"/>
      <c r="Y1130" s="209"/>
      <c r="AA1130" s="186"/>
      <c r="AB1130" s="186"/>
      <c r="AC1130" s="186"/>
      <c r="AD1130" s="186"/>
      <c r="AE1130" s="186"/>
      <c r="AF1130" s="186"/>
    </row>
    <row r="1131" spans="1:32" ht="18" customHeight="1">
      <c r="A1131" s="188"/>
      <c r="B1131" s="189"/>
      <c r="C1131" s="167"/>
      <c r="D1131" s="190"/>
      <c r="E1131" s="191"/>
      <c r="F1131" s="192"/>
      <c r="G1131" s="193" t="s">
        <v>721</v>
      </c>
      <c r="H1131" s="191"/>
      <c r="I1131" s="194"/>
      <c r="J1131" s="194"/>
      <c r="K1131" s="194"/>
      <c r="L1131" s="194"/>
      <c r="M1131" s="194"/>
      <c r="N1131" s="194"/>
      <c r="O1131" s="194"/>
      <c r="P1131" s="196"/>
      <c r="Q1131" s="197"/>
      <c r="R1131" s="194"/>
      <c r="S1131" s="194"/>
      <c r="T1131" s="194"/>
      <c r="U1131" s="194"/>
      <c r="V1131" s="198"/>
      <c r="W1131" s="198"/>
      <c r="X1131" s="199"/>
      <c r="Y1131" s="200"/>
      <c r="AA1131" s="198"/>
      <c r="AB1131" s="198"/>
      <c r="AC1131" s="198"/>
      <c r="AD1131" s="198"/>
      <c r="AE1131" s="198"/>
      <c r="AF1131" s="198"/>
    </row>
    <row r="1132" spans="1:32" ht="18" customHeight="1">
      <c r="A1132" s="151"/>
      <c r="B1132" s="201" t="s">
        <v>652</v>
      </c>
      <c r="C1132" s="202" t="s">
        <v>654</v>
      </c>
      <c r="D1132" s="217">
        <v>0.05</v>
      </c>
      <c r="E1132" s="183" t="s">
        <v>12</v>
      </c>
      <c r="F1132" s="210">
        <f>IF(G1132=0,"",IF(LEN(ABS(ROUND(G1132,0)))&gt;3,ROUND(G1132,2-INT(LOG(ABS(ROUND(G1132,0))))),IF(LEN(ABS(ROUND(G1132,0)))&gt;1,ROUND(G1132,1-INT(LOG(ABS(G1132)))),ROUND(G1132,0-INT(LOG(ABS(G1132)))))))</f>
        <v>11600</v>
      </c>
      <c r="G1132" s="211">
        <f>SUM(G1133:G1138)</f>
        <v>11556</v>
      </c>
      <c r="H1132" s="204"/>
      <c r="I1132" s="213"/>
      <c r="J1132" s="213"/>
      <c r="K1132" s="222"/>
      <c r="L1132" s="229"/>
      <c r="M1132" s="212"/>
      <c r="N1132" s="222"/>
      <c r="O1132" s="229"/>
      <c r="P1132" s="230"/>
      <c r="Q1132" s="205"/>
      <c r="R1132" s="213"/>
      <c r="S1132" s="213"/>
      <c r="T1132" s="152"/>
      <c r="U1132" s="152"/>
      <c r="V1132" s="206"/>
      <c r="W1132" s="207"/>
      <c r="X1132" s="208"/>
      <c r="Y1132" s="209"/>
      <c r="AA1132" s="186"/>
      <c r="AB1132" s="186"/>
      <c r="AC1132" s="186"/>
      <c r="AD1132" s="186"/>
      <c r="AE1132" s="186"/>
      <c r="AF1132" s="186"/>
    </row>
    <row r="1133" spans="1:32" ht="18" customHeight="1">
      <c r="A1133" s="188"/>
      <c r="B1133" s="189"/>
      <c r="C1133" s="167"/>
      <c r="D1133" s="190"/>
      <c r="E1133" s="191"/>
      <c r="F1133" s="192"/>
      <c r="G1133" s="193"/>
      <c r="H1133" s="191"/>
      <c r="I1133" s="194"/>
      <c r="J1133" s="194"/>
      <c r="K1133" s="194"/>
      <c r="L1133" s="194"/>
      <c r="M1133" s="195"/>
      <c r="N1133" s="194"/>
      <c r="O1133" s="194"/>
      <c r="P1133" s="196"/>
      <c r="Q1133" s="197"/>
      <c r="R1133" s="194"/>
      <c r="S1133" s="194"/>
      <c r="T1133" s="194"/>
      <c r="U1133" s="194"/>
      <c r="V1133" s="198"/>
      <c r="W1133" s="198"/>
      <c r="X1133" s="199"/>
      <c r="Y1133" s="200"/>
      <c r="AA1133" s="198"/>
      <c r="AB1133" s="198"/>
      <c r="AC1133" s="198"/>
      <c r="AD1133" s="198"/>
      <c r="AE1133" s="198"/>
      <c r="AF1133" s="198"/>
    </row>
    <row r="1134" spans="1:32" ht="18" customHeight="1">
      <c r="A1134" s="151"/>
      <c r="B1134" s="201"/>
      <c r="C1134" s="202" t="s">
        <v>764</v>
      </c>
      <c r="D1134" s="203"/>
      <c r="E1134" s="183"/>
      <c r="F1134" s="210" t="str">
        <f>IF(G1134=0,"",IF(LEN(ABS(ROUND(G1134,0)))&gt;3,ROUND(G1134,2-INT(LOG(ABS(ROUND(G1134,0))))),IF(LEN(ABS(ROUND(G1134,0)))&gt;1,ROUND(G1134,1-INT(LOG(ABS(G1134)))),ROUND(G1134,0-INT(LOG(ABS(G1134)))))))</f>
        <v/>
      </c>
      <c r="G1134" s="211"/>
      <c r="H1134" s="204"/>
      <c r="I1134" s="213"/>
      <c r="J1134" s="213"/>
      <c r="K1134" s="222"/>
      <c r="L1134" s="229"/>
      <c r="M1134" s="212"/>
      <c r="N1134" s="222"/>
      <c r="O1134" s="229"/>
      <c r="P1134" s="230"/>
      <c r="Q1134" s="205"/>
      <c r="R1134" s="213"/>
      <c r="S1134" s="213"/>
      <c r="T1134" s="152"/>
      <c r="U1134" s="152"/>
      <c r="V1134" s="206"/>
      <c r="W1134" s="207"/>
      <c r="X1134" s="208"/>
      <c r="Y1134" s="209"/>
      <c r="AA1134" s="186"/>
      <c r="AB1134" s="186"/>
      <c r="AC1134" s="186"/>
      <c r="AD1134" s="186"/>
      <c r="AE1134" s="186"/>
      <c r="AF1134" s="186"/>
    </row>
    <row r="1135" spans="1:32" ht="18" customHeight="1">
      <c r="A1135" s="188"/>
      <c r="B1135" s="189"/>
      <c r="C1135" s="167"/>
      <c r="D1135" s="190"/>
      <c r="E1135" s="191"/>
      <c r="F1135" s="192"/>
      <c r="G1135" s="193"/>
      <c r="H1135" s="191"/>
      <c r="I1135" s="194"/>
      <c r="J1135" s="194" t="s">
        <v>759</v>
      </c>
      <c r="K1135" s="194"/>
      <c r="L1135" s="194"/>
      <c r="M1135" s="195" t="s">
        <v>760</v>
      </c>
      <c r="N1135" s="194"/>
      <c r="O1135" s="194"/>
      <c r="P1135" s="196"/>
      <c r="Q1135" s="197"/>
      <c r="R1135" s="194"/>
      <c r="S1135" s="194"/>
      <c r="T1135" s="194"/>
      <c r="U1135" s="194"/>
      <c r="V1135" s="198"/>
      <c r="W1135" s="198"/>
      <c r="X1135" s="199"/>
      <c r="Y1135" s="200"/>
      <c r="AA1135" s="198"/>
      <c r="AB1135" s="198"/>
      <c r="AC1135" s="198"/>
      <c r="AD1135" s="198"/>
      <c r="AE1135" s="198"/>
      <c r="AF1135" s="198"/>
    </row>
    <row r="1136" spans="1:32" ht="18" customHeight="1">
      <c r="A1136" s="151"/>
      <c r="B1136" s="201"/>
      <c r="C1136" s="202" t="s">
        <v>761</v>
      </c>
      <c r="D1136" s="203">
        <v>1</v>
      </c>
      <c r="E1136" s="183" t="s">
        <v>762</v>
      </c>
      <c r="F1136" s="210"/>
      <c r="G1136" s="211">
        <f>IF(P1136="",H1136,ROUND(H1136*P1136,1))</f>
        <v>9245</v>
      </c>
      <c r="H1136" s="204">
        <v>0.43</v>
      </c>
      <c r="I1136" s="213"/>
      <c r="J1136" s="213">
        <v>21500</v>
      </c>
      <c r="K1136" s="222">
        <v>1</v>
      </c>
      <c r="L1136" s="229">
        <f>IF(J1136="",K1136,ROUND(J1136*K1136,1))</f>
        <v>21500</v>
      </c>
      <c r="M1136" s="212">
        <v>21500</v>
      </c>
      <c r="N1136" s="222">
        <v>1</v>
      </c>
      <c r="O1136" s="229">
        <f>IF(M1136="",N1136,ROUND(M1136*N1136,1))</f>
        <v>21500</v>
      </c>
      <c r="P1136" s="230">
        <f>IF(E1136="",0,AVERAGE(L1136,O1136))</f>
        <v>21500</v>
      </c>
      <c r="Q1136" s="205"/>
      <c r="R1136" s="213"/>
      <c r="S1136" s="213"/>
      <c r="T1136" s="152"/>
      <c r="U1136" s="152"/>
      <c r="V1136" s="206"/>
      <c r="W1136" s="207"/>
      <c r="X1136" s="208"/>
      <c r="Y1136" s="209"/>
      <c r="AA1136" s="186"/>
      <c r="AB1136" s="186"/>
      <c r="AC1136" s="186"/>
      <c r="AD1136" s="186"/>
      <c r="AE1136" s="186"/>
      <c r="AF1136" s="186"/>
    </row>
    <row r="1137" spans="1:32" ht="18" customHeight="1">
      <c r="A1137" s="188"/>
      <c r="B1137" s="189"/>
      <c r="C1137" s="167"/>
      <c r="D1137" s="190"/>
      <c r="E1137" s="191"/>
      <c r="F1137" s="192"/>
      <c r="G1137" s="193"/>
      <c r="H1137" s="191"/>
      <c r="I1137" s="194"/>
      <c r="J1137" s="194"/>
      <c r="K1137" s="194"/>
      <c r="L1137" s="194"/>
      <c r="M1137" s="195"/>
      <c r="N1137" s="194"/>
      <c r="O1137" s="194"/>
      <c r="P1137" s="196"/>
      <c r="Q1137" s="197"/>
      <c r="R1137" s="194"/>
      <c r="S1137" s="194"/>
      <c r="T1137" s="194"/>
      <c r="U1137" s="194"/>
      <c r="V1137" s="198"/>
      <c r="W1137" s="198"/>
      <c r="X1137" s="199"/>
      <c r="Y1137" s="200"/>
      <c r="AA1137" s="198"/>
      <c r="AB1137" s="198"/>
      <c r="AC1137" s="198"/>
      <c r="AD1137" s="198"/>
      <c r="AE1137" s="198"/>
      <c r="AF1137" s="198"/>
    </row>
    <row r="1138" spans="1:32" ht="18" customHeight="1">
      <c r="A1138" s="151"/>
      <c r="B1138" s="201"/>
      <c r="C1138" s="202" t="s">
        <v>763</v>
      </c>
      <c r="D1138" s="203">
        <v>1</v>
      </c>
      <c r="E1138" s="183" t="s">
        <v>0</v>
      </c>
      <c r="F1138" s="210"/>
      <c r="G1138" s="211">
        <f>ROUND(G1136*H1138,0)</f>
        <v>2311</v>
      </c>
      <c r="H1138" s="204">
        <v>0.25</v>
      </c>
      <c r="I1138" s="213"/>
      <c r="J1138" s="213"/>
      <c r="K1138" s="222"/>
      <c r="L1138" s="229"/>
      <c r="M1138" s="212"/>
      <c r="N1138" s="222"/>
      <c r="O1138" s="229"/>
      <c r="P1138" s="230"/>
      <c r="Q1138" s="205"/>
      <c r="R1138" s="213"/>
      <c r="S1138" s="213"/>
      <c r="T1138" s="152"/>
      <c r="U1138" s="152"/>
      <c r="V1138" s="206"/>
      <c r="W1138" s="207"/>
      <c r="X1138" s="208"/>
      <c r="Y1138" s="209"/>
      <c r="AA1138" s="186"/>
      <c r="AB1138" s="186"/>
      <c r="AC1138" s="186"/>
      <c r="AD1138" s="186"/>
      <c r="AE1138" s="186"/>
      <c r="AF1138" s="186"/>
    </row>
    <row r="1139" spans="1:32" ht="18" customHeight="1">
      <c r="A1139" s="188"/>
      <c r="B1139" s="189"/>
      <c r="C1139" s="167"/>
      <c r="D1139" s="190"/>
      <c r="E1139" s="191"/>
      <c r="F1139" s="192"/>
      <c r="G1139" s="193"/>
      <c r="H1139" s="191"/>
      <c r="I1139" s="194"/>
      <c r="J1139" s="194" t="s">
        <v>765</v>
      </c>
      <c r="K1139" s="194"/>
      <c r="L1139" s="194"/>
      <c r="M1139" s="194" t="s">
        <v>766</v>
      </c>
      <c r="N1139" s="194"/>
      <c r="O1139" s="194"/>
      <c r="P1139" s="196"/>
      <c r="Q1139" s="197"/>
      <c r="R1139" s="194"/>
      <c r="S1139" s="194"/>
      <c r="T1139" s="194"/>
      <c r="U1139" s="194"/>
      <c r="V1139" s="198"/>
      <c r="W1139" s="198"/>
      <c r="X1139" s="199"/>
      <c r="Y1139" s="200"/>
      <c r="AA1139" s="198"/>
      <c r="AB1139" s="198"/>
      <c r="AC1139" s="198"/>
      <c r="AD1139" s="198"/>
      <c r="AE1139" s="198"/>
      <c r="AF1139" s="198"/>
    </row>
    <row r="1140" spans="1:32" ht="18" customHeight="1">
      <c r="A1140" s="151"/>
      <c r="B1140" s="201" t="s">
        <v>673</v>
      </c>
      <c r="C1140" s="202"/>
      <c r="D1140" s="217">
        <v>0.6</v>
      </c>
      <c r="E1140" s="183" t="s">
        <v>786</v>
      </c>
      <c r="F1140" s="210">
        <f>IF(G1140=0,"",IF(LEN(ABS(ROUND(G1140,0)))&gt;3,ROUND(G1140,2-INT(LOG(ABS(ROUND(G1140,0))))),IF(LEN(ABS(ROUND(G1140,0)))&gt;1,ROUND(G1140,1-INT(LOG(ABS(G1140)))),ROUND(G1140,0-INT(LOG(ABS(G1140)))))))</f>
        <v>3640</v>
      </c>
      <c r="G1140" s="211">
        <f>IF(P1140="",H1140,ROUND(H1140*P1140,1))</f>
        <v>3636</v>
      </c>
      <c r="H1140" s="204">
        <v>1</v>
      </c>
      <c r="I1140" s="213"/>
      <c r="J1140" s="213">
        <v>3300</v>
      </c>
      <c r="K1140" s="222">
        <v>1.01</v>
      </c>
      <c r="L1140" s="229">
        <f>IF(J1140="",K1140,ROUND(J1140*K1140,1))</f>
        <v>3333</v>
      </c>
      <c r="M1140" s="212">
        <v>3900</v>
      </c>
      <c r="N1140" s="222">
        <v>1.01</v>
      </c>
      <c r="O1140" s="229">
        <f>IF(M1140="",N1140,ROUND(M1140*N1140,1))</f>
        <v>3939</v>
      </c>
      <c r="P1140" s="230">
        <f>IF(E1140="",0,AVERAGE(L1140,O1140))</f>
        <v>3636</v>
      </c>
      <c r="Q1140" s="205"/>
      <c r="R1140" s="213"/>
      <c r="S1140" s="213"/>
      <c r="T1140" s="152"/>
      <c r="U1140" s="152"/>
      <c r="V1140" s="206"/>
      <c r="W1140" s="207"/>
      <c r="X1140" s="208"/>
      <c r="Y1140" s="209"/>
      <c r="AA1140" s="186"/>
      <c r="AB1140" s="186"/>
      <c r="AC1140" s="186"/>
      <c r="AD1140" s="186"/>
      <c r="AE1140" s="186"/>
      <c r="AF1140" s="186"/>
    </row>
    <row r="1141" spans="1:32" ht="18" customHeight="1">
      <c r="A1141" s="188"/>
      <c r="B1141" s="189"/>
      <c r="C1141" s="167"/>
      <c r="D1141" s="190"/>
      <c r="E1141" s="191"/>
      <c r="F1141" s="192"/>
      <c r="G1141" s="193"/>
      <c r="H1141" s="191"/>
      <c r="I1141" s="194"/>
      <c r="J1141" s="194" t="s">
        <v>765</v>
      </c>
      <c r="K1141" s="194"/>
      <c r="L1141" s="194"/>
      <c r="M1141" s="194" t="s">
        <v>766</v>
      </c>
      <c r="N1141" s="194"/>
      <c r="O1141" s="194"/>
      <c r="P1141" s="196"/>
      <c r="Q1141" s="197"/>
      <c r="R1141" s="194"/>
      <c r="S1141" s="194"/>
      <c r="T1141" s="194"/>
      <c r="U1141" s="194"/>
      <c r="V1141" s="198"/>
      <c r="W1141" s="198"/>
      <c r="X1141" s="199"/>
      <c r="Y1141" s="200"/>
      <c r="AA1141" s="198"/>
      <c r="AB1141" s="198"/>
      <c r="AC1141" s="198"/>
      <c r="AD1141" s="198"/>
      <c r="AE1141" s="198"/>
      <c r="AF1141" s="198"/>
    </row>
    <row r="1142" spans="1:32" ht="18" customHeight="1">
      <c r="A1142" s="151"/>
      <c r="B1142" s="201" t="s">
        <v>656</v>
      </c>
      <c r="C1142" s="202" t="s">
        <v>657</v>
      </c>
      <c r="D1142" s="217">
        <v>0.6</v>
      </c>
      <c r="E1142" s="183" t="s">
        <v>786</v>
      </c>
      <c r="F1142" s="210">
        <f>IF(G1142=0,"",IF(LEN(ABS(ROUND(G1142,0)))&gt;3,ROUND(G1142,2-INT(LOG(ABS(ROUND(G1142,0))))),IF(LEN(ABS(ROUND(G1142,0)))&gt;1,ROUND(G1142,1-INT(LOG(ABS(G1142)))),ROUND(G1142,0-INT(LOG(ABS(G1142)))))))</f>
        <v>250</v>
      </c>
      <c r="G1142" s="211">
        <f>IF(P1142="",H1142,ROUND(H1142*P1142,1))</f>
        <v>252.5</v>
      </c>
      <c r="H1142" s="204">
        <v>1</v>
      </c>
      <c r="I1142" s="213"/>
      <c r="J1142" s="213">
        <v>250</v>
      </c>
      <c r="K1142" s="222">
        <v>1.01</v>
      </c>
      <c r="L1142" s="229">
        <f>IF(J1142="",K1142,ROUND(J1142*K1142,1))</f>
        <v>252.5</v>
      </c>
      <c r="M1142" s="212">
        <v>250</v>
      </c>
      <c r="N1142" s="222">
        <v>1.01</v>
      </c>
      <c r="O1142" s="229">
        <f>IF(M1142="",N1142,ROUND(M1142*N1142,1))</f>
        <v>252.5</v>
      </c>
      <c r="P1142" s="230">
        <f>IF(E1142="",0,AVERAGE(L1142,O1142))</f>
        <v>252.5</v>
      </c>
      <c r="Q1142" s="205"/>
      <c r="R1142" s="213"/>
      <c r="S1142" s="213"/>
      <c r="T1142" s="152"/>
      <c r="U1142" s="152"/>
      <c r="V1142" s="206"/>
      <c r="W1142" s="207"/>
      <c r="X1142" s="208"/>
      <c r="Y1142" s="209"/>
      <c r="AA1142" s="186"/>
      <c r="AB1142" s="186"/>
      <c r="AC1142" s="186"/>
      <c r="AD1142" s="186"/>
      <c r="AE1142" s="186"/>
      <c r="AF1142" s="186"/>
    </row>
    <row r="1143" spans="1:32" ht="18" customHeight="1">
      <c r="A1143" s="188"/>
      <c r="B1143" s="189" t="s">
        <v>678</v>
      </c>
      <c r="C1143" s="167"/>
      <c r="D1143" s="190"/>
      <c r="E1143" s="191"/>
      <c r="F1143" s="192"/>
      <c r="G1143" s="193"/>
      <c r="H1143" s="191"/>
      <c r="I1143" s="194"/>
      <c r="J1143" s="194" t="s">
        <v>710</v>
      </c>
      <c r="K1143" s="194"/>
      <c r="L1143" s="194"/>
      <c r="M1143" s="194" t="s">
        <v>711</v>
      </c>
      <c r="N1143" s="194"/>
      <c r="O1143" s="194"/>
      <c r="P1143" s="196"/>
      <c r="Q1143" s="197"/>
      <c r="R1143" s="194"/>
      <c r="S1143" s="194"/>
      <c r="T1143" s="194"/>
      <c r="U1143" s="194"/>
      <c r="V1143" s="198"/>
      <c r="W1143" s="198"/>
      <c r="X1143" s="199"/>
      <c r="Y1143" s="200"/>
      <c r="AA1143" s="198"/>
      <c r="AB1143" s="198"/>
      <c r="AC1143" s="198"/>
      <c r="AD1143" s="198"/>
      <c r="AE1143" s="198"/>
      <c r="AF1143" s="198"/>
    </row>
    <row r="1144" spans="1:32" ht="18" customHeight="1">
      <c r="A1144" s="151"/>
      <c r="B1144" s="201" t="s">
        <v>665</v>
      </c>
      <c r="C1144" s="202" t="s">
        <v>419</v>
      </c>
      <c r="D1144" s="217">
        <v>0.09</v>
      </c>
      <c r="E1144" s="183" t="s">
        <v>1070</v>
      </c>
      <c r="F1144" s="210">
        <f>IF(G1144=0,"",IF(LEN(ABS(ROUND(G1144,0)))&gt;3,ROUND(G1144,2-INT(LOG(ABS(ROUND(G1144,0))))),IF(LEN(ABS(ROUND(G1144,0)))&gt;1,ROUND(G1144,1-INT(LOG(ABS(G1144)))),ROUND(G1144,0-INT(LOG(ABS(G1144)))))))</f>
        <v>540</v>
      </c>
      <c r="G1144" s="211">
        <f>IF(P1144="",H1144,ROUND(H1144*P1144,1))</f>
        <v>540.4</v>
      </c>
      <c r="H1144" s="204">
        <v>1</v>
      </c>
      <c r="I1144" s="213"/>
      <c r="J1144" s="213">
        <v>570</v>
      </c>
      <c r="K1144" s="222">
        <v>1.01</v>
      </c>
      <c r="L1144" s="229">
        <f>IF(J1144="",K1144,ROUND(J1144*K1144,1))</f>
        <v>575.70000000000005</v>
      </c>
      <c r="M1144" s="212">
        <v>500</v>
      </c>
      <c r="N1144" s="222">
        <v>1.01</v>
      </c>
      <c r="O1144" s="229">
        <f>IF(M1144="",N1144,ROUND(M1144*N1144,1))</f>
        <v>505</v>
      </c>
      <c r="P1144" s="230">
        <f>IF(E1144="",0,AVERAGE(L1144,O1144))</f>
        <v>540.35</v>
      </c>
      <c r="Q1144" s="205"/>
      <c r="R1144" s="213"/>
      <c r="S1144" s="213"/>
      <c r="T1144" s="152"/>
      <c r="U1144" s="152"/>
      <c r="V1144" s="206"/>
      <c r="W1144" s="207"/>
      <c r="X1144" s="208"/>
      <c r="Y1144" s="209"/>
      <c r="AA1144" s="186"/>
      <c r="AB1144" s="186"/>
      <c r="AC1144" s="186"/>
      <c r="AD1144" s="186"/>
      <c r="AE1144" s="186"/>
      <c r="AF1144" s="186"/>
    </row>
    <row r="1145" spans="1:32" ht="18" customHeight="1">
      <c r="A1145" s="188"/>
      <c r="B1145" s="189"/>
      <c r="C1145" s="167"/>
      <c r="D1145" s="190"/>
      <c r="E1145" s="191"/>
      <c r="F1145" s="192"/>
      <c r="G1145" s="193"/>
      <c r="H1145" s="191"/>
      <c r="I1145" s="194"/>
      <c r="J1145" s="194"/>
      <c r="K1145" s="194"/>
      <c r="L1145" s="194"/>
      <c r="M1145" s="194"/>
      <c r="N1145" s="194"/>
      <c r="O1145" s="194"/>
      <c r="P1145" s="196"/>
      <c r="Q1145" s="197"/>
      <c r="R1145" s="194"/>
      <c r="S1145" s="194"/>
      <c r="T1145" s="194"/>
      <c r="U1145" s="194"/>
      <c r="V1145" s="198"/>
      <c r="W1145" s="198"/>
      <c r="X1145" s="199"/>
      <c r="Y1145" s="200"/>
      <c r="AA1145" s="198"/>
      <c r="AB1145" s="198"/>
      <c r="AC1145" s="198"/>
      <c r="AD1145" s="198"/>
      <c r="AE1145" s="198"/>
      <c r="AF1145" s="198"/>
    </row>
    <row r="1146" spans="1:32" ht="18" customHeight="1">
      <c r="A1146" s="151"/>
      <c r="B1146" s="201"/>
      <c r="C1146" s="202"/>
      <c r="D1146" s="203"/>
      <c r="E1146" s="183"/>
      <c r="F1146" s="215"/>
      <c r="G1146" s="211"/>
      <c r="H1146" s="204"/>
      <c r="I1146" s="213"/>
      <c r="J1146" s="213"/>
      <c r="K1146" s="222"/>
      <c r="L1146" s="213"/>
      <c r="M1146" s="212"/>
      <c r="N1146" s="222"/>
      <c r="O1146" s="213"/>
      <c r="P1146" s="214"/>
      <c r="Q1146" s="205"/>
      <c r="R1146" s="213"/>
      <c r="S1146" s="213"/>
      <c r="T1146" s="152"/>
      <c r="U1146" s="152"/>
      <c r="V1146" s="206"/>
      <c r="W1146" s="207"/>
      <c r="X1146" s="208"/>
      <c r="Y1146" s="209"/>
      <c r="AA1146" s="186"/>
      <c r="AB1146" s="186"/>
      <c r="AC1146" s="186"/>
      <c r="AD1146" s="186"/>
      <c r="AE1146" s="186"/>
      <c r="AF1146" s="186"/>
    </row>
    <row r="1147" spans="1:32" ht="18" customHeight="1">
      <c r="A1147" s="188"/>
      <c r="B1147" s="189" t="s">
        <v>582</v>
      </c>
      <c r="C1147" s="167"/>
      <c r="D1147" s="190"/>
      <c r="E1147" s="191"/>
      <c r="F1147" s="192"/>
      <c r="G1147" s="193"/>
      <c r="H1147" s="191"/>
      <c r="I1147" s="194"/>
      <c r="J1147" s="194"/>
      <c r="K1147" s="194"/>
      <c r="L1147" s="194"/>
      <c r="M1147" s="195"/>
      <c r="N1147" s="194"/>
      <c r="O1147" s="194"/>
      <c r="P1147" s="196"/>
      <c r="Q1147" s="197"/>
      <c r="R1147" s="194"/>
      <c r="S1147" s="194"/>
      <c r="T1147" s="194"/>
      <c r="U1147" s="194"/>
      <c r="V1147" s="198"/>
      <c r="W1147" s="198"/>
      <c r="X1147" s="199"/>
      <c r="Y1147" s="200"/>
      <c r="AA1147" s="198"/>
      <c r="AB1147" s="198"/>
      <c r="AC1147" s="198"/>
      <c r="AD1147" s="198"/>
      <c r="AE1147" s="198"/>
      <c r="AF1147" s="198"/>
    </row>
    <row r="1148" spans="1:32" ht="18" customHeight="1">
      <c r="A1148" s="151" t="s">
        <v>1188</v>
      </c>
      <c r="B1148" s="201" t="s">
        <v>590</v>
      </c>
      <c r="C1148" s="202" t="s">
        <v>592</v>
      </c>
      <c r="D1148" s="203"/>
      <c r="E1148" s="183"/>
      <c r="F1148" s="155"/>
      <c r="G1148" s="182"/>
      <c r="H1148" s="204"/>
      <c r="I1148" s="152"/>
      <c r="J1148" s="152"/>
      <c r="K1148" s="152"/>
      <c r="L1148" s="152"/>
      <c r="M1148" s="181"/>
      <c r="N1148" s="152"/>
      <c r="O1148" s="152"/>
      <c r="P1148" s="184"/>
      <c r="Q1148" s="205"/>
      <c r="R1148" s="213"/>
      <c r="S1148" s="213"/>
      <c r="T1148" s="152"/>
      <c r="U1148" s="152"/>
      <c r="V1148" s="206"/>
      <c r="W1148" s="207"/>
      <c r="X1148" s="208"/>
      <c r="Y1148" s="209"/>
      <c r="AA1148" s="186"/>
      <c r="AB1148" s="186"/>
      <c r="AC1148" s="186"/>
      <c r="AD1148" s="186"/>
      <c r="AE1148" s="186"/>
      <c r="AF1148" s="186"/>
    </row>
    <row r="1149" spans="1:32" ht="18" customHeight="1">
      <c r="A1149" s="188"/>
      <c r="B1149" s="189"/>
      <c r="C1149" s="167"/>
      <c r="D1149" s="190"/>
      <c r="E1149" s="191"/>
      <c r="F1149" s="192"/>
      <c r="G1149" s="193"/>
      <c r="H1149" s="191"/>
      <c r="I1149" s="194"/>
      <c r="J1149" s="194"/>
      <c r="K1149" s="194"/>
      <c r="L1149" s="194"/>
      <c r="M1149" s="195"/>
      <c r="N1149" s="194"/>
      <c r="O1149" s="194"/>
      <c r="P1149" s="196"/>
      <c r="Q1149" s="197"/>
      <c r="R1149" s="194"/>
      <c r="S1149" s="194"/>
      <c r="T1149" s="194"/>
      <c r="U1149" s="194"/>
      <c r="V1149" s="198"/>
      <c r="W1149" s="198"/>
      <c r="X1149" s="199"/>
      <c r="Y1149" s="200"/>
      <c r="AA1149" s="198"/>
      <c r="AB1149" s="198"/>
      <c r="AC1149" s="198"/>
      <c r="AD1149" s="198"/>
      <c r="AE1149" s="198"/>
      <c r="AF1149" s="198"/>
    </row>
    <row r="1150" spans="1:32" ht="18" customHeight="1">
      <c r="A1150" s="151"/>
      <c r="B1150" s="201" t="s">
        <v>648</v>
      </c>
      <c r="C1150" s="202"/>
      <c r="D1150" s="203"/>
      <c r="E1150" s="183"/>
      <c r="F1150" s="155"/>
      <c r="G1150" s="182"/>
      <c r="H1150" s="204"/>
      <c r="I1150" s="152"/>
      <c r="J1150" s="152"/>
      <c r="K1150" s="152"/>
      <c r="L1150" s="152"/>
      <c r="M1150" s="181"/>
      <c r="N1150" s="152"/>
      <c r="O1150" s="152"/>
      <c r="P1150" s="184"/>
      <c r="Q1150" s="205"/>
      <c r="R1150" s="213"/>
      <c r="S1150" s="213"/>
      <c r="T1150" s="152"/>
      <c r="U1150" s="152"/>
      <c r="V1150" s="206"/>
      <c r="W1150" s="207"/>
      <c r="X1150" s="208"/>
      <c r="Y1150" s="209"/>
      <c r="AA1150" s="186"/>
      <c r="AB1150" s="186"/>
      <c r="AC1150" s="186"/>
      <c r="AD1150" s="186"/>
      <c r="AE1150" s="186"/>
      <c r="AF1150" s="186"/>
    </row>
    <row r="1151" spans="1:32" ht="18" customHeight="1">
      <c r="A1151" s="188"/>
      <c r="B1151" s="189"/>
      <c r="C1151" s="167"/>
      <c r="D1151" s="190"/>
      <c r="E1151" s="191"/>
      <c r="F1151" s="192"/>
      <c r="G1151" s="193"/>
      <c r="H1151" s="191"/>
      <c r="I1151" s="194"/>
      <c r="J1151" s="194" t="s">
        <v>754</v>
      </c>
      <c r="K1151" s="194"/>
      <c r="L1151" s="194"/>
      <c r="M1151" s="194" t="s">
        <v>755</v>
      </c>
      <c r="N1151" s="194"/>
      <c r="O1151" s="194"/>
      <c r="P1151" s="196"/>
      <c r="Q1151" s="197"/>
      <c r="R1151" s="194"/>
      <c r="S1151" s="194"/>
      <c r="T1151" s="194"/>
      <c r="U1151" s="194"/>
      <c r="V1151" s="198"/>
      <c r="W1151" s="198"/>
      <c r="X1151" s="199"/>
      <c r="Y1151" s="200"/>
      <c r="AA1151" s="198"/>
      <c r="AB1151" s="198"/>
      <c r="AC1151" s="198"/>
      <c r="AD1151" s="198"/>
      <c r="AE1151" s="198"/>
      <c r="AF1151" s="198"/>
    </row>
    <row r="1152" spans="1:32" ht="18" customHeight="1">
      <c r="A1152" s="151"/>
      <c r="B1152" s="201" t="s">
        <v>649</v>
      </c>
      <c r="C1152" s="202"/>
      <c r="D1152" s="217">
        <v>0.04</v>
      </c>
      <c r="E1152" s="183" t="s">
        <v>12</v>
      </c>
      <c r="F1152" s="210">
        <f>IF(G1152=0,"",IF(LEN(ABS(ROUND(G1152,0)))&gt;3,ROUND(G1152,2-INT(LOG(ABS(ROUND(G1152,0))))),IF(LEN(ABS(ROUND(G1152,0)))&gt;1,ROUND(G1152,1-INT(LOG(ABS(G1152)))),ROUND(G1152,0-INT(LOG(ABS(G1152)))))))</f>
        <v>4900</v>
      </c>
      <c r="G1152" s="211">
        <f>IF(P1152="",H1152,ROUND(H1152*P1152,1))</f>
        <v>4898.5</v>
      </c>
      <c r="H1152" s="204">
        <v>1</v>
      </c>
      <c r="I1152" s="213"/>
      <c r="J1152" s="213">
        <v>5200</v>
      </c>
      <c r="K1152" s="222">
        <v>1.01</v>
      </c>
      <c r="L1152" s="229">
        <f>IF(J1152="",K1152,ROUND(J1152*K1152,1))</f>
        <v>5252</v>
      </c>
      <c r="M1152" s="212">
        <v>4500</v>
      </c>
      <c r="N1152" s="222">
        <v>1.01</v>
      </c>
      <c r="O1152" s="229">
        <f>IF(M1152="",N1152,ROUND(M1152*N1152,1))</f>
        <v>4545</v>
      </c>
      <c r="P1152" s="230">
        <f>IF(E1152="",0,AVERAGE(L1152,O1152))</f>
        <v>4898.5</v>
      </c>
      <c r="Q1152" s="205"/>
      <c r="R1152" s="213"/>
      <c r="S1152" s="213"/>
      <c r="T1152" s="152"/>
      <c r="U1152" s="152"/>
      <c r="V1152" s="206"/>
      <c r="W1152" s="207"/>
      <c r="X1152" s="208"/>
      <c r="Y1152" s="209"/>
      <c r="AA1152" s="186"/>
      <c r="AB1152" s="186"/>
      <c r="AC1152" s="186"/>
      <c r="AD1152" s="186"/>
      <c r="AE1152" s="186"/>
      <c r="AF1152" s="186"/>
    </row>
    <row r="1153" spans="1:32" ht="18" customHeight="1">
      <c r="A1153" s="188"/>
      <c r="B1153" s="189"/>
      <c r="C1153" s="167"/>
      <c r="D1153" s="190"/>
      <c r="E1153" s="191"/>
      <c r="F1153" s="192"/>
      <c r="G1153" s="193"/>
      <c r="H1153" s="191"/>
      <c r="I1153" s="194"/>
      <c r="J1153" s="194" t="s">
        <v>773</v>
      </c>
      <c r="K1153" s="194"/>
      <c r="L1153" s="194"/>
      <c r="M1153" s="194" t="s">
        <v>774</v>
      </c>
      <c r="N1153" s="194"/>
      <c r="O1153" s="194"/>
      <c r="P1153" s="196"/>
      <c r="Q1153" s="197"/>
      <c r="R1153" s="194"/>
      <c r="S1153" s="194"/>
      <c r="T1153" s="194"/>
      <c r="U1153" s="194"/>
      <c r="V1153" s="198"/>
      <c r="W1153" s="198"/>
      <c r="X1153" s="199"/>
      <c r="Y1153" s="200"/>
      <c r="AA1153" s="198"/>
      <c r="AB1153" s="198"/>
      <c r="AC1153" s="198"/>
      <c r="AD1153" s="198"/>
      <c r="AE1153" s="198"/>
      <c r="AF1153" s="198"/>
    </row>
    <row r="1154" spans="1:32" ht="18" customHeight="1">
      <c r="A1154" s="151"/>
      <c r="B1154" s="201" t="s">
        <v>672</v>
      </c>
      <c r="C1154" s="202"/>
      <c r="D1154" s="217">
        <v>0.4</v>
      </c>
      <c r="E1154" s="183" t="s">
        <v>786</v>
      </c>
      <c r="F1154" s="210">
        <f>IF(G1154=0,"",IF(LEN(ABS(ROUND(G1154,0)))&gt;3,ROUND(G1154,2-INT(LOG(ABS(ROUND(G1154,0))))),IF(LEN(ABS(ROUND(G1154,0)))&gt;1,ROUND(G1154,1-INT(LOG(ABS(G1154)))),ROUND(G1154,0-INT(LOG(ABS(G1154)))))))</f>
        <v>240</v>
      </c>
      <c r="G1154" s="211">
        <f>IF(P1154="",H1154,ROUND(H1154*P1154,1))</f>
        <v>242.4</v>
      </c>
      <c r="H1154" s="204">
        <v>1</v>
      </c>
      <c r="I1154" s="213"/>
      <c r="J1154" s="213">
        <v>220</v>
      </c>
      <c r="K1154" s="222">
        <v>1.01</v>
      </c>
      <c r="L1154" s="229">
        <f>IF(J1154="",K1154,ROUND(J1154*K1154,1))</f>
        <v>222.2</v>
      </c>
      <c r="M1154" s="212">
        <v>260</v>
      </c>
      <c r="N1154" s="222">
        <v>1.01</v>
      </c>
      <c r="O1154" s="229">
        <f>IF(M1154="",N1154,ROUND(M1154*N1154,1))</f>
        <v>262.60000000000002</v>
      </c>
      <c r="P1154" s="230">
        <f>IF(E1154="",0,AVERAGE(L1154,O1154))</f>
        <v>242.4</v>
      </c>
      <c r="Q1154" s="205"/>
      <c r="R1154" s="213"/>
      <c r="S1154" s="213"/>
      <c r="T1154" s="152"/>
      <c r="U1154" s="152"/>
      <c r="V1154" s="206"/>
      <c r="W1154" s="207"/>
      <c r="X1154" s="208"/>
      <c r="Y1154" s="209"/>
      <c r="AA1154" s="186"/>
      <c r="AB1154" s="186"/>
      <c r="AC1154" s="186"/>
      <c r="AD1154" s="186"/>
      <c r="AE1154" s="186"/>
      <c r="AF1154" s="186"/>
    </row>
    <row r="1155" spans="1:32" ht="18" customHeight="1">
      <c r="A1155" s="188"/>
      <c r="B1155" s="189"/>
      <c r="C1155" s="167"/>
      <c r="D1155" s="190"/>
      <c r="E1155" s="191"/>
      <c r="F1155" s="192"/>
      <c r="G1155" s="193"/>
      <c r="H1155" s="191"/>
      <c r="I1155" s="194"/>
      <c r="J1155" s="194" t="s">
        <v>756</v>
      </c>
      <c r="K1155" s="194"/>
      <c r="L1155" s="194"/>
      <c r="M1155" s="194" t="s">
        <v>757</v>
      </c>
      <c r="N1155" s="194"/>
      <c r="O1155" s="194"/>
      <c r="P1155" s="196"/>
      <c r="Q1155" s="197"/>
      <c r="R1155" s="194"/>
      <c r="S1155" s="194"/>
      <c r="T1155" s="194"/>
      <c r="U1155" s="194"/>
      <c r="V1155" s="198"/>
      <c r="W1155" s="198"/>
      <c r="X1155" s="199"/>
      <c r="Y1155" s="200"/>
      <c r="AA1155" s="198"/>
      <c r="AB1155" s="198"/>
      <c r="AC1155" s="198"/>
      <c r="AD1155" s="198"/>
      <c r="AE1155" s="198"/>
      <c r="AF1155" s="198"/>
    </row>
    <row r="1156" spans="1:32" ht="18" customHeight="1">
      <c r="A1156" s="151"/>
      <c r="B1156" s="201" t="s">
        <v>650</v>
      </c>
      <c r="C1156" s="202" t="s">
        <v>1049</v>
      </c>
      <c r="D1156" s="217">
        <v>0.02</v>
      </c>
      <c r="E1156" s="183" t="s">
        <v>12</v>
      </c>
      <c r="F1156" s="210">
        <f>IF(G1156=0,"",IF(LEN(ABS(ROUND(G1156,0)))&gt;3,ROUND(G1156,2-INT(LOG(ABS(ROUND(G1156,0))))),IF(LEN(ABS(ROUND(G1156,0)))&gt;1,ROUND(G1156,1-INT(LOG(ABS(G1156)))),ROUND(G1156,0-INT(LOG(ABS(G1156)))))))</f>
        <v>13000</v>
      </c>
      <c r="G1156" s="211">
        <f>IF(P1156="",H1156,ROUND(H1156*P1156,1))</f>
        <v>13000</v>
      </c>
      <c r="H1156" s="204">
        <v>1</v>
      </c>
      <c r="I1156" s="213"/>
      <c r="J1156" s="213">
        <v>13000</v>
      </c>
      <c r="K1156" s="222">
        <v>1</v>
      </c>
      <c r="L1156" s="229">
        <f>IF(J1156="",K1156,ROUND(J1156*K1156,1))</f>
        <v>13000</v>
      </c>
      <c r="M1156" s="212">
        <v>13000</v>
      </c>
      <c r="N1156" s="222">
        <v>1</v>
      </c>
      <c r="O1156" s="229">
        <f>IF(M1156="",N1156,ROUND(M1156*N1156,1))</f>
        <v>13000</v>
      </c>
      <c r="P1156" s="230">
        <f>IF(E1156="",0,AVERAGE(L1156,O1156))</f>
        <v>13000</v>
      </c>
      <c r="Q1156" s="205"/>
      <c r="R1156" s="213"/>
      <c r="S1156" s="213"/>
      <c r="T1156" s="152"/>
      <c r="U1156" s="152"/>
      <c r="V1156" s="206"/>
      <c r="W1156" s="207"/>
      <c r="X1156" s="208"/>
      <c r="Y1156" s="209"/>
      <c r="AA1156" s="186"/>
      <c r="AB1156" s="186"/>
      <c r="AC1156" s="186"/>
      <c r="AD1156" s="186"/>
      <c r="AE1156" s="186"/>
      <c r="AF1156" s="186"/>
    </row>
    <row r="1157" spans="1:32" ht="18" customHeight="1">
      <c r="A1157" s="188"/>
      <c r="B1157" s="189"/>
      <c r="C1157" s="167"/>
      <c r="D1157" s="190"/>
      <c r="E1157" s="191"/>
      <c r="F1157" s="192"/>
      <c r="G1157" s="193"/>
      <c r="H1157" s="191"/>
      <c r="I1157" s="194"/>
      <c r="J1157" s="194" t="s">
        <v>756</v>
      </c>
      <c r="K1157" s="194"/>
      <c r="L1157" s="194"/>
      <c r="M1157" s="194" t="s">
        <v>757</v>
      </c>
      <c r="N1157" s="194"/>
      <c r="O1157" s="194"/>
      <c r="P1157" s="196"/>
      <c r="Q1157" s="197"/>
      <c r="R1157" s="194"/>
      <c r="S1157" s="194"/>
      <c r="T1157" s="194"/>
      <c r="U1157" s="194"/>
      <c r="V1157" s="198"/>
      <c r="W1157" s="198"/>
      <c r="X1157" s="199"/>
      <c r="Y1157" s="200"/>
      <c r="AA1157" s="198"/>
      <c r="AB1157" s="198"/>
      <c r="AC1157" s="198"/>
      <c r="AD1157" s="198"/>
      <c r="AE1157" s="198"/>
      <c r="AF1157" s="198"/>
    </row>
    <row r="1158" spans="1:32" ht="18" customHeight="1">
      <c r="A1158" s="151"/>
      <c r="B1158" s="201" t="s">
        <v>677</v>
      </c>
      <c r="C1158" s="202" t="s">
        <v>1050</v>
      </c>
      <c r="D1158" s="217">
        <v>0.52</v>
      </c>
      <c r="E1158" s="183" t="s">
        <v>12</v>
      </c>
      <c r="F1158" s="210">
        <f>IF(G1158=0,"",IF(LEN(ABS(ROUND(G1158,0)))&gt;3,ROUND(G1158,2-INT(LOG(ABS(ROUND(G1158,0))))),IF(LEN(ABS(ROUND(G1158,0)))&gt;1,ROUND(G1158,1-INT(LOG(ABS(G1158)))),ROUND(G1158,0-INT(LOG(ABS(G1158)))))))</f>
        <v>13500</v>
      </c>
      <c r="G1158" s="211">
        <f>IF(P1158="",H1158,ROUND(H1158*P1158,1))</f>
        <v>13450</v>
      </c>
      <c r="H1158" s="204">
        <v>1</v>
      </c>
      <c r="I1158" s="213"/>
      <c r="J1158" s="213">
        <v>13450</v>
      </c>
      <c r="K1158" s="222">
        <v>1</v>
      </c>
      <c r="L1158" s="229">
        <f>IF(J1158="",K1158,ROUND(J1158*K1158,1))</f>
        <v>13450</v>
      </c>
      <c r="M1158" s="212">
        <v>13450</v>
      </c>
      <c r="N1158" s="222">
        <v>1</v>
      </c>
      <c r="O1158" s="229">
        <f>IF(M1158="",N1158,ROUND(M1158*N1158,1))</f>
        <v>13450</v>
      </c>
      <c r="P1158" s="230">
        <f>IF(E1158="",0,AVERAGE(L1158,O1158))</f>
        <v>13450</v>
      </c>
      <c r="Q1158" s="205"/>
      <c r="R1158" s="213"/>
      <c r="S1158" s="213"/>
      <c r="T1158" s="152"/>
      <c r="U1158" s="152"/>
      <c r="V1158" s="206"/>
      <c r="W1158" s="207"/>
      <c r="X1158" s="208"/>
      <c r="Y1158" s="209"/>
      <c r="AA1158" s="186"/>
      <c r="AB1158" s="186"/>
      <c r="AC1158" s="186"/>
      <c r="AD1158" s="186"/>
      <c r="AE1158" s="186"/>
      <c r="AF1158" s="186"/>
    </row>
    <row r="1159" spans="1:32" ht="18" customHeight="1">
      <c r="A1159" s="188"/>
      <c r="B1159" s="189"/>
      <c r="C1159" s="167"/>
      <c r="D1159" s="190"/>
      <c r="E1159" s="191"/>
      <c r="F1159" s="192"/>
      <c r="G1159" s="193" t="s">
        <v>721</v>
      </c>
      <c r="H1159" s="191"/>
      <c r="I1159" s="194"/>
      <c r="J1159" s="194"/>
      <c r="K1159" s="194"/>
      <c r="L1159" s="194"/>
      <c r="M1159" s="194"/>
      <c r="N1159" s="194"/>
      <c r="O1159" s="194"/>
      <c r="P1159" s="196"/>
      <c r="Q1159" s="197"/>
      <c r="R1159" s="194"/>
      <c r="S1159" s="194"/>
      <c r="T1159" s="194"/>
      <c r="U1159" s="194"/>
      <c r="V1159" s="198"/>
      <c r="W1159" s="198"/>
      <c r="X1159" s="199"/>
      <c r="Y1159" s="200"/>
      <c r="AA1159" s="198"/>
      <c r="AB1159" s="198"/>
      <c r="AC1159" s="198"/>
      <c r="AD1159" s="198"/>
      <c r="AE1159" s="198"/>
      <c r="AF1159" s="198"/>
    </row>
    <row r="1160" spans="1:32" ht="18" customHeight="1">
      <c r="A1160" s="151"/>
      <c r="B1160" s="201" t="s">
        <v>652</v>
      </c>
      <c r="C1160" s="202" t="s">
        <v>653</v>
      </c>
      <c r="D1160" s="217">
        <v>0.02</v>
      </c>
      <c r="E1160" s="183" t="s">
        <v>12</v>
      </c>
      <c r="F1160" s="210">
        <f>IF(G1160=0,"",IF(LEN(ABS(ROUND(G1160,0)))&gt;3,ROUND(G1160,2-INT(LOG(ABS(ROUND(G1160,0))))),IF(LEN(ABS(ROUND(G1160,0)))&gt;1,ROUND(G1160,1-INT(LOG(ABS(G1160)))),ROUND(G1160,0-INT(LOG(ABS(G1160)))))))</f>
        <v>6990</v>
      </c>
      <c r="G1160" s="211">
        <f>SUM(G1161:G1166)</f>
        <v>6988</v>
      </c>
      <c r="H1160" s="204"/>
      <c r="I1160" s="213"/>
      <c r="J1160" s="213"/>
      <c r="K1160" s="222"/>
      <c r="L1160" s="229"/>
      <c r="M1160" s="212"/>
      <c r="N1160" s="222"/>
      <c r="O1160" s="229"/>
      <c r="P1160" s="230"/>
      <c r="Q1160" s="205"/>
      <c r="R1160" s="213"/>
      <c r="S1160" s="213"/>
      <c r="T1160" s="152"/>
      <c r="U1160" s="152"/>
      <c r="V1160" s="206"/>
      <c r="W1160" s="207"/>
      <c r="X1160" s="208"/>
      <c r="Y1160" s="209"/>
      <c r="AA1160" s="186"/>
      <c r="AB1160" s="186"/>
      <c r="AC1160" s="186"/>
      <c r="AD1160" s="186"/>
      <c r="AE1160" s="186"/>
      <c r="AF1160" s="186"/>
    </row>
    <row r="1161" spans="1:32" ht="18" customHeight="1">
      <c r="A1161" s="188"/>
      <c r="B1161" s="189"/>
      <c r="C1161" s="167"/>
      <c r="D1161" s="190"/>
      <c r="E1161" s="191"/>
      <c r="F1161" s="192"/>
      <c r="G1161" s="193"/>
      <c r="H1161" s="191"/>
      <c r="I1161" s="194"/>
      <c r="J1161" s="194"/>
      <c r="K1161" s="194"/>
      <c r="L1161" s="194"/>
      <c r="M1161" s="195"/>
      <c r="N1161" s="194"/>
      <c r="O1161" s="194"/>
      <c r="P1161" s="196"/>
      <c r="Q1161" s="197"/>
      <c r="R1161" s="194"/>
      <c r="S1161" s="194"/>
      <c r="T1161" s="194"/>
      <c r="U1161" s="194"/>
      <c r="V1161" s="198"/>
      <c r="W1161" s="198"/>
      <c r="X1161" s="199"/>
      <c r="Y1161" s="200"/>
      <c r="AA1161" s="198"/>
      <c r="AB1161" s="198"/>
      <c r="AC1161" s="198"/>
      <c r="AD1161" s="198"/>
      <c r="AE1161" s="198"/>
      <c r="AF1161" s="198"/>
    </row>
    <row r="1162" spans="1:32" ht="18" customHeight="1">
      <c r="A1162" s="151"/>
      <c r="B1162" s="201"/>
      <c r="C1162" s="202" t="s">
        <v>758</v>
      </c>
      <c r="D1162" s="203"/>
      <c r="E1162" s="183"/>
      <c r="F1162" s="210" t="str">
        <f>IF(G1162=0,"",IF(LEN(ABS(ROUND(G1162,0)))&gt;3,ROUND(G1162,2-INT(LOG(ABS(ROUND(G1162,0))))),IF(LEN(ABS(ROUND(G1162,0)))&gt;1,ROUND(G1162,1-INT(LOG(ABS(G1162)))),ROUND(G1162,0-INT(LOG(ABS(G1162)))))))</f>
        <v/>
      </c>
      <c r="G1162" s="211"/>
      <c r="H1162" s="204"/>
      <c r="I1162" s="213"/>
      <c r="J1162" s="213"/>
      <c r="K1162" s="222"/>
      <c r="L1162" s="229"/>
      <c r="M1162" s="212"/>
      <c r="N1162" s="222"/>
      <c r="O1162" s="229"/>
      <c r="P1162" s="230"/>
      <c r="Q1162" s="205"/>
      <c r="R1162" s="213"/>
      <c r="S1162" s="213"/>
      <c r="T1162" s="152"/>
      <c r="U1162" s="152"/>
      <c r="V1162" s="206"/>
      <c r="W1162" s="207"/>
      <c r="X1162" s="208"/>
      <c r="Y1162" s="209"/>
      <c r="AA1162" s="186"/>
      <c r="AB1162" s="186"/>
      <c r="AC1162" s="186"/>
      <c r="AD1162" s="186"/>
      <c r="AE1162" s="186"/>
      <c r="AF1162" s="186"/>
    </row>
    <row r="1163" spans="1:32" ht="18" customHeight="1">
      <c r="A1163" s="188"/>
      <c r="B1163" s="189"/>
      <c r="C1163" s="167"/>
      <c r="D1163" s="190"/>
      <c r="E1163" s="191"/>
      <c r="F1163" s="192"/>
      <c r="G1163" s="193"/>
      <c r="H1163" s="191"/>
      <c r="I1163" s="194"/>
      <c r="J1163" s="194" t="s">
        <v>759</v>
      </c>
      <c r="K1163" s="194"/>
      <c r="L1163" s="194"/>
      <c r="M1163" s="195" t="s">
        <v>760</v>
      </c>
      <c r="N1163" s="194"/>
      <c r="O1163" s="194"/>
      <c r="P1163" s="196"/>
      <c r="Q1163" s="197"/>
      <c r="R1163" s="194"/>
      <c r="S1163" s="194"/>
      <c r="T1163" s="194"/>
      <c r="U1163" s="194"/>
      <c r="V1163" s="198"/>
      <c r="W1163" s="198"/>
      <c r="X1163" s="199"/>
      <c r="Y1163" s="200"/>
      <c r="AA1163" s="198"/>
      <c r="AB1163" s="198"/>
      <c r="AC1163" s="198"/>
      <c r="AD1163" s="198"/>
      <c r="AE1163" s="198"/>
      <c r="AF1163" s="198"/>
    </row>
    <row r="1164" spans="1:32" ht="18" customHeight="1">
      <c r="A1164" s="151"/>
      <c r="B1164" s="201"/>
      <c r="C1164" s="202" t="s">
        <v>761</v>
      </c>
      <c r="D1164" s="203">
        <v>1</v>
      </c>
      <c r="E1164" s="183" t="s">
        <v>762</v>
      </c>
      <c r="F1164" s="210"/>
      <c r="G1164" s="211">
        <f>IF(P1164="",H1164,ROUND(H1164*P1164,1))</f>
        <v>5590</v>
      </c>
      <c r="H1164" s="204">
        <v>0.26</v>
      </c>
      <c r="I1164" s="213"/>
      <c r="J1164" s="213">
        <v>21500</v>
      </c>
      <c r="K1164" s="222">
        <v>1</v>
      </c>
      <c r="L1164" s="229">
        <f>IF(J1164="",K1164,ROUND(J1164*K1164,1))</f>
        <v>21500</v>
      </c>
      <c r="M1164" s="212">
        <v>21500</v>
      </c>
      <c r="N1164" s="222">
        <v>1</v>
      </c>
      <c r="O1164" s="229">
        <f>IF(M1164="",N1164,ROUND(M1164*N1164,1))</f>
        <v>21500</v>
      </c>
      <c r="P1164" s="230">
        <f>IF(E1164="",0,AVERAGE(L1164,O1164))</f>
        <v>21500</v>
      </c>
      <c r="Q1164" s="205"/>
      <c r="R1164" s="213"/>
      <c r="S1164" s="213"/>
      <c r="T1164" s="152"/>
      <c r="U1164" s="152"/>
      <c r="V1164" s="206"/>
      <c r="W1164" s="207"/>
      <c r="X1164" s="208"/>
      <c r="Y1164" s="209"/>
      <c r="AA1164" s="186"/>
      <c r="AB1164" s="186"/>
      <c r="AC1164" s="186"/>
      <c r="AD1164" s="186"/>
      <c r="AE1164" s="186"/>
      <c r="AF1164" s="186"/>
    </row>
    <row r="1165" spans="1:32" ht="18" customHeight="1">
      <c r="A1165" s="188"/>
      <c r="B1165" s="189"/>
      <c r="C1165" s="167"/>
      <c r="D1165" s="190"/>
      <c r="E1165" s="191"/>
      <c r="F1165" s="192"/>
      <c r="G1165" s="193"/>
      <c r="H1165" s="191"/>
      <c r="I1165" s="194"/>
      <c r="J1165" s="194"/>
      <c r="K1165" s="194"/>
      <c r="L1165" s="194"/>
      <c r="M1165" s="195"/>
      <c r="N1165" s="194"/>
      <c r="O1165" s="194"/>
      <c r="P1165" s="196"/>
      <c r="Q1165" s="197"/>
      <c r="R1165" s="194"/>
      <c r="S1165" s="194"/>
      <c r="T1165" s="194"/>
      <c r="U1165" s="194"/>
      <c r="V1165" s="198"/>
      <c r="W1165" s="198"/>
      <c r="X1165" s="199"/>
      <c r="Y1165" s="200"/>
      <c r="AA1165" s="198"/>
      <c r="AB1165" s="198"/>
      <c r="AC1165" s="198"/>
      <c r="AD1165" s="198"/>
      <c r="AE1165" s="198"/>
      <c r="AF1165" s="198"/>
    </row>
    <row r="1166" spans="1:32" ht="18" customHeight="1">
      <c r="A1166" s="151"/>
      <c r="B1166" s="201"/>
      <c r="C1166" s="202" t="s">
        <v>763</v>
      </c>
      <c r="D1166" s="203">
        <v>1</v>
      </c>
      <c r="E1166" s="183" t="s">
        <v>0</v>
      </c>
      <c r="F1166" s="210"/>
      <c r="G1166" s="211">
        <f>ROUND(G1164*H1166,0)</f>
        <v>1398</v>
      </c>
      <c r="H1166" s="204">
        <v>0.25</v>
      </c>
      <c r="I1166" s="213"/>
      <c r="J1166" s="213"/>
      <c r="K1166" s="222"/>
      <c r="L1166" s="229"/>
      <c r="M1166" s="212"/>
      <c r="N1166" s="222"/>
      <c r="O1166" s="229"/>
      <c r="P1166" s="230"/>
      <c r="Q1166" s="205"/>
      <c r="R1166" s="213"/>
      <c r="S1166" s="213"/>
      <c r="T1166" s="152"/>
      <c r="U1166" s="152"/>
      <c r="V1166" s="206"/>
      <c r="W1166" s="207"/>
      <c r="X1166" s="208"/>
      <c r="Y1166" s="209"/>
      <c r="AA1166" s="186"/>
      <c r="AB1166" s="186"/>
      <c r="AC1166" s="186"/>
      <c r="AD1166" s="186"/>
      <c r="AE1166" s="186"/>
      <c r="AF1166" s="186"/>
    </row>
    <row r="1167" spans="1:32" ht="18" customHeight="1">
      <c r="A1167" s="188"/>
      <c r="B1167" s="189"/>
      <c r="C1167" s="167"/>
      <c r="D1167" s="190"/>
      <c r="E1167" s="191"/>
      <c r="F1167" s="192"/>
      <c r="G1167" s="193" t="s">
        <v>721</v>
      </c>
      <c r="H1167" s="191"/>
      <c r="I1167" s="194"/>
      <c r="J1167" s="194"/>
      <c r="K1167" s="194"/>
      <c r="L1167" s="194"/>
      <c r="M1167" s="194"/>
      <c r="N1167" s="194"/>
      <c r="O1167" s="194"/>
      <c r="P1167" s="196"/>
      <c r="Q1167" s="197"/>
      <c r="R1167" s="194"/>
      <c r="S1167" s="194"/>
      <c r="T1167" s="194"/>
      <c r="U1167" s="194"/>
      <c r="V1167" s="198"/>
      <c r="W1167" s="198"/>
      <c r="X1167" s="199"/>
      <c r="Y1167" s="200"/>
      <c r="AA1167" s="198"/>
      <c r="AB1167" s="198"/>
      <c r="AC1167" s="198"/>
      <c r="AD1167" s="198"/>
      <c r="AE1167" s="198"/>
      <c r="AF1167" s="198"/>
    </row>
    <row r="1168" spans="1:32" ht="18" customHeight="1">
      <c r="A1168" s="151"/>
      <c r="B1168" s="201" t="s">
        <v>652</v>
      </c>
      <c r="C1168" s="202" t="s">
        <v>654</v>
      </c>
      <c r="D1168" s="217">
        <v>0.52</v>
      </c>
      <c r="E1168" s="183" t="s">
        <v>12</v>
      </c>
      <c r="F1168" s="210">
        <f>IF(G1168=0,"",IF(LEN(ABS(ROUND(G1168,0)))&gt;3,ROUND(G1168,2-INT(LOG(ABS(ROUND(G1168,0))))),IF(LEN(ABS(ROUND(G1168,0)))&gt;1,ROUND(G1168,1-INT(LOG(ABS(G1168)))),ROUND(G1168,0-INT(LOG(ABS(G1168)))))))</f>
        <v>11600</v>
      </c>
      <c r="G1168" s="211">
        <f>SUM(G1169:G1174)</f>
        <v>11556</v>
      </c>
      <c r="H1168" s="204"/>
      <c r="I1168" s="213"/>
      <c r="J1168" s="213"/>
      <c r="K1168" s="222"/>
      <c r="L1168" s="229"/>
      <c r="M1168" s="212"/>
      <c r="N1168" s="222"/>
      <c r="O1168" s="229"/>
      <c r="P1168" s="230"/>
      <c r="Q1168" s="205"/>
      <c r="R1168" s="213"/>
      <c r="S1168" s="213"/>
      <c r="T1168" s="152"/>
      <c r="U1168" s="152"/>
      <c r="V1168" s="206"/>
      <c r="W1168" s="207"/>
      <c r="X1168" s="208"/>
      <c r="Y1168" s="209"/>
      <c r="AA1168" s="186"/>
      <c r="AB1168" s="186"/>
      <c r="AC1168" s="186"/>
      <c r="AD1168" s="186"/>
      <c r="AE1168" s="186"/>
      <c r="AF1168" s="186"/>
    </row>
    <row r="1169" spans="1:32" ht="18" customHeight="1">
      <c r="A1169" s="188"/>
      <c r="B1169" s="189"/>
      <c r="C1169" s="167"/>
      <c r="D1169" s="190"/>
      <c r="E1169" s="191"/>
      <c r="F1169" s="192"/>
      <c r="G1169" s="193"/>
      <c r="H1169" s="191"/>
      <c r="I1169" s="194"/>
      <c r="J1169" s="194"/>
      <c r="K1169" s="194"/>
      <c r="L1169" s="194"/>
      <c r="M1169" s="195"/>
      <c r="N1169" s="194"/>
      <c r="O1169" s="194"/>
      <c r="P1169" s="196"/>
      <c r="Q1169" s="197"/>
      <c r="R1169" s="194"/>
      <c r="S1169" s="194"/>
      <c r="T1169" s="194"/>
      <c r="U1169" s="194"/>
      <c r="V1169" s="198"/>
      <c r="W1169" s="198"/>
      <c r="X1169" s="199"/>
      <c r="Y1169" s="200"/>
      <c r="AA1169" s="198"/>
      <c r="AB1169" s="198"/>
      <c r="AC1169" s="198"/>
      <c r="AD1169" s="198"/>
      <c r="AE1169" s="198"/>
      <c r="AF1169" s="198"/>
    </row>
    <row r="1170" spans="1:32" ht="18" customHeight="1">
      <c r="A1170" s="151"/>
      <c r="B1170" s="201"/>
      <c r="C1170" s="202" t="s">
        <v>764</v>
      </c>
      <c r="D1170" s="203"/>
      <c r="E1170" s="183"/>
      <c r="F1170" s="210" t="str">
        <f>IF(G1170=0,"",IF(LEN(ABS(ROUND(G1170,0)))&gt;3,ROUND(G1170,2-INT(LOG(ABS(ROUND(G1170,0))))),IF(LEN(ABS(ROUND(G1170,0)))&gt;1,ROUND(G1170,1-INT(LOG(ABS(G1170)))),ROUND(G1170,0-INT(LOG(ABS(G1170)))))))</f>
        <v/>
      </c>
      <c r="G1170" s="211"/>
      <c r="H1170" s="204"/>
      <c r="I1170" s="213"/>
      <c r="J1170" s="213"/>
      <c r="K1170" s="222"/>
      <c r="L1170" s="229"/>
      <c r="M1170" s="212"/>
      <c r="N1170" s="222"/>
      <c r="O1170" s="229"/>
      <c r="P1170" s="230"/>
      <c r="Q1170" s="205"/>
      <c r="R1170" s="213"/>
      <c r="S1170" s="213"/>
      <c r="T1170" s="152"/>
      <c r="U1170" s="152"/>
      <c r="V1170" s="206"/>
      <c r="W1170" s="207"/>
      <c r="X1170" s="208"/>
      <c r="Y1170" s="209"/>
      <c r="AA1170" s="186"/>
      <c r="AB1170" s="186"/>
      <c r="AC1170" s="186"/>
      <c r="AD1170" s="186"/>
      <c r="AE1170" s="186"/>
      <c r="AF1170" s="186"/>
    </row>
    <row r="1171" spans="1:32" ht="18" customHeight="1">
      <c r="A1171" s="188"/>
      <c r="B1171" s="189"/>
      <c r="C1171" s="167"/>
      <c r="D1171" s="190"/>
      <c r="E1171" s="191"/>
      <c r="F1171" s="192"/>
      <c r="G1171" s="193"/>
      <c r="H1171" s="191"/>
      <c r="I1171" s="194"/>
      <c r="J1171" s="194" t="s">
        <v>759</v>
      </c>
      <c r="K1171" s="194"/>
      <c r="L1171" s="194"/>
      <c r="M1171" s="195" t="s">
        <v>760</v>
      </c>
      <c r="N1171" s="194"/>
      <c r="O1171" s="194"/>
      <c r="P1171" s="196"/>
      <c r="Q1171" s="197"/>
      <c r="R1171" s="194"/>
      <c r="S1171" s="194"/>
      <c r="T1171" s="194"/>
      <c r="U1171" s="194"/>
      <c r="V1171" s="198"/>
      <c r="W1171" s="198"/>
      <c r="X1171" s="199"/>
      <c r="Y1171" s="200"/>
      <c r="AA1171" s="198"/>
      <c r="AB1171" s="198"/>
      <c r="AC1171" s="198"/>
      <c r="AD1171" s="198"/>
      <c r="AE1171" s="198"/>
      <c r="AF1171" s="198"/>
    </row>
    <row r="1172" spans="1:32" ht="18" customHeight="1">
      <c r="A1172" s="151"/>
      <c r="B1172" s="201"/>
      <c r="C1172" s="202" t="s">
        <v>761</v>
      </c>
      <c r="D1172" s="203">
        <v>1</v>
      </c>
      <c r="E1172" s="183" t="s">
        <v>762</v>
      </c>
      <c r="F1172" s="210"/>
      <c r="G1172" s="211">
        <f>IF(P1172="",H1172,ROUND(H1172*P1172,1))</f>
        <v>9245</v>
      </c>
      <c r="H1172" s="204">
        <v>0.43</v>
      </c>
      <c r="I1172" s="213"/>
      <c r="J1172" s="213">
        <v>21500</v>
      </c>
      <c r="K1172" s="222">
        <v>1</v>
      </c>
      <c r="L1172" s="229">
        <f>IF(J1172="",K1172,ROUND(J1172*K1172,1))</f>
        <v>21500</v>
      </c>
      <c r="M1172" s="212">
        <v>21500</v>
      </c>
      <c r="N1172" s="222">
        <v>1</v>
      </c>
      <c r="O1172" s="229">
        <f>IF(M1172="",N1172,ROUND(M1172*N1172,1))</f>
        <v>21500</v>
      </c>
      <c r="P1172" s="230">
        <f>IF(E1172="",0,AVERAGE(L1172,O1172))</f>
        <v>21500</v>
      </c>
      <c r="Q1172" s="205"/>
      <c r="R1172" s="213"/>
      <c r="S1172" s="213"/>
      <c r="T1172" s="152"/>
      <c r="U1172" s="152"/>
      <c r="V1172" s="206"/>
      <c r="W1172" s="207"/>
      <c r="X1172" s="208"/>
      <c r="Y1172" s="209"/>
      <c r="AA1172" s="186"/>
      <c r="AB1172" s="186"/>
      <c r="AC1172" s="186"/>
      <c r="AD1172" s="186"/>
      <c r="AE1172" s="186"/>
      <c r="AF1172" s="186"/>
    </row>
    <row r="1173" spans="1:32" ht="18" customHeight="1">
      <c r="A1173" s="188"/>
      <c r="B1173" s="189"/>
      <c r="C1173" s="167"/>
      <c r="D1173" s="190"/>
      <c r="E1173" s="191"/>
      <c r="F1173" s="192"/>
      <c r="G1173" s="193"/>
      <c r="H1173" s="191"/>
      <c r="I1173" s="194"/>
      <c r="J1173" s="194"/>
      <c r="K1173" s="194"/>
      <c r="L1173" s="194"/>
      <c r="M1173" s="195"/>
      <c r="N1173" s="194"/>
      <c r="O1173" s="194"/>
      <c r="P1173" s="196"/>
      <c r="Q1173" s="197"/>
      <c r="R1173" s="194"/>
      <c r="S1173" s="194"/>
      <c r="T1173" s="194"/>
      <c r="U1173" s="194"/>
      <c r="V1173" s="198"/>
      <c r="W1173" s="198"/>
      <c r="X1173" s="199"/>
      <c r="Y1173" s="200"/>
      <c r="AA1173" s="198"/>
      <c r="AB1173" s="198"/>
      <c r="AC1173" s="198"/>
      <c r="AD1173" s="198"/>
      <c r="AE1173" s="198"/>
      <c r="AF1173" s="198"/>
    </row>
    <row r="1174" spans="1:32" ht="18" customHeight="1">
      <c r="A1174" s="151"/>
      <c r="B1174" s="201"/>
      <c r="C1174" s="202" t="s">
        <v>763</v>
      </c>
      <c r="D1174" s="203">
        <v>1</v>
      </c>
      <c r="E1174" s="183" t="s">
        <v>0</v>
      </c>
      <c r="F1174" s="210"/>
      <c r="G1174" s="211">
        <f>ROUND(G1172*H1174,0)</f>
        <v>2311</v>
      </c>
      <c r="H1174" s="204">
        <v>0.25</v>
      </c>
      <c r="I1174" s="213"/>
      <c r="J1174" s="213"/>
      <c r="K1174" s="222"/>
      <c r="L1174" s="229"/>
      <c r="M1174" s="212"/>
      <c r="N1174" s="222"/>
      <c r="O1174" s="229"/>
      <c r="P1174" s="230"/>
      <c r="Q1174" s="205"/>
      <c r="R1174" s="213"/>
      <c r="S1174" s="213"/>
      <c r="T1174" s="152"/>
      <c r="U1174" s="152"/>
      <c r="V1174" s="206"/>
      <c r="W1174" s="207"/>
      <c r="X1174" s="208"/>
      <c r="Y1174" s="209"/>
      <c r="AA1174" s="186"/>
      <c r="AB1174" s="186"/>
      <c r="AC1174" s="186"/>
      <c r="AD1174" s="186"/>
      <c r="AE1174" s="186"/>
      <c r="AF1174" s="186"/>
    </row>
    <row r="1175" spans="1:32" ht="18" customHeight="1">
      <c r="A1175" s="188"/>
      <c r="B1175" s="189"/>
      <c r="C1175" s="167"/>
      <c r="D1175" s="190"/>
      <c r="E1175" s="191"/>
      <c r="F1175" s="192"/>
      <c r="G1175" s="193"/>
      <c r="H1175" s="191"/>
      <c r="I1175" s="194"/>
      <c r="J1175" s="194" t="s">
        <v>765</v>
      </c>
      <c r="K1175" s="194"/>
      <c r="L1175" s="194"/>
      <c r="M1175" s="194" t="s">
        <v>766</v>
      </c>
      <c r="N1175" s="194"/>
      <c r="O1175" s="194"/>
      <c r="P1175" s="196"/>
      <c r="Q1175" s="197"/>
      <c r="R1175" s="194"/>
      <c r="S1175" s="194"/>
      <c r="T1175" s="194"/>
      <c r="U1175" s="194"/>
      <c r="V1175" s="198"/>
      <c r="W1175" s="198"/>
      <c r="X1175" s="199"/>
      <c r="Y1175" s="200"/>
      <c r="AA1175" s="198"/>
      <c r="AB1175" s="198"/>
      <c r="AC1175" s="198"/>
      <c r="AD1175" s="198"/>
      <c r="AE1175" s="198"/>
      <c r="AF1175" s="198"/>
    </row>
    <row r="1176" spans="1:32" ht="18" customHeight="1">
      <c r="A1176" s="151"/>
      <c r="B1176" s="201" t="s">
        <v>673</v>
      </c>
      <c r="C1176" s="202"/>
      <c r="D1176" s="217">
        <v>4.26</v>
      </c>
      <c r="E1176" s="183" t="s">
        <v>1070</v>
      </c>
      <c r="F1176" s="210">
        <f>IF(G1176=0,"",IF(LEN(ABS(ROUND(G1176,0)))&gt;3,ROUND(G1176,2-INT(LOG(ABS(ROUND(G1176,0))))),IF(LEN(ABS(ROUND(G1176,0)))&gt;1,ROUND(G1176,1-INT(LOG(ABS(G1176)))),ROUND(G1176,0-INT(LOG(ABS(G1176)))))))</f>
        <v>3640</v>
      </c>
      <c r="G1176" s="211">
        <f>IF(P1176="",H1176,ROUND(H1176*P1176,1))</f>
        <v>3636</v>
      </c>
      <c r="H1176" s="204">
        <v>1</v>
      </c>
      <c r="I1176" s="213"/>
      <c r="J1176" s="213">
        <v>3300</v>
      </c>
      <c r="K1176" s="222">
        <v>1.01</v>
      </c>
      <c r="L1176" s="229">
        <f>IF(J1176="",K1176,ROUND(J1176*K1176,1))</f>
        <v>3333</v>
      </c>
      <c r="M1176" s="212">
        <v>3900</v>
      </c>
      <c r="N1176" s="222">
        <v>1.01</v>
      </c>
      <c r="O1176" s="229">
        <f>IF(M1176="",N1176,ROUND(M1176*N1176,1))</f>
        <v>3939</v>
      </c>
      <c r="P1176" s="230">
        <f>IF(E1176="",0,AVERAGE(L1176,O1176))</f>
        <v>3636</v>
      </c>
      <c r="Q1176" s="205"/>
      <c r="R1176" s="213"/>
      <c r="S1176" s="213"/>
      <c r="T1176" s="152"/>
      <c r="U1176" s="152"/>
      <c r="V1176" s="206"/>
      <c r="W1176" s="207"/>
      <c r="X1176" s="208"/>
      <c r="Y1176" s="209"/>
      <c r="AA1176" s="186"/>
      <c r="AB1176" s="186"/>
      <c r="AC1176" s="186"/>
      <c r="AD1176" s="186"/>
      <c r="AE1176" s="186"/>
      <c r="AF1176" s="186"/>
    </row>
    <row r="1177" spans="1:32" ht="18" customHeight="1">
      <c r="A1177" s="188"/>
      <c r="B1177" s="189"/>
      <c r="C1177" s="167"/>
      <c r="D1177" s="190"/>
      <c r="E1177" s="191"/>
      <c r="F1177" s="192"/>
      <c r="G1177" s="193"/>
      <c r="H1177" s="191"/>
      <c r="I1177" s="194"/>
      <c r="J1177" s="194" t="s">
        <v>765</v>
      </c>
      <c r="K1177" s="194"/>
      <c r="L1177" s="194"/>
      <c r="M1177" s="194" t="s">
        <v>766</v>
      </c>
      <c r="N1177" s="194"/>
      <c r="O1177" s="194"/>
      <c r="P1177" s="196"/>
      <c r="Q1177" s="197"/>
      <c r="R1177" s="194"/>
      <c r="S1177" s="194"/>
      <c r="T1177" s="194"/>
      <c r="U1177" s="194"/>
      <c r="V1177" s="198"/>
      <c r="W1177" s="198"/>
      <c r="X1177" s="199"/>
      <c r="Y1177" s="200"/>
      <c r="AA1177" s="198"/>
      <c r="AB1177" s="198"/>
      <c r="AC1177" s="198"/>
      <c r="AD1177" s="198"/>
      <c r="AE1177" s="198"/>
      <c r="AF1177" s="198"/>
    </row>
    <row r="1178" spans="1:32" ht="18" customHeight="1">
      <c r="A1178" s="151"/>
      <c r="B1178" s="201" t="s">
        <v>656</v>
      </c>
      <c r="C1178" s="202" t="s">
        <v>657</v>
      </c>
      <c r="D1178" s="217">
        <v>4.26</v>
      </c>
      <c r="E1178" s="183" t="s">
        <v>786</v>
      </c>
      <c r="F1178" s="210">
        <f>IF(G1178=0,"",IF(LEN(ABS(ROUND(G1178,0)))&gt;3,ROUND(G1178,2-INT(LOG(ABS(ROUND(G1178,0))))),IF(LEN(ABS(ROUND(G1178,0)))&gt;1,ROUND(G1178,1-INT(LOG(ABS(G1178)))),ROUND(G1178,0-INT(LOG(ABS(G1178)))))))</f>
        <v>250</v>
      </c>
      <c r="G1178" s="211">
        <f>IF(P1178="",H1178,ROUND(H1178*P1178,1))</f>
        <v>252.5</v>
      </c>
      <c r="H1178" s="204">
        <v>1</v>
      </c>
      <c r="I1178" s="213"/>
      <c r="J1178" s="213">
        <v>250</v>
      </c>
      <c r="K1178" s="222">
        <v>1.01</v>
      </c>
      <c r="L1178" s="229">
        <f>IF(J1178="",K1178,ROUND(J1178*K1178,1))</f>
        <v>252.5</v>
      </c>
      <c r="M1178" s="212">
        <v>250</v>
      </c>
      <c r="N1178" s="222">
        <v>1.01</v>
      </c>
      <c r="O1178" s="229">
        <f>IF(M1178="",N1178,ROUND(M1178*N1178,1))</f>
        <v>252.5</v>
      </c>
      <c r="P1178" s="230">
        <f>IF(E1178="",0,AVERAGE(L1178,O1178))</f>
        <v>252.5</v>
      </c>
      <c r="Q1178" s="205"/>
      <c r="R1178" s="213"/>
      <c r="S1178" s="213"/>
      <c r="T1178" s="152"/>
      <c r="U1178" s="152"/>
      <c r="V1178" s="206"/>
      <c r="W1178" s="207"/>
      <c r="X1178" s="208"/>
      <c r="Y1178" s="209"/>
      <c r="AA1178" s="186"/>
      <c r="AB1178" s="186"/>
      <c r="AC1178" s="186"/>
      <c r="AD1178" s="186"/>
      <c r="AE1178" s="186"/>
      <c r="AF1178" s="186"/>
    </row>
    <row r="1179" spans="1:32" ht="18" customHeight="1">
      <c r="A1179" s="188"/>
      <c r="B1179" s="189" t="s">
        <v>678</v>
      </c>
      <c r="C1179" s="167"/>
      <c r="D1179" s="190"/>
      <c r="E1179" s="191"/>
      <c r="F1179" s="192"/>
      <c r="G1179" s="193"/>
      <c r="H1179" s="191"/>
      <c r="I1179" s="194"/>
      <c r="J1179" s="194" t="s">
        <v>710</v>
      </c>
      <c r="K1179" s="194"/>
      <c r="L1179" s="194"/>
      <c r="M1179" s="194" t="s">
        <v>711</v>
      </c>
      <c r="N1179" s="194"/>
      <c r="O1179" s="194"/>
      <c r="P1179" s="196"/>
      <c r="Q1179" s="197"/>
      <c r="R1179" s="194"/>
      <c r="S1179" s="194"/>
      <c r="T1179" s="194"/>
      <c r="U1179" s="194"/>
      <c r="V1179" s="198"/>
      <c r="W1179" s="198"/>
      <c r="X1179" s="199"/>
      <c r="Y1179" s="200"/>
      <c r="AA1179" s="198"/>
      <c r="AB1179" s="198"/>
      <c r="AC1179" s="198"/>
      <c r="AD1179" s="198"/>
      <c r="AE1179" s="198"/>
      <c r="AF1179" s="198"/>
    </row>
    <row r="1180" spans="1:32" ht="18" customHeight="1">
      <c r="A1180" s="151"/>
      <c r="B1180" s="201" t="s">
        <v>665</v>
      </c>
      <c r="C1180" s="202" t="s">
        <v>679</v>
      </c>
      <c r="D1180" s="217">
        <v>1.34</v>
      </c>
      <c r="E1180" s="183" t="s">
        <v>303</v>
      </c>
      <c r="F1180" s="210">
        <f>IF(G1180=0,"",IF(LEN(ABS(ROUND(G1180,0)))&gt;3,ROUND(G1180,2-INT(LOG(ABS(ROUND(G1180,0))))),IF(LEN(ABS(ROUND(G1180,0)))&gt;1,ROUND(G1180,1-INT(LOG(ABS(G1180)))),ROUND(G1180,0-INT(LOG(ABS(G1180)))))))</f>
        <v>490</v>
      </c>
      <c r="G1180" s="211">
        <f>IF(P1180="",H1180,ROUND(H1180*P1180,1))</f>
        <v>494.9</v>
      </c>
      <c r="H1180" s="204">
        <v>1</v>
      </c>
      <c r="I1180" s="213"/>
      <c r="J1180" s="213">
        <v>500</v>
      </c>
      <c r="K1180" s="222">
        <v>1.01</v>
      </c>
      <c r="L1180" s="229">
        <f>IF(J1180="",K1180,ROUND(J1180*K1180,1))</f>
        <v>505</v>
      </c>
      <c r="M1180" s="212">
        <v>480</v>
      </c>
      <c r="N1180" s="222">
        <v>1.01</v>
      </c>
      <c r="O1180" s="229">
        <f>IF(M1180="",N1180,ROUND(M1180*N1180,1))</f>
        <v>484.8</v>
      </c>
      <c r="P1180" s="230">
        <f>IF(E1180="",0,AVERAGE(L1180,O1180))</f>
        <v>494.9</v>
      </c>
      <c r="Q1180" s="205"/>
      <c r="R1180" s="213"/>
      <c r="S1180" s="213"/>
      <c r="T1180" s="152"/>
      <c r="U1180" s="152"/>
      <c r="V1180" s="206"/>
      <c r="W1180" s="207"/>
      <c r="X1180" s="208"/>
      <c r="Y1180" s="209"/>
      <c r="AA1180" s="186"/>
      <c r="AB1180" s="186"/>
      <c r="AC1180" s="186"/>
      <c r="AD1180" s="186"/>
      <c r="AE1180" s="186"/>
      <c r="AF1180" s="186"/>
    </row>
    <row r="1181" spans="1:32" ht="18" customHeight="1">
      <c r="A1181" s="188"/>
      <c r="B1181" s="189"/>
      <c r="C1181" s="167"/>
      <c r="D1181" s="190"/>
      <c r="E1181" s="191"/>
      <c r="F1181" s="192"/>
      <c r="G1181" s="193"/>
      <c r="H1181" s="191"/>
      <c r="I1181" s="194"/>
      <c r="J1181" s="194"/>
      <c r="K1181" s="194"/>
      <c r="L1181" s="194"/>
      <c r="M1181" s="195"/>
      <c r="N1181" s="194"/>
      <c r="O1181" s="194"/>
      <c r="P1181" s="196"/>
      <c r="Q1181" s="197"/>
      <c r="R1181" s="194"/>
      <c r="S1181" s="194"/>
      <c r="T1181" s="194"/>
      <c r="U1181" s="194"/>
      <c r="V1181" s="198"/>
      <c r="W1181" s="198"/>
      <c r="X1181" s="199"/>
      <c r="Y1181" s="200"/>
      <c r="AA1181" s="198"/>
      <c r="AB1181" s="198"/>
      <c r="AC1181" s="198"/>
      <c r="AD1181" s="198"/>
      <c r="AE1181" s="198"/>
      <c r="AF1181" s="198"/>
    </row>
    <row r="1182" spans="1:32" ht="18" customHeight="1">
      <c r="A1182" s="151"/>
      <c r="B1182" s="201"/>
      <c r="C1182" s="202"/>
      <c r="D1182" s="203"/>
      <c r="E1182" s="183"/>
      <c r="F1182" s="155"/>
      <c r="G1182" s="182"/>
      <c r="H1182" s="204"/>
      <c r="I1182" s="152"/>
      <c r="J1182" s="152"/>
      <c r="K1182" s="152"/>
      <c r="L1182" s="152"/>
      <c r="M1182" s="181"/>
      <c r="N1182" s="152"/>
      <c r="O1182" s="152"/>
      <c r="P1182" s="184"/>
      <c r="Q1182" s="205"/>
      <c r="R1182" s="213"/>
      <c r="S1182" s="213"/>
      <c r="T1182" s="152"/>
      <c r="U1182" s="152"/>
      <c r="V1182" s="206"/>
      <c r="W1182" s="207"/>
      <c r="X1182" s="208"/>
      <c r="Y1182" s="209"/>
      <c r="AA1182" s="186"/>
      <c r="AB1182" s="186"/>
      <c r="AC1182" s="186"/>
      <c r="AD1182" s="186"/>
      <c r="AE1182" s="186"/>
      <c r="AF1182" s="186"/>
    </row>
    <row r="1183" spans="1:32" ht="18" customHeight="1">
      <c r="A1183" s="188"/>
      <c r="B1183" s="189"/>
      <c r="C1183" s="167"/>
      <c r="D1183" s="190"/>
      <c r="E1183" s="191"/>
      <c r="F1183" s="192"/>
      <c r="G1183" s="193"/>
      <c r="H1183" s="191"/>
      <c r="I1183" s="194"/>
      <c r="J1183" s="194"/>
      <c r="K1183" s="194"/>
      <c r="L1183" s="194"/>
      <c r="M1183" s="194"/>
      <c r="N1183" s="194"/>
      <c r="O1183" s="194"/>
      <c r="P1183" s="196"/>
      <c r="Q1183" s="197"/>
      <c r="R1183" s="194"/>
      <c r="S1183" s="194"/>
      <c r="T1183" s="194"/>
      <c r="U1183" s="194"/>
      <c r="V1183" s="198"/>
      <c r="W1183" s="198"/>
      <c r="X1183" s="199"/>
      <c r="Y1183" s="200"/>
      <c r="AA1183" s="198"/>
      <c r="AB1183" s="198"/>
      <c r="AC1183" s="198"/>
      <c r="AD1183" s="198"/>
      <c r="AE1183" s="198"/>
      <c r="AF1183" s="198"/>
    </row>
    <row r="1184" spans="1:32" ht="18" customHeight="1">
      <c r="A1184" s="151" t="s">
        <v>1189</v>
      </c>
      <c r="B1184" s="201" t="s">
        <v>597</v>
      </c>
      <c r="C1184" s="202" t="s">
        <v>598</v>
      </c>
      <c r="D1184" s="203"/>
      <c r="E1184" s="183"/>
      <c r="F1184" s="215"/>
      <c r="G1184" s="211"/>
      <c r="H1184" s="204"/>
      <c r="I1184" s="213"/>
      <c r="J1184" s="213"/>
      <c r="K1184" s="222"/>
      <c r="L1184" s="213"/>
      <c r="M1184" s="212"/>
      <c r="N1184" s="222"/>
      <c r="O1184" s="213"/>
      <c r="P1184" s="214"/>
      <c r="Q1184" s="205"/>
      <c r="R1184" s="213"/>
      <c r="S1184" s="213"/>
      <c r="T1184" s="152"/>
      <c r="U1184" s="152"/>
      <c r="V1184" s="206"/>
      <c r="W1184" s="207"/>
      <c r="X1184" s="208"/>
      <c r="Y1184" s="209"/>
      <c r="AA1184" s="186"/>
      <c r="AB1184" s="186"/>
      <c r="AC1184" s="186"/>
      <c r="AD1184" s="186"/>
      <c r="AE1184" s="186"/>
      <c r="AF1184" s="186"/>
    </row>
    <row r="1185" spans="1:32" ht="18" customHeight="1">
      <c r="A1185" s="188"/>
      <c r="B1185" s="189"/>
      <c r="C1185" s="167"/>
      <c r="D1185" s="190"/>
      <c r="E1185" s="191"/>
      <c r="F1185" s="192"/>
      <c r="G1185" s="193"/>
      <c r="H1185" s="191"/>
      <c r="I1185" s="194"/>
      <c r="J1185" s="194"/>
      <c r="K1185" s="194"/>
      <c r="L1185" s="194"/>
      <c r="M1185" s="194"/>
      <c r="N1185" s="194"/>
      <c r="O1185" s="194"/>
      <c r="P1185" s="196"/>
      <c r="Q1185" s="197"/>
      <c r="R1185" s="194"/>
      <c r="S1185" s="194"/>
      <c r="T1185" s="194"/>
      <c r="U1185" s="194"/>
      <c r="V1185" s="198"/>
      <c r="W1185" s="198"/>
      <c r="X1185" s="199"/>
      <c r="Y1185" s="200"/>
      <c r="AA1185" s="198"/>
      <c r="AB1185" s="198"/>
      <c r="AC1185" s="198"/>
      <c r="AD1185" s="198"/>
      <c r="AE1185" s="198"/>
      <c r="AF1185" s="198"/>
    </row>
    <row r="1186" spans="1:32" ht="18" customHeight="1">
      <c r="A1186" s="151"/>
      <c r="B1186" s="201" t="s">
        <v>648</v>
      </c>
      <c r="C1186" s="202"/>
      <c r="D1186" s="203"/>
      <c r="E1186" s="183"/>
      <c r="F1186" s="215"/>
      <c r="G1186" s="211"/>
      <c r="H1186" s="204"/>
      <c r="I1186" s="213"/>
      <c r="J1186" s="213"/>
      <c r="K1186" s="222"/>
      <c r="L1186" s="213"/>
      <c r="M1186" s="212"/>
      <c r="N1186" s="222"/>
      <c r="O1186" s="213"/>
      <c r="P1186" s="214"/>
      <c r="Q1186" s="205"/>
      <c r="R1186" s="213"/>
      <c r="S1186" s="213"/>
      <c r="T1186" s="152"/>
      <c r="U1186" s="152"/>
      <c r="V1186" s="206"/>
      <c r="W1186" s="207"/>
      <c r="X1186" s="208"/>
      <c r="Y1186" s="209"/>
      <c r="AA1186" s="186"/>
      <c r="AB1186" s="186"/>
      <c r="AC1186" s="186"/>
      <c r="AD1186" s="186"/>
      <c r="AE1186" s="186"/>
      <c r="AF1186" s="186"/>
    </row>
    <row r="1187" spans="1:32" ht="18" customHeight="1">
      <c r="A1187" s="188"/>
      <c r="B1187" s="189"/>
      <c r="C1187" s="167"/>
      <c r="D1187" s="190"/>
      <c r="E1187" s="191"/>
      <c r="F1187" s="192"/>
      <c r="G1187" s="193"/>
      <c r="H1187" s="191"/>
      <c r="I1187" s="194"/>
      <c r="J1187" s="194" t="s">
        <v>754</v>
      </c>
      <c r="K1187" s="194"/>
      <c r="L1187" s="194"/>
      <c r="M1187" s="194" t="s">
        <v>755</v>
      </c>
      <c r="N1187" s="194"/>
      <c r="O1187" s="194"/>
      <c r="P1187" s="196"/>
      <c r="Q1187" s="197"/>
      <c r="R1187" s="194"/>
      <c r="S1187" s="194"/>
      <c r="T1187" s="194"/>
      <c r="U1187" s="194"/>
      <c r="V1187" s="198"/>
      <c r="W1187" s="198"/>
      <c r="X1187" s="199"/>
      <c r="Y1187" s="200"/>
      <c r="AA1187" s="198"/>
      <c r="AB1187" s="198"/>
      <c r="AC1187" s="198"/>
      <c r="AD1187" s="198"/>
      <c r="AE1187" s="198"/>
      <c r="AF1187" s="198"/>
    </row>
    <row r="1188" spans="1:32" ht="18" customHeight="1">
      <c r="A1188" s="151"/>
      <c r="B1188" s="201" t="s">
        <v>649</v>
      </c>
      <c r="C1188" s="202"/>
      <c r="D1188" s="217">
        <v>0.06</v>
      </c>
      <c r="E1188" s="183" t="s">
        <v>12</v>
      </c>
      <c r="F1188" s="210">
        <f>IF(G1188=0,"",IF(LEN(ABS(ROUND(G1188,0)))&gt;3,ROUND(G1188,2-INT(LOG(ABS(ROUND(G1188,0))))),IF(LEN(ABS(ROUND(G1188,0)))&gt;1,ROUND(G1188,1-INT(LOG(ABS(G1188)))),ROUND(G1188,0-INT(LOG(ABS(G1188)))))))</f>
        <v>4900</v>
      </c>
      <c r="G1188" s="211">
        <f>IF(P1188="",H1188,ROUND(H1188*P1188,1))</f>
        <v>4898.5</v>
      </c>
      <c r="H1188" s="204">
        <v>1</v>
      </c>
      <c r="I1188" s="213"/>
      <c r="J1188" s="213">
        <v>5200</v>
      </c>
      <c r="K1188" s="222">
        <v>1.01</v>
      </c>
      <c r="L1188" s="229">
        <f>IF(J1188="",K1188,ROUND(J1188*K1188,1))</f>
        <v>5252</v>
      </c>
      <c r="M1188" s="212">
        <v>4500</v>
      </c>
      <c r="N1188" s="222">
        <v>1.01</v>
      </c>
      <c r="O1188" s="229">
        <f>IF(M1188="",N1188,ROUND(M1188*N1188,1))</f>
        <v>4545</v>
      </c>
      <c r="P1188" s="230">
        <f>IF(E1188="",0,AVERAGE(L1188,O1188))</f>
        <v>4898.5</v>
      </c>
      <c r="Q1188" s="205"/>
      <c r="R1188" s="213"/>
      <c r="S1188" s="213"/>
      <c r="T1188" s="152"/>
      <c r="U1188" s="152"/>
      <c r="V1188" s="206"/>
      <c r="W1188" s="207"/>
      <c r="X1188" s="208"/>
      <c r="Y1188" s="209"/>
      <c r="AA1188" s="186"/>
      <c r="AB1188" s="186"/>
      <c r="AC1188" s="186"/>
      <c r="AD1188" s="186"/>
      <c r="AE1188" s="186"/>
      <c r="AF1188" s="186"/>
    </row>
    <row r="1189" spans="1:32" ht="18" customHeight="1">
      <c r="A1189" s="188"/>
      <c r="B1189" s="189"/>
      <c r="C1189" s="167"/>
      <c r="D1189" s="190"/>
      <c r="E1189" s="191"/>
      <c r="F1189" s="192"/>
      <c r="G1189" s="193"/>
      <c r="H1189" s="191"/>
      <c r="I1189" s="194"/>
      <c r="J1189" s="194" t="s">
        <v>773</v>
      </c>
      <c r="K1189" s="194"/>
      <c r="L1189" s="194"/>
      <c r="M1189" s="194" t="s">
        <v>774</v>
      </c>
      <c r="N1189" s="194"/>
      <c r="O1189" s="194"/>
      <c r="P1189" s="196"/>
      <c r="Q1189" s="197"/>
      <c r="R1189" s="194"/>
      <c r="S1189" s="194"/>
      <c r="T1189" s="194"/>
      <c r="U1189" s="194"/>
      <c r="V1189" s="198"/>
      <c r="W1189" s="198"/>
      <c r="X1189" s="199"/>
      <c r="Y1189" s="200"/>
      <c r="AA1189" s="198"/>
      <c r="AB1189" s="198"/>
      <c r="AC1189" s="198"/>
      <c r="AD1189" s="198"/>
      <c r="AE1189" s="198"/>
      <c r="AF1189" s="198"/>
    </row>
    <row r="1190" spans="1:32" ht="18" customHeight="1">
      <c r="A1190" s="151"/>
      <c r="B1190" s="201" t="s">
        <v>672</v>
      </c>
      <c r="C1190" s="202"/>
      <c r="D1190" s="217">
        <v>0.61</v>
      </c>
      <c r="E1190" s="183" t="s">
        <v>786</v>
      </c>
      <c r="F1190" s="210">
        <f>IF(G1190=0,"",IF(LEN(ABS(ROUND(G1190,0)))&gt;3,ROUND(G1190,2-INT(LOG(ABS(ROUND(G1190,0))))),IF(LEN(ABS(ROUND(G1190,0)))&gt;1,ROUND(G1190,1-INT(LOG(ABS(G1190)))),ROUND(G1190,0-INT(LOG(ABS(G1190)))))))</f>
        <v>240</v>
      </c>
      <c r="G1190" s="211">
        <f>IF(P1190="",H1190,ROUND(H1190*P1190,1))</f>
        <v>242.4</v>
      </c>
      <c r="H1190" s="204">
        <v>1</v>
      </c>
      <c r="I1190" s="213"/>
      <c r="J1190" s="213">
        <v>220</v>
      </c>
      <c r="K1190" s="222">
        <v>1.01</v>
      </c>
      <c r="L1190" s="229">
        <f>IF(J1190="",K1190,ROUND(J1190*K1190,1))</f>
        <v>222.2</v>
      </c>
      <c r="M1190" s="212">
        <v>260</v>
      </c>
      <c r="N1190" s="222">
        <v>1.01</v>
      </c>
      <c r="O1190" s="229">
        <f>IF(M1190="",N1190,ROUND(M1190*N1190,1))</f>
        <v>262.60000000000002</v>
      </c>
      <c r="P1190" s="230">
        <f>IF(E1190="",0,AVERAGE(L1190,O1190))</f>
        <v>242.4</v>
      </c>
      <c r="Q1190" s="205"/>
      <c r="R1190" s="213"/>
      <c r="S1190" s="213"/>
      <c r="T1190" s="152"/>
      <c r="U1190" s="152"/>
      <c r="V1190" s="206"/>
      <c r="W1190" s="207"/>
      <c r="X1190" s="208"/>
      <c r="Y1190" s="209"/>
      <c r="AA1190" s="186"/>
      <c r="AB1190" s="186"/>
      <c r="AC1190" s="186"/>
      <c r="AD1190" s="186"/>
      <c r="AE1190" s="186"/>
      <c r="AF1190" s="186"/>
    </row>
    <row r="1191" spans="1:32" ht="18" customHeight="1">
      <c r="A1191" s="188"/>
      <c r="B1191" s="189"/>
      <c r="C1191" s="167"/>
      <c r="D1191" s="190"/>
      <c r="E1191" s="191"/>
      <c r="F1191" s="192"/>
      <c r="G1191" s="193"/>
      <c r="H1191" s="191"/>
      <c r="I1191" s="194"/>
      <c r="J1191" s="194" t="s">
        <v>756</v>
      </c>
      <c r="K1191" s="194"/>
      <c r="L1191" s="194"/>
      <c r="M1191" s="194" t="s">
        <v>757</v>
      </c>
      <c r="N1191" s="194"/>
      <c r="O1191" s="194"/>
      <c r="P1191" s="196"/>
      <c r="Q1191" s="197"/>
      <c r="R1191" s="194"/>
      <c r="S1191" s="194"/>
      <c r="T1191" s="194"/>
      <c r="U1191" s="194"/>
      <c r="V1191" s="198"/>
      <c r="W1191" s="198"/>
      <c r="X1191" s="199"/>
      <c r="Y1191" s="200"/>
      <c r="AA1191" s="198"/>
      <c r="AB1191" s="198"/>
      <c r="AC1191" s="198"/>
      <c r="AD1191" s="198"/>
      <c r="AE1191" s="198"/>
      <c r="AF1191" s="198"/>
    </row>
    <row r="1192" spans="1:32" ht="18" customHeight="1">
      <c r="A1192" s="151"/>
      <c r="B1192" s="201" t="s">
        <v>650</v>
      </c>
      <c r="C1192" s="202" t="s">
        <v>1049</v>
      </c>
      <c r="D1192" s="217">
        <v>0.03</v>
      </c>
      <c r="E1192" s="183" t="s">
        <v>12</v>
      </c>
      <c r="F1192" s="210">
        <f>IF(G1192=0,"",IF(LEN(ABS(ROUND(G1192,0)))&gt;3,ROUND(G1192,2-INT(LOG(ABS(ROUND(G1192,0))))),IF(LEN(ABS(ROUND(G1192,0)))&gt;1,ROUND(G1192,1-INT(LOG(ABS(G1192)))),ROUND(G1192,0-INT(LOG(ABS(G1192)))))))</f>
        <v>13000</v>
      </c>
      <c r="G1192" s="211">
        <f>IF(P1192="",H1192,ROUND(H1192*P1192,1))</f>
        <v>13000</v>
      </c>
      <c r="H1192" s="204">
        <v>1</v>
      </c>
      <c r="I1192" s="213"/>
      <c r="J1192" s="213">
        <v>13000</v>
      </c>
      <c r="K1192" s="222">
        <v>1</v>
      </c>
      <c r="L1192" s="229">
        <f>IF(J1192="",K1192,ROUND(J1192*K1192,1))</f>
        <v>13000</v>
      </c>
      <c r="M1192" s="212">
        <v>13000</v>
      </c>
      <c r="N1192" s="222">
        <v>1</v>
      </c>
      <c r="O1192" s="229">
        <f>IF(M1192="",N1192,ROUND(M1192*N1192,1))</f>
        <v>13000</v>
      </c>
      <c r="P1192" s="230">
        <f>IF(E1192="",0,AVERAGE(L1192,O1192))</f>
        <v>13000</v>
      </c>
      <c r="Q1192" s="205"/>
      <c r="R1192" s="213"/>
      <c r="S1192" s="213"/>
      <c r="T1192" s="152"/>
      <c r="U1192" s="152"/>
      <c r="V1192" s="206"/>
      <c r="W1192" s="207"/>
      <c r="X1192" s="208"/>
      <c r="Y1192" s="209"/>
      <c r="AA1192" s="186"/>
      <c r="AB1192" s="186"/>
      <c r="AC1192" s="186"/>
      <c r="AD1192" s="186"/>
      <c r="AE1192" s="186"/>
      <c r="AF1192" s="186"/>
    </row>
    <row r="1193" spans="1:32" ht="18" customHeight="1">
      <c r="A1193" s="188"/>
      <c r="B1193" s="189"/>
      <c r="C1193" s="167"/>
      <c r="D1193" s="190"/>
      <c r="E1193" s="191"/>
      <c r="F1193" s="192"/>
      <c r="G1193" s="193"/>
      <c r="H1193" s="191"/>
      <c r="I1193" s="194"/>
      <c r="J1193" s="194" t="s">
        <v>756</v>
      </c>
      <c r="K1193" s="194"/>
      <c r="L1193" s="194"/>
      <c r="M1193" s="194" t="s">
        <v>757</v>
      </c>
      <c r="N1193" s="194"/>
      <c r="O1193" s="194"/>
      <c r="P1193" s="196"/>
      <c r="Q1193" s="197"/>
      <c r="R1193" s="194"/>
      <c r="S1193" s="194"/>
      <c r="T1193" s="194"/>
      <c r="U1193" s="194"/>
      <c r="V1193" s="198"/>
      <c r="W1193" s="198"/>
      <c r="X1193" s="199"/>
      <c r="Y1193" s="200"/>
      <c r="AA1193" s="198"/>
      <c r="AB1193" s="198"/>
      <c r="AC1193" s="198"/>
      <c r="AD1193" s="198"/>
      <c r="AE1193" s="198"/>
      <c r="AF1193" s="198"/>
    </row>
    <row r="1194" spans="1:32" ht="18" customHeight="1">
      <c r="A1194" s="151"/>
      <c r="B1194" s="201" t="s">
        <v>651</v>
      </c>
      <c r="C1194" s="202" t="s">
        <v>1053</v>
      </c>
      <c r="D1194" s="217">
        <v>0.08</v>
      </c>
      <c r="E1194" s="183" t="s">
        <v>12</v>
      </c>
      <c r="F1194" s="210">
        <f>IF(G1194=0,"",IF(LEN(ABS(ROUND(G1194,0)))&gt;3,ROUND(G1194,2-INT(LOG(ABS(ROUND(G1194,0))))),IF(LEN(ABS(ROUND(G1194,0)))&gt;1,ROUND(G1194,1-INT(LOG(ABS(G1194)))),ROUND(G1194,0-INT(LOG(ABS(G1194)))))))</f>
        <v>14000</v>
      </c>
      <c r="G1194" s="211">
        <f>IF(P1194="",H1194,ROUND(H1194*P1194,1))</f>
        <v>13950</v>
      </c>
      <c r="H1194" s="204">
        <v>1</v>
      </c>
      <c r="I1194" s="213"/>
      <c r="J1194" s="213">
        <v>13950</v>
      </c>
      <c r="K1194" s="222">
        <v>1</v>
      </c>
      <c r="L1194" s="229">
        <f>IF(J1194="",K1194,ROUND(J1194*K1194,1))</f>
        <v>13950</v>
      </c>
      <c r="M1194" s="212">
        <v>13950</v>
      </c>
      <c r="N1194" s="222">
        <v>1</v>
      </c>
      <c r="O1194" s="229">
        <f>IF(M1194="",N1194,ROUND(M1194*N1194,1))</f>
        <v>13950</v>
      </c>
      <c r="P1194" s="230">
        <f>IF(E1194="",0,AVERAGE(L1194,O1194))</f>
        <v>13950</v>
      </c>
      <c r="Q1194" s="205"/>
      <c r="R1194" s="213"/>
      <c r="S1194" s="213"/>
      <c r="T1194" s="152"/>
      <c r="U1194" s="152"/>
      <c r="V1194" s="206"/>
      <c r="W1194" s="207"/>
      <c r="X1194" s="208"/>
      <c r="Y1194" s="209"/>
      <c r="AA1194" s="186"/>
      <c r="AB1194" s="186"/>
      <c r="AC1194" s="186"/>
      <c r="AD1194" s="186"/>
      <c r="AE1194" s="186"/>
      <c r="AF1194" s="186"/>
    </row>
    <row r="1195" spans="1:32" ht="18" customHeight="1">
      <c r="A1195" s="188"/>
      <c r="B1195" s="189"/>
      <c r="C1195" s="167"/>
      <c r="D1195" s="190"/>
      <c r="E1195" s="191"/>
      <c r="F1195" s="192"/>
      <c r="G1195" s="193" t="s">
        <v>721</v>
      </c>
      <c r="H1195" s="191"/>
      <c r="I1195" s="194"/>
      <c r="J1195" s="194"/>
      <c r="K1195" s="194"/>
      <c r="L1195" s="194"/>
      <c r="M1195" s="195"/>
      <c r="N1195" s="194"/>
      <c r="O1195" s="194"/>
      <c r="P1195" s="196"/>
      <c r="Q1195" s="197"/>
      <c r="R1195" s="194"/>
      <c r="S1195" s="194"/>
      <c r="T1195" s="194"/>
      <c r="U1195" s="194"/>
      <c r="V1195" s="198"/>
      <c r="W1195" s="198"/>
      <c r="X1195" s="199"/>
      <c r="Y1195" s="200"/>
      <c r="AA1195" s="198"/>
      <c r="AB1195" s="198"/>
      <c r="AC1195" s="198"/>
      <c r="AD1195" s="198"/>
      <c r="AE1195" s="198"/>
      <c r="AF1195" s="198"/>
    </row>
    <row r="1196" spans="1:32" ht="18" customHeight="1">
      <c r="A1196" s="151"/>
      <c r="B1196" s="201" t="s">
        <v>652</v>
      </c>
      <c r="C1196" s="202" t="s">
        <v>653</v>
      </c>
      <c r="D1196" s="217">
        <v>0.03</v>
      </c>
      <c r="E1196" s="183" t="s">
        <v>12</v>
      </c>
      <c r="F1196" s="210">
        <f>IF(G1196=0,"",IF(LEN(ABS(ROUND(G1196,0)))&gt;3,ROUND(G1196,2-INT(LOG(ABS(ROUND(G1196,0))))),IF(LEN(ABS(ROUND(G1196,0)))&gt;1,ROUND(G1196,1-INT(LOG(ABS(G1196)))),ROUND(G1196,0-INT(LOG(ABS(G1196)))))))</f>
        <v>6990</v>
      </c>
      <c r="G1196" s="211">
        <f>SUM(G1197:G1202)</f>
        <v>6988</v>
      </c>
      <c r="H1196" s="204"/>
      <c r="I1196" s="152"/>
      <c r="J1196" s="152"/>
      <c r="K1196" s="152"/>
      <c r="L1196" s="152"/>
      <c r="M1196" s="181"/>
      <c r="N1196" s="152"/>
      <c r="O1196" s="152"/>
      <c r="P1196" s="184"/>
      <c r="Q1196" s="205"/>
      <c r="R1196" s="213"/>
      <c r="S1196" s="213"/>
      <c r="T1196" s="152"/>
      <c r="U1196" s="152"/>
      <c r="V1196" s="206"/>
      <c r="W1196" s="207"/>
      <c r="X1196" s="208"/>
      <c r="Y1196" s="209"/>
      <c r="AA1196" s="186"/>
      <c r="AB1196" s="186"/>
      <c r="AC1196" s="186"/>
      <c r="AD1196" s="186"/>
      <c r="AE1196" s="186"/>
      <c r="AF1196" s="186"/>
    </row>
    <row r="1197" spans="1:32" ht="18" customHeight="1">
      <c r="A1197" s="188"/>
      <c r="B1197" s="189"/>
      <c r="C1197" s="167"/>
      <c r="D1197" s="190"/>
      <c r="E1197" s="191"/>
      <c r="F1197" s="192"/>
      <c r="G1197" s="193"/>
      <c r="H1197" s="191"/>
      <c r="I1197" s="194"/>
      <c r="J1197" s="194"/>
      <c r="K1197" s="194"/>
      <c r="L1197" s="194"/>
      <c r="M1197" s="195"/>
      <c r="N1197" s="194"/>
      <c r="O1197" s="194"/>
      <c r="P1197" s="196"/>
      <c r="Q1197" s="197"/>
      <c r="R1197" s="194"/>
      <c r="S1197" s="194"/>
      <c r="T1197" s="194"/>
      <c r="U1197" s="194"/>
      <c r="V1197" s="198"/>
      <c r="W1197" s="198"/>
      <c r="X1197" s="199"/>
      <c r="Y1197" s="200"/>
      <c r="AA1197" s="198"/>
      <c r="AB1197" s="198"/>
      <c r="AC1197" s="198"/>
      <c r="AD1197" s="198"/>
      <c r="AE1197" s="198"/>
      <c r="AF1197" s="198"/>
    </row>
    <row r="1198" spans="1:32" ht="18" customHeight="1">
      <c r="A1198" s="151"/>
      <c r="B1198" s="201"/>
      <c r="C1198" s="202" t="s">
        <v>758</v>
      </c>
      <c r="D1198" s="203"/>
      <c r="E1198" s="183"/>
      <c r="F1198" s="210" t="str">
        <f>IF(G1198=0,"",IF(LEN(ABS(ROUND(G1198,0)))&gt;3,ROUND(G1198,2-INT(LOG(ABS(ROUND(G1198,0))))),IF(LEN(ABS(ROUND(G1198,0)))&gt;1,ROUND(G1198,1-INT(LOG(ABS(G1198)))),ROUND(G1198,0-INT(LOG(ABS(G1198)))))))</f>
        <v/>
      </c>
      <c r="G1198" s="211"/>
      <c r="H1198" s="204"/>
      <c r="I1198" s="213"/>
      <c r="J1198" s="213"/>
      <c r="K1198" s="222"/>
      <c r="L1198" s="229"/>
      <c r="M1198" s="212"/>
      <c r="N1198" s="222"/>
      <c r="O1198" s="229"/>
      <c r="P1198" s="230"/>
      <c r="Q1198" s="205"/>
      <c r="R1198" s="213"/>
      <c r="S1198" s="213"/>
      <c r="T1198" s="152"/>
      <c r="U1198" s="152"/>
      <c r="V1198" s="206"/>
      <c r="W1198" s="207"/>
      <c r="X1198" s="208"/>
      <c r="Y1198" s="209"/>
      <c r="AA1198" s="186"/>
      <c r="AB1198" s="186"/>
      <c r="AC1198" s="186"/>
      <c r="AD1198" s="186"/>
      <c r="AE1198" s="186"/>
      <c r="AF1198" s="186"/>
    </row>
    <row r="1199" spans="1:32" ht="18" customHeight="1">
      <c r="A1199" s="188"/>
      <c r="B1199" s="189"/>
      <c r="C1199" s="167"/>
      <c r="D1199" s="190"/>
      <c r="E1199" s="191"/>
      <c r="F1199" s="192"/>
      <c r="G1199" s="193"/>
      <c r="H1199" s="191"/>
      <c r="I1199" s="194"/>
      <c r="J1199" s="194" t="s">
        <v>759</v>
      </c>
      <c r="K1199" s="194"/>
      <c r="L1199" s="194"/>
      <c r="M1199" s="195" t="s">
        <v>760</v>
      </c>
      <c r="N1199" s="194"/>
      <c r="O1199" s="194"/>
      <c r="P1199" s="196"/>
      <c r="Q1199" s="197"/>
      <c r="R1199" s="194"/>
      <c r="S1199" s="194"/>
      <c r="T1199" s="194"/>
      <c r="U1199" s="194"/>
      <c r="V1199" s="198"/>
      <c r="W1199" s="198"/>
      <c r="X1199" s="199"/>
      <c r="Y1199" s="200"/>
      <c r="AA1199" s="198"/>
      <c r="AB1199" s="198"/>
      <c r="AC1199" s="198"/>
      <c r="AD1199" s="198"/>
      <c r="AE1199" s="198"/>
      <c r="AF1199" s="198"/>
    </row>
    <row r="1200" spans="1:32" ht="18" customHeight="1">
      <c r="A1200" s="151"/>
      <c r="B1200" s="201"/>
      <c r="C1200" s="202" t="s">
        <v>761</v>
      </c>
      <c r="D1200" s="203">
        <v>1</v>
      </c>
      <c r="E1200" s="183" t="s">
        <v>44</v>
      </c>
      <c r="F1200" s="210"/>
      <c r="G1200" s="211">
        <f>IF(P1200="",H1200,ROUND(H1200*P1200,1))</f>
        <v>5590</v>
      </c>
      <c r="H1200" s="204">
        <v>0.26</v>
      </c>
      <c r="I1200" s="213"/>
      <c r="J1200" s="213">
        <v>21500</v>
      </c>
      <c r="K1200" s="222">
        <v>1</v>
      </c>
      <c r="L1200" s="229">
        <f>IF(J1200="",K1200,ROUND(J1200*K1200,1))</f>
        <v>21500</v>
      </c>
      <c r="M1200" s="212">
        <v>21500</v>
      </c>
      <c r="N1200" s="222">
        <v>1</v>
      </c>
      <c r="O1200" s="229">
        <f>IF(M1200="",N1200,ROUND(M1200*N1200,1))</f>
        <v>21500</v>
      </c>
      <c r="P1200" s="230">
        <f>IF(E1200="",0,AVERAGE(L1200,O1200))</f>
        <v>21500</v>
      </c>
      <c r="Q1200" s="205"/>
      <c r="R1200" s="213"/>
      <c r="S1200" s="213"/>
      <c r="T1200" s="152"/>
      <c r="U1200" s="152"/>
      <c r="V1200" s="206"/>
      <c r="W1200" s="207"/>
      <c r="X1200" s="208"/>
      <c r="Y1200" s="209"/>
      <c r="AA1200" s="186"/>
      <c r="AB1200" s="186"/>
      <c r="AC1200" s="186"/>
      <c r="AD1200" s="186"/>
      <c r="AE1200" s="186"/>
      <c r="AF1200" s="186"/>
    </row>
    <row r="1201" spans="1:32" ht="18" customHeight="1">
      <c r="A1201" s="188"/>
      <c r="B1201" s="189"/>
      <c r="C1201" s="167"/>
      <c r="D1201" s="190"/>
      <c r="E1201" s="191"/>
      <c r="F1201" s="192"/>
      <c r="G1201" s="193"/>
      <c r="H1201" s="191"/>
      <c r="I1201" s="194"/>
      <c r="J1201" s="194"/>
      <c r="K1201" s="194"/>
      <c r="L1201" s="194"/>
      <c r="M1201" s="195"/>
      <c r="N1201" s="194"/>
      <c r="O1201" s="194"/>
      <c r="P1201" s="196"/>
      <c r="Q1201" s="197"/>
      <c r="R1201" s="194"/>
      <c r="S1201" s="194"/>
      <c r="T1201" s="194"/>
      <c r="U1201" s="194"/>
      <c r="V1201" s="198"/>
      <c r="W1201" s="198"/>
      <c r="X1201" s="199"/>
      <c r="Y1201" s="200"/>
      <c r="AA1201" s="198"/>
      <c r="AB1201" s="198"/>
      <c r="AC1201" s="198"/>
      <c r="AD1201" s="198"/>
      <c r="AE1201" s="198"/>
      <c r="AF1201" s="198"/>
    </row>
    <row r="1202" spans="1:32" ht="18" customHeight="1">
      <c r="A1202" s="151"/>
      <c r="B1202" s="201"/>
      <c r="C1202" s="202" t="s">
        <v>763</v>
      </c>
      <c r="D1202" s="203">
        <v>1</v>
      </c>
      <c r="E1202" s="183" t="s">
        <v>0</v>
      </c>
      <c r="F1202" s="210"/>
      <c r="G1202" s="211">
        <f>ROUND(G1200*H1202,0)</f>
        <v>1398</v>
      </c>
      <c r="H1202" s="204">
        <v>0.25</v>
      </c>
      <c r="I1202" s="213"/>
      <c r="J1202" s="213"/>
      <c r="K1202" s="222"/>
      <c r="L1202" s="229"/>
      <c r="M1202" s="212"/>
      <c r="N1202" s="222"/>
      <c r="O1202" s="229"/>
      <c r="P1202" s="230"/>
      <c r="Q1202" s="205"/>
      <c r="R1202" s="213"/>
      <c r="S1202" s="213"/>
      <c r="T1202" s="152"/>
      <c r="U1202" s="152"/>
      <c r="V1202" s="206"/>
      <c r="W1202" s="207"/>
      <c r="X1202" s="208"/>
      <c r="Y1202" s="209"/>
      <c r="AA1202" s="186"/>
      <c r="AB1202" s="186"/>
      <c r="AC1202" s="186"/>
      <c r="AD1202" s="186"/>
      <c r="AE1202" s="186"/>
      <c r="AF1202" s="186"/>
    </row>
    <row r="1203" spans="1:32" ht="18" customHeight="1">
      <c r="A1203" s="188"/>
      <c r="B1203" s="189"/>
      <c r="C1203" s="167"/>
      <c r="D1203" s="190"/>
      <c r="E1203" s="191"/>
      <c r="F1203" s="192"/>
      <c r="G1203" s="193" t="s">
        <v>721</v>
      </c>
      <c r="H1203" s="191"/>
      <c r="I1203" s="194"/>
      <c r="J1203" s="194"/>
      <c r="K1203" s="194"/>
      <c r="L1203" s="194"/>
      <c r="M1203" s="195"/>
      <c r="N1203" s="194"/>
      <c r="O1203" s="194"/>
      <c r="P1203" s="196"/>
      <c r="Q1203" s="197"/>
      <c r="R1203" s="194"/>
      <c r="S1203" s="194"/>
      <c r="T1203" s="194"/>
      <c r="U1203" s="194"/>
      <c r="V1203" s="198"/>
      <c r="W1203" s="198"/>
      <c r="X1203" s="199"/>
      <c r="Y1203" s="200"/>
      <c r="AA1203" s="198"/>
      <c r="AB1203" s="198"/>
      <c r="AC1203" s="198"/>
      <c r="AD1203" s="198"/>
      <c r="AE1203" s="198"/>
      <c r="AF1203" s="198"/>
    </row>
    <row r="1204" spans="1:32" ht="18" customHeight="1">
      <c r="A1204" s="151"/>
      <c r="B1204" s="201" t="s">
        <v>652</v>
      </c>
      <c r="C1204" s="202" t="s">
        <v>654</v>
      </c>
      <c r="D1204" s="217">
        <v>0.08</v>
      </c>
      <c r="E1204" s="183" t="s">
        <v>12</v>
      </c>
      <c r="F1204" s="210">
        <f>IF(G1204=0,"",IF(LEN(ABS(ROUND(G1204,0)))&gt;3,ROUND(G1204,2-INT(LOG(ABS(ROUND(G1204,0))))),IF(LEN(ABS(ROUND(G1204,0)))&gt;1,ROUND(G1204,1-INT(LOG(ABS(G1204)))),ROUND(G1204,0-INT(LOG(ABS(G1204)))))))</f>
        <v>11600</v>
      </c>
      <c r="G1204" s="211">
        <f>SUM(G1205:G1210)</f>
        <v>11556</v>
      </c>
      <c r="H1204" s="204"/>
      <c r="I1204" s="152"/>
      <c r="J1204" s="152"/>
      <c r="K1204" s="152"/>
      <c r="L1204" s="152"/>
      <c r="M1204" s="181"/>
      <c r="N1204" s="152"/>
      <c r="O1204" s="152"/>
      <c r="P1204" s="184"/>
      <c r="Q1204" s="205"/>
      <c r="R1204" s="213"/>
      <c r="S1204" s="213"/>
      <c r="T1204" s="152"/>
      <c r="U1204" s="152"/>
      <c r="V1204" s="206"/>
      <c r="W1204" s="207"/>
      <c r="X1204" s="208"/>
      <c r="Y1204" s="209"/>
      <c r="AA1204" s="186"/>
      <c r="AB1204" s="186"/>
      <c r="AC1204" s="186"/>
      <c r="AD1204" s="186"/>
      <c r="AE1204" s="186"/>
      <c r="AF1204" s="186"/>
    </row>
    <row r="1205" spans="1:32" ht="18" customHeight="1">
      <c r="A1205" s="188"/>
      <c r="B1205" s="189"/>
      <c r="C1205" s="167"/>
      <c r="D1205" s="190"/>
      <c r="E1205" s="191"/>
      <c r="F1205" s="192"/>
      <c r="G1205" s="193"/>
      <c r="H1205" s="191"/>
      <c r="I1205" s="194"/>
      <c r="J1205" s="194"/>
      <c r="K1205" s="194"/>
      <c r="L1205" s="194"/>
      <c r="M1205" s="195"/>
      <c r="N1205" s="194"/>
      <c r="O1205" s="194"/>
      <c r="P1205" s="196"/>
      <c r="Q1205" s="197"/>
      <c r="R1205" s="194"/>
      <c r="S1205" s="194"/>
      <c r="T1205" s="194"/>
      <c r="U1205" s="194"/>
      <c r="V1205" s="198"/>
      <c r="W1205" s="198"/>
      <c r="X1205" s="199"/>
      <c r="Y1205" s="200"/>
      <c r="AA1205" s="198"/>
      <c r="AB1205" s="198"/>
      <c r="AC1205" s="198"/>
      <c r="AD1205" s="198"/>
      <c r="AE1205" s="198"/>
      <c r="AF1205" s="198"/>
    </row>
    <row r="1206" spans="1:32" ht="18" customHeight="1">
      <c r="A1206" s="151"/>
      <c r="B1206" s="201"/>
      <c r="C1206" s="202" t="s">
        <v>764</v>
      </c>
      <c r="D1206" s="203"/>
      <c r="E1206" s="183"/>
      <c r="F1206" s="210" t="str">
        <f>IF(G1206=0,"",IF(LEN(ABS(ROUND(G1206,0)))&gt;3,ROUND(G1206,2-INT(LOG(ABS(ROUND(G1206,0))))),IF(LEN(ABS(ROUND(G1206,0)))&gt;1,ROUND(G1206,1-INT(LOG(ABS(G1206)))),ROUND(G1206,0-INT(LOG(ABS(G1206)))))))</f>
        <v/>
      </c>
      <c r="G1206" s="211"/>
      <c r="H1206" s="204"/>
      <c r="I1206" s="213"/>
      <c r="J1206" s="213"/>
      <c r="K1206" s="222"/>
      <c r="L1206" s="229"/>
      <c r="M1206" s="212"/>
      <c r="N1206" s="222"/>
      <c r="O1206" s="229"/>
      <c r="P1206" s="230"/>
      <c r="Q1206" s="205"/>
      <c r="R1206" s="213"/>
      <c r="S1206" s="213"/>
      <c r="T1206" s="152"/>
      <c r="U1206" s="152"/>
      <c r="V1206" s="206"/>
      <c r="W1206" s="207"/>
      <c r="X1206" s="208"/>
      <c r="Y1206" s="209"/>
      <c r="AA1206" s="186"/>
      <c r="AB1206" s="186"/>
      <c r="AC1206" s="186"/>
      <c r="AD1206" s="186"/>
      <c r="AE1206" s="186"/>
      <c r="AF1206" s="186"/>
    </row>
    <row r="1207" spans="1:32" ht="18" customHeight="1">
      <c r="A1207" s="188"/>
      <c r="B1207" s="189"/>
      <c r="C1207" s="167"/>
      <c r="D1207" s="190"/>
      <c r="E1207" s="191"/>
      <c r="F1207" s="192"/>
      <c r="G1207" s="193"/>
      <c r="H1207" s="191"/>
      <c r="I1207" s="194"/>
      <c r="J1207" s="194" t="s">
        <v>759</v>
      </c>
      <c r="K1207" s="194"/>
      <c r="L1207" s="194"/>
      <c r="M1207" s="195" t="s">
        <v>760</v>
      </c>
      <c r="N1207" s="194"/>
      <c r="O1207" s="194"/>
      <c r="P1207" s="196"/>
      <c r="Q1207" s="197"/>
      <c r="R1207" s="194"/>
      <c r="S1207" s="194"/>
      <c r="T1207" s="194"/>
      <c r="U1207" s="194"/>
      <c r="V1207" s="198"/>
      <c r="W1207" s="198"/>
      <c r="X1207" s="199"/>
      <c r="Y1207" s="200"/>
      <c r="AA1207" s="198"/>
      <c r="AB1207" s="198"/>
      <c r="AC1207" s="198"/>
      <c r="AD1207" s="198"/>
      <c r="AE1207" s="198"/>
      <c r="AF1207" s="198"/>
    </row>
    <row r="1208" spans="1:32" ht="18" customHeight="1">
      <c r="A1208" s="151"/>
      <c r="B1208" s="201"/>
      <c r="C1208" s="202" t="s">
        <v>761</v>
      </c>
      <c r="D1208" s="203">
        <v>1</v>
      </c>
      <c r="E1208" s="183" t="s">
        <v>44</v>
      </c>
      <c r="F1208" s="210"/>
      <c r="G1208" s="211">
        <f>IF(P1208="",H1208,ROUND(H1208*P1208,1))</f>
        <v>9245</v>
      </c>
      <c r="H1208" s="204">
        <v>0.43</v>
      </c>
      <c r="I1208" s="213"/>
      <c r="J1208" s="213">
        <v>21500</v>
      </c>
      <c r="K1208" s="222">
        <v>1</v>
      </c>
      <c r="L1208" s="229">
        <f>IF(J1208="",K1208,ROUND(J1208*K1208,1))</f>
        <v>21500</v>
      </c>
      <c r="M1208" s="212">
        <v>21500</v>
      </c>
      <c r="N1208" s="222">
        <v>1</v>
      </c>
      <c r="O1208" s="229">
        <f>IF(M1208="",N1208,ROUND(M1208*N1208,1))</f>
        <v>21500</v>
      </c>
      <c r="P1208" s="230">
        <f>IF(E1208="",0,AVERAGE(L1208,O1208))</f>
        <v>21500</v>
      </c>
      <c r="Q1208" s="205"/>
      <c r="R1208" s="213"/>
      <c r="S1208" s="213"/>
      <c r="T1208" s="152"/>
      <c r="U1208" s="152"/>
      <c r="V1208" s="206"/>
      <c r="W1208" s="207"/>
      <c r="X1208" s="208"/>
      <c r="Y1208" s="209"/>
      <c r="AA1208" s="186"/>
      <c r="AB1208" s="186"/>
      <c r="AC1208" s="186"/>
      <c r="AD1208" s="186"/>
      <c r="AE1208" s="186"/>
      <c r="AF1208" s="186"/>
    </row>
    <row r="1209" spans="1:32" ht="18" customHeight="1">
      <c r="A1209" s="188"/>
      <c r="B1209" s="189"/>
      <c r="C1209" s="167"/>
      <c r="D1209" s="190"/>
      <c r="E1209" s="191"/>
      <c r="F1209" s="192"/>
      <c r="G1209" s="193"/>
      <c r="H1209" s="191"/>
      <c r="I1209" s="194"/>
      <c r="J1209" s="194"/>
      <c r="K1209" s="194"/>
      <c r="L1209" s="194"/>
      <c r="M1209" s="195"/>
      <c r="N1209" s="194"/>
      <c r="O1209" s="194"/>
      <c r="P1209" s="196"/>
      <c r="Q1209" s="197"/>
      <c r="R1209" s="194"/>
      <c r="S1209" s="194"/>
      <c r="T1209" s="194"/>
      <c r="U1209" s="194"/>
      <c r="V1209" s="198"/>
      <c r="W1209" s="198"/>
      <c r="X1209" s="199"/>
      <c r="Y1209" s="200"/>
      <c r="AA1209" s="198"/>
      <c r="AB1209" s="198"/>
      <c r="AC1209" s="198"/>
      <c r="AD1209" s="198"/>
      <c r="AE1209" s="198"/>
      <c r="AF1209" s="198"/>
    </row>
    <row r="1210" spans="1:32" ht="18" customHeight="1">
      <c r="A1210" s="151"/>
      <c r="B1210" s="201"/>
      <c r="C1210" s="202" t="s">
        <v>763</v>
      </c>
      <c r="D1210" s="203">
        <v>1</v>
      </c>
      <c r="E1210" s="183" t="s">
        <v>0</v>
      </c>
      <c r="F1210" s="210"/>
      <c r="G1210" s="211">
        <f>ROUND(G1208*H1210,0)</f>
        <v>2311</v>
      </c>
      <c r="H1210" s="204">
        <v>0.25</v>
      </c>
      <c r="I1210" s="213"/>
      <c r="J1210" s="213"/>
      <c r="K1210" s="222"/>
      <c r="L1210" s="229"/>
      <c r="M1210" s="212"/>
      <c r="N1210" s="222"/>
      <c r="O1210" s="229"/>
      <c r="P1210" s="230"/>
      <c r="Q1210" s="205"/>
      <c r="R1210" s="213"/>
      <c r="S1210" s="213"/>
      <c r="T1210" s="152"/>
      <c r="U1210" s="152"/>
      <c r="V1210" s="206"/>
      <c r="W1210" s="207"/>
      <c r="X1210" s="208"/>
      <c r="Y1210" s="209"/>
      <c r="AA1210" s="186"/>
      <c r="AB1210" s="186"/>
      <c r="AC1210" s="186"/>
      <c r="AD1210" s="186"/>
      <c r="AE1210" s="186"/>
      <c r="AF1210" s="186"/>
    </row>
    <row r="1211" spans="1:32" ht="18" customHeight="1">
      <c r="A1211" s="188"/>
      <c r="B1211" s="189"/>
      <c r="C1211" s="167"/>
      <c r="D1211" s="190"/>
      <c r="E1211" s="191"/>
      <c r="F1211" s="192"/>
      <c r="G1211" s="193"/>
      <c r="H1211" s="191"/>
      <c r="I1211" s="194"/>
      <c r="J1211" s="194" t="s">
        <v>765</v>
      </c>
      <c r="K1211" s="194"/>
      <c r="L1211" s="194"/>
      <c r="M1211" s="194" t="s">
        <v>766</v>
      </c>
      <c r="N1211" s="194"/>
      <c r="O1211" s="194"/>
      <c r="P1211" s="196"/>
      <c r="Q1211" s="197"/>
      <c r="R1211" s="194"/>
      <c r="S1211" s="194"/>
      <c r="T1211" s="194"/>
      <c r="U1211" s="194"/>
      <c r="V1211" s="198"/>
      <c r="W1211" s="198"/>
      <c r="X1211" s="199"/>
      <c r="Y1211" s="200"/>
      <c r="AA1211" s="198"/>
      <c r="AB1211" s="198"/>
      <c r="AC1211" s="198"/>
      <c r="AD1211" s="198"/>
      <c r="AE1211" s="198"/>
      <c r="AF1211" s="198"/>
    </row>
    <row r="1212" spans="1:32" ht="18" customHeight="1">
      <c r="A1212" s="151"/>
      <c r="B1212" s="201" t="s">
        <v>673</v>
      </c>
      <c r="C1212" s="202"/>
      <c r="D1212" s="217">
        <v>0.1</v>
      </c>
      <c r="E1212" s="183" t="s">
        <v>1064</v>
      </c>
      <c r="F1212" s="210">
        <f>IF(G1212=0,"",IF(LEN(ABS(ROUND(G1212,0)))&gt;3,ROUND(G1212,2-INT(LOG(ABS(ROUND(G1212,0))))),IF(LEN(ABS(ROUND(G1212,0)))&gt;1,ROUND(G1212,1-INT(LOG(ABS(G1212)))),ROUND(G1212,0-INT(LOG(ABS(G1212)))))))</f>
        <v>3640</v>
      </c>
      <c r="G1212" s="211">
        <f>IF(P1212="",H1212,ROUND(H1212*P1212,1))</f>
        <v>3636</v>
      </c>
      <c r="H1212" s="204">
        <v>1</v>
      </c>
      <c r="I1212" s="213"/>
      <c r="J1212" s="213">
        <v>3300</v>
      </c>
      <c r="K1212" s="222">
        <v>1.01</v>
      </c>
      <c r="L1212" s="229">
        <f>IF(J1212="",K1212,ROUND(J1212*K1212,1))</f>
        <v>3333</v>
      </c>
      <c r="M1212" s="212">
        <v>3900</v>
      </c>
      <c r="N1212" s="222">
        <v>1.01</v>
      </c>
      <c r="O1212" s="229">
        <f>IF(M1212="",N1212,ROUND(M1212*N1212,1))</f>
        <v>3939</v>
      </c>
      <c r="P1212" s="230">
        <f>IF(E1212="",0,AVERAGE(L1212,O1212))</f>
        <v>3636</v>
      </c>
      <c r="Q1212" s="205"/>
      <c r="R1212" s="213"/>
      <c r="S1212" s="213"/>
      <c r="T1212" s="152"/>
      <c r="U1212" s="152"/>
      <c r="V1212" s="206"/>
      <c r="W1212" s="207"/>
      <c r="X1212" s="208"/>
      <c r="Y1212" s="209"/>
      <c r="AA1212" s="186"/>
      <c r="AB1212" s="186"/>
      <c r="AC1212" s="186"/>
      <c r="AD1212" s="186"/>
      <c r="AE1212" s="186"/>
      <c r="AF1212" s="186"/>
    </row>
    <row r="1213" spans="1:32" ht="18" customHeight="1">
      <c r="A1213" s="188"/>
      <c r="B1213" s="189"/>
      <c r="C1213" s="167"/>
      <c r="D1213" s="190"/>
      <c r="E1213" s="191"/>
      <c r="F1213" s="192"/>
      <c r="G1213" s="193"/>
      <c r="H1213" s="191"/>
      <c r="I1213" s="194"/>
      <c r="J1213" s="194" t="s">
        <v>765</v>
      </c>
      <c r="K1213" s="194"/>
      <c r="L1213" s="194"/>
      <c r="M1213" s="194" t="s">
        <v>766</v>
      </c>
      <c r="N1213" s="194"/>
      <c r="O1213" s="194"/>
      <c r="P1213" s="196"/>
      <c r="Q1213" s="197"/>
      <c r="R1213" s="194"/>
      <c r="S1213" s="194"/>
      <c r="T1213" s="194"/>
      <c r="U1213" s="194"/>
      <c r="V1213" s="198"/>
      <c r="W1213" s="198"/>
      <c r="X1213" s="199"/>
      <c r="Y1213" s="200"/>
      <c r="AA1213" s="198"/>
      <c r="AB1213" s="198"/>
      <c r="AC1213" s="198"/>
      <c r="AD1213" s="198"/>
      <c r="AE1213" s="198"/>
      <c r="AF1213" s="198"/>
    </row>
    <row r="1214" spans="1:32" ht="18" customHeight="1">
      <c r="A1214" s="151"/>
      <c r="B1214" s="201" t="s">
        <v>674</v>
      </c>
      <c r="C1214" s="202"/>
      <c r="D1214" s="217">
        <v>0.2</v>
      </c>
      <c r="E1214" s="183" t="s">
        <v>1063</v>
      </c>
      <c r="F1214" s="210">
        <f>IF(G1214=0,"",IF(LEN(ABS(ROUND(G1214,0)))&gt;3,ROUND(G1214,2-INT(LOG(ABS(ROUND(G1214,0))))),IF(LEN(ABS(ROUND(G1214,0)))&gt;1,ROUND(G1214,1-INT(LOG(ABS(G1214)))),ROUND(G1214,0-INT(LOG(ABS(G1214)))))))</f>
        <v>4290</v>
      </c>
      <c r="G1214" s="211">
        <f>IF(P1214="",H1214,ROUND(H1214*P1214,1))</f>
        <v>4292.5</v>
      </c>
      <c r="H1214" s="204">
        <v>1</v>
      </c>
      <c r="I1214" s="213"/>
      <c r="J1214" s="213">
        <f>4200-200</f>
        <v>4000</v>
      </c>
      <c r="K1214" s="222">
        <v>1.01</v>
      </c>
      <c r="L1214" s="229">
        <f>IF(J1214="",K1214,ROUND(J1214*K1214,1))</f>
        <v>4040</v>
      </c>
      <c r="M1214" s="212">
        <f>4700-200</f>
        <v>4500</v>
      </c>
      <c r="N1214" s="222">
        <v>1.01</v>
      </c>
      <c r="O1214" s="229">
        <f>IF(M1214="",N1214,ROUND(M1214*N1214,1))</f>
        <v>4545</v>
      </c>
      <c r="P1214" s="230">
        <f>IF(E1214="",0,AVERAGE(L1214,O1214))</f>
        <v>4292.5</v>
      </c>
      <c r="Q1214" s="205"/>
      <c r="R1214" s="213"/>
      <c r="S1214" s="213"/>
      <c r="T1214" s="152"/>
      <c r="U1214" s="152"/>
      <c r="V1214" s="206"/>
      <c r="W1214" s="207"/>
      <c r="X1214" s="208"/>
      <c r="Y1214" s="209"/>
      <c r="AA1214" s="186"/>
      <c r="AB1214" s="186"/>
      <c r="AC1214" s="186"/>
      <c r="AD1214" s="186"/>
      <c r="AE1214" s="186"/>
      <c r="AF1214" s="186"/>
    </row>
    <row r="1215" spans="1:32" ht="18" customHeight="1">
      <c r="A1215" s="188"/>
      <c r="B1215" s="189"/>
      <c r="C1215" s="167"/>
      <c r="D1215" s="190"/>
      <c r="E1215" s="191"/>
      <c r="F1215" s="192"/>
      <c r="G1215" s="216"/>
      <c r="H1215" s="191"/>
      <c r="I1215" s="194"/>
      <c r="J1215" s="218" t="s">
        <v>894</v>
      </c>
      <c r="K1215" s="194"/>
      <c r="L1215" s="194"/>
      <c r="M1215" s="218" t="s">
        <v>895</v>
      </c>
      <c r="N1215" s="194"/>
      <c r="O1215" s="194"/>
      <c r="P1215" s="196"/>
      <c r="Q1215" s="197"/>
      <c r="R1215" s="194"/>
      <c r="S1215" s="194"/>
      <c r="T1215" s="194"/>
      <c r="U1215" s="194"/>
      <c r="V1215" s="198"/>
      <c r="W1215" s="198"/>
      <c r="X1215" s="199"/>
      <c r="Y1215" s="200"/>
      <c r="AA1215" s="198"/>
      <c r="AB1215" s="198"/>
      <c r="AC1215" s="198"/>
      <c r="AD1215" s="198"/>
      <c r="AE1215" s="198"/>
      <c r="AF1215" s="198"/>
    </row>
    <row r="1216" spans="1:32" ht="18" customHeight="1">
      <c r="A1216" s="151"/>
      <c r="B1216" s="201"/>
      <c r="C1216" s="202"/>
      <c r="D1216" s="203"/>
      <c r="E1216" s="183"/>
      <c r="F1216" s="210"/>
      <c r="G1216" s="211"/>
      <c r="H1216" s="204"/>
      <c r="I1216" s="213"/>
      <c r="J1216" s="213"/>
      <c r="K1216" s="222"/>
      <c r="L1216" s="213"/>
      <c r="M1216" s="212"/>
      <c r="N1216" s="222"/>
      <c r="O1216" s="213"/>
      <c r="P1216" s="214"/>
      <c r="Q1216" s="205"/>
      <c r="R1216" s="213"/>
      <c r="S1216" s="213"/>
      <c r="T1216" s="152"/>
      <c r="U1216" s="152"/>
      <c r="V1216" s="206"/>
      <c r="W1216" s="207"/>
      <c r="X1216" s="208"/>
      <c r="Y1216" s="209"/>
      <c r="AA1216" s="186"/>
      <c r="AB1216" s="186"/>
      <c r="AC1216" s="186"/>
      <c r="AD1216" s="186"/>
      <c r="AE1216" s="186"/>
      <c r="AF1216" s="186"/>
    </row>
    <row r="1217" spans="1:32" ht="18" customHeight="1">
      <c r="A1217" s="188"/>
      <c r="B1217" s="189"/>
      <c r="C1217" s="167"/>
      <c r="D1217" s="190"/>
      <c r="E1217" s="191"/>
      <c r="F1217" s="192"/>
      <c r="G1217" s="193"/>
      <c r="H1217" s="191"/>
      <c r="I1217" s="194"/>
      <c r="J1217" s="194" t="s">
        <v>765</v>
      </c>
      <c r="K1217" s="194"/>
      <c r="L1217" s="194"/>
      <c r="M1217" s="194" t="s">
        <v>766</v>
      </c>
      <c r="N1217" s="194"/>
      <c r="O1217" s="194"/>
      <c r="P1217" s="196"/>
      <c r="Q1217" s="197"/>
      <c r="R1217" s="194"/>
      <c r="S1217" s="194"/>
      <c r="T1217" s="194"/>
      <c r="U1217" s="194"/>
      <c r="V1217" s="198"/>
      <c r="W1217" s="198"/>
      <c r="X1217" s="199"/>
      <c r="Y1217" s="200"/>
      <c r="AA1217" s="198"/>
      <c r="AB1217" s="198"/>
      <c r="AC1217" s="198"/>
      <c r="AD1217" s="198"/>
      <c r="AE1217" s="198"/>
      <c r="AF1217" s="198"/>
    </row>
    <row r="1218" spans="1:32" ht="18" customHeight="1">
      <c r="A1218" s="151"/>
      <c r="B1218" s="201" t="s">
        <v>656</v>
      </c>
      <c r="C1218" s="202" t="s">
        <v>657</v>
      </c>
      <c r="D1218" s="217">
        <v>0.3</v>
      </c>
      <c r="E1218" s="183" t="s">
        <v>1064</v>
      </c>
      <c r="F1218" s="210">
        <f>IF(G1218=0,"",IF(LEN(ABS(ROUND(G1218,0)))&gt;3,ROUND(G1218,2-INT(LOG(ABS(ROUND(G1218,0))))),IF(LEN(ABS(ROUND(G1218,0)))&gt;1,ROUND(G1218,1-INT(LOG(ABS(G1218)))),ROUND(G1218,0-INT(LOG(ABS(G1218)))))))</f>
        <v>250</v>
      </c>
      <c r="G1218" s="211">
        <f>IF(P1218="",H1218,ROUND(H1218*P1218,1))</f>
        <v>252.5</v>
      </c>
      <c r="H1218" s="204">
        <v>1</v>
      </c>
      <c r="I1218" s="213"/>
      <c r="J1218" s="213">
        <v>250</v>
      </c>
      <c r="K1218" s="222">
        <v>1.01</v>
      </c>
      <c r="L1218" s="229">
        <f>IF(J1218="",K1218,ROUND(J1218*K1218,1))</f>
        <v>252.5</v>
      </c>
      <c r="M1218" s="212">
        <v>250</v>
      </c>
      <c r="N1218" s="222">
        <v>1.01</v>
      </c>
      <c r="O1218" s="229">
        <f>IF(M1218="",N1218,ROUND(M1218*N1218,1))</f>
        <v>252.5</v>
      </c>
      <c r="P1218" s="230">
        <f>IF(E1218="",0,AVERAGE(L1218,O1218))</f>
        <v>252.5</v>
      </c>
      <c r="Q1218" s="205"/>
      <c r="R1218" s="213"/>
      <c r="S1218" s="213"/>
      <c r="T1218" s="152"/>
      <c r="U1218" s="152"/>
      <c r="V1218" s="206"/>
      <c r="W1218" s="207"/>
      <c r="X1218" s="208"/>
      <c r="Y1218" s="209"/>
      <c r="AA1218" s="186"/>
      <c r="AB1218" s="186"/>
      <c r="AC1218" s="186"/>
      <c r="AD1218" s="186"/>
      <c r="AE1218" s="186"/>
      <c r="AF1218" s="186"/>
    </row>
    <row r="1219" spans="1:32" ht="18" customHeight="1">
      <c r="A1219" s="188"/>
      <c r="B1219" s="189"/>
      <c r="C1219" s="167"/>
      <c r="D1219" s="190"/>
      <c r="E1219" s="191"/>
      <c r="F1219" s="192"/>
      <c r="G1219" s="193"/>
      <c r="H1219" s="191"/>
      <c r="I1219" s="194"/>
      <c r="J1219" s="194" t="s">
        <v>767</v>
      </c>
      <c r="K1219" s="194"/>
      <c r="L1219" s="194"/>
      <c r="M1219" s="194" t="s">
        <v>768</v>
      </c>
      <c r="N1219" s="194"/>
      <c r="O1219" s="194"/>
      <c r="P1219" s="196"/>
      <c r="Q1219" s="197"/>
      <c r="R1219" s="194"/>
      <c r="S1219" s="194"/>
      <c r="T1219" s="194"/>
      <c r="U1219" s="194"/>
      <c r="V1219" s="198"/>
      <c r="W1219" s="198"/>
      <c r="X1219" s="199"/>
      <c r="Y1219" s="200"/>
      <c r="AA1219" s="198"/>
      <c r="AB1219" s="198"/>
      <c r="AC1219" s="198"/>
      <c r="AD1219" s="198"/>
      <c r="AE1219" s="198"/>
      <c r="AF1219" s="198"/>
    </row>
    <row r="1220" spans="1:32" ht="18" customHeight="1">
      <c r="A1220" s="151"/>
      <c r="B1220" s="201" t="s">
        <v>658</v>
      </c>
      <c r="C1220" s="202" t="s">
        <v>659</v>
      </c>
      <c r="D1220" s="217">
        <v>2.33</v>
      </c>
      <c r="E1220" s="183" t="s">
        <v>660</v>
      </c>
      <c r="F1220" s="210">
        <f>IF(G1220=0,"",IF(LEN(ABS(ROUND(G1220,0)))&gt;3,ROUND(G1220,2-INT(LOG(ABS(ROUND(G1220,0))))),IF(LEN(ABS(ROUND(G1220,0)))&gt;1,ROUND(G1220,1-INT(LOG(ABS(G1220)))),ROUND(G1220,0-INT(LOG(ABS(G1220)))))))</f>
        <v>76</v>
      </c>
      <c r="G1220" s="211">
        <f>IF(P1220="",H1220,ROUND(H1220*P1220,1))</f>
        <v>76</v>
      </c>
      <c r="H1220" s="204">
        <v>1</v>
      </c>
      <c r="I1220" s="213"/>
      <c r="J1220" s="213">
        <v>77</v>
      </c>
      <c r="K1220" s="222">
        <v>1</v>
      </c>
      <c r="L1220" s="229">
        <f>IF(J1220="",K1220,ROUND(J1220*K1220,1))</f>
        <v>77</v>
      </c>
      <c r="M1220" s="212">
        <v>75</v>
      </c>
      <c r="N1220" s="222">
        <v>1</v>
      </c>
      <c r="O1220" s="229">
        <f>IF(M1220="",N1220,ROUND(M1220*N1220,1))</f>
        <v>75</v>
      </c>
      <c r="P1220" s="230">
        <f>IF(E1220="",0,AVERAGE(L1220,O1220))</f>
        <v>76</v>
      </c>
      <c r="Q1220" s="205"/>
      <c r="R1220" s="213"/>
      <c r="S1220" s="213"/>
      <c r="T1220" s="152"/>
      <c r="U1220" s="152"/>
      <c r="V1220" s="206"/>
      <c r="W1220" s="207"/>
      <c r="X1220" s="208"/>
      <c r="Y1220" s="209"/>
      <c r="AA1220" s="186"/>
      <c r="AB1220" s="186"/>
      <c r="AC1220" s="186"/>
      <c r="AD1220" s="186"/>
      <c r="AE1220" s="186"/>
      <c r="AF1220" s="186"/>
    </row>
    <row r="1221" spans="1:32" ht="18" customHeight="1">
      <c r="A1221" s="188"/>
      <c r="B1221" s="189"/>
      <c r="C1221" s="167"/>
      <c r="D1221" s="190"/>
      <c r="E1221" s="191"/>
      <c r="F1221" s="192"/>
      <c r="G1221" s="193"/>
      <c r="H1221" s="191"/>
      <c r="I1221" s="194"/>
      <c r="J1221" s="194" t="s">
        <v>767</v>
      </c>
      <c r="K1221" s="194"/>
      <c r="L1221" s="194"/>
      <c r="M1221" s="194" t="s">
        <v>768</v>
      </c>
      <c r="N1221" s="194"/>
      <c r="O1221" s="194"/>
      <c r="P1221" s="196"/>
      <c r="Q1221" s="197"/>
      <c r="R1221" s="194"/>
      <c r="S1221" s="194"/>
      <c r="T1221" s="194"/>
      <c r="U1221" s="194"/>
      <c r="V1221" s="198"/>
      <c r="W1221" s="198"/>
      <c r="X1221" s="199"/>
      <c r="Y1221" s="200"/>
      <c r="AA1221" s="198"/>
      <c r="AB1221" s="198"/>
      <c r="AC1221" s="198"/>
      <c r="AD1221" s="198"/>
      <c r="AE1221" s="198"/>
      <c r="AF1221" s="198"/>
    </row>
    <row r="1222" spans="1:32" ht="18" customHeight="1">
      <c r="A1222" s="151"/>
      <c r="B1222" s="201" t="s">
        <v>658</v>
      </c>
      <c r="C1222" s="202" t="s">
        <v>675</v>
      </c>
      <c r="D1222" s="217">
        <v>3.11</v>
      </c>
      <c r="E1222" s="183" t="s">
        <v>660</v>
      </c>
      <c r="F1222" s="210">
        <f>IF(G1222=0,"",IF(LEN(ABS(ROUND(G1222,0)))&gt;3,ROUND(G1222,2-INT(LOG(ABS(ROUND(G1222,0))))),IF(LEN(ABS(ROUND(G1222,0)))&gt;1,ROUND(G1222,1-INT(LOG(ABS(G1222)))),ROUND(G1222,0-INT(LOG(ABS(G1222)))))))</f>
        <v>73</v>
      </c>
      <c r="G1222" s="211">
        <f>IF(P1222="",H1222,ROUND(H1222*P1222,1))</f>
        <v>73</v>
      </c>
      <c r="H1222" s="204">
        <v>1</v>
      </c>
      <c r="I1222" s="213"/>
      <c r="J1222" s="213">
        <v>74</v>
      </c>
      <c r="K1222" s="222">
        <v>1</v>
      </c>
      <c r="L1222" s="229">
        <f>IF(J1222="",K1222,ROUND(J1222*K1222,1))</f>
        <v>74</v>
      </c>
      <c r="M1222" s="212">
        <v>72</v>
      </c>
      <c r="N1222" s="222">
        <v>1</v>
      </c>
      <c r="O1222" s="229">
        <f>IF(M1222="",N1222,ROUND(M1222*N1222,1))</f>
        <v>72</v>
      </c>
      <c r="P1222" s="230">
        <f>IF(E1222="",0,AVERAGE(L1222,O1222))</f>
        <v>73</v>
      </c>
      <c r="Q1222" s="205"/>
      <c r="R1222" s="213"/>
      <c r="S1222" s="213"/>
      <c r="T1222" s="152"/>
      <c r="U1222" s="152"/>
      <c r="V1222" s="206"/>
      <c r="W1222" s="207"/>
      <c r="X1222" s="208"/>
      <c r="Y1222" s="209"/>
      <c r="AA1222" s="186"/>
      <c r="AB1222" s="186"/>
      <c r="AC1222" s="186"/>
      <c r="AD1222" s="186"/>
      <c r="AE1222" s="186"/>
      <c r="AF1222" s="186"/>
    </row>
    <row r="1223" spans="1:32" ht="18" customHeight="1">
      <c r="A1223" s="188"/>
      <c r="B1223" s="189"/>
      <c r="C1223" s="167"/>
      <c r="D1223" s="190"/>
      <c r="E1223" s="191"/>
      <c r="F1223" s="192"/>
      <c r="G1223" s="193"/>
      <c r="H1223" s="191"/>
      <c r="I1223" s="194"/>
      <c r="J1223" s="194" t="s">
        <v>769</v>
      </c>
      <c r="K1223" s="194"/>
      <c r="L1223" s="194"/>
      <c r="M1223" s="194" t="s">
        <v>770</v>
      </c>
      <c r="N1223" s="194"/>
      <c r="O1223" s="194"/>
      <c r="P1223" s="196"/>
      <c r="Q1223" s="197"/>
      <c r="R1223" s="194"/>
      <c r="S1223" s="194"/>
      <c r="T1223" s="194"/>
      <c r="U1223" s="194"/>
      <c r="V1223" s="198"/>
      <c r="W1223" s="198"/>
      <c r="X1223" s="199"/>
      <c r="Y1223" s="200"/>
      <c r="AA1223" s="198"/>
      <c r="AB1223" s="198"/>
      <c r="AC1223" s="198"/>
      <c r="AD1223" s="198"/>
      <c r="AE1223" s="198"/>
      <c r="AF1223" s="198"/>
    </row>
    <row r="1224" spans="1:32" ht="18" customHeight="1">
      <c r="A1224" s="151"/>
      <c r="B1224" s="201" t="s">
        <v>661</v>
      </c>
      <c r="C1224" s="202" t="s">
        <v>654</v>
      </c>
      <c r="D1224" s="217">
        <v>5.23</v>
      </c>
      <c r="E1224" s="183" t="s">
        <v>660</v>
      </c>
      <c r="F1224" s="210">
        <f>IF(G1224=0,"",IF(LEN(ABS(ROUND(G1224,0)))&gt;3,ROUND(G1224,2-INT(LOG(ABS(ROUND(G1224,0))))),IF(LEN(ABS(ROUND(G1224,0)))&gt;1,ROUND(G1224,1-INT(LOG(ABS(G1224)))),ROUND(G1224,0-INT(LOG(ABS(G1224)))))))</f>
        <v>63</v>
      </c>
      <c r="G1224" s="211">
        <f>IF(P1224="",H1224,ROUND(H1224*P1224,1))</f>
        <v>62.6</v>
      </c>
      <c r="H1224" s="204">
        <v>1</v>
      </c>
      <c r="I1224" s="213"/>
      <c r="J1224" s="213">
        <v>61</v>
      </c>
      <c r="K1224" s="222">
        <v>1.01</v>
      </c>
      <c r="L1224" s="229">
        <f>IF(J1224="",K1224,ROUND(J1224*K1224,1))</f>
        <v>61.6</v>
      </c>
      <c r="M1224" s="212">
        <v>63</v>
      </c>
      <c r="N1224" s="222">
        <v>1.01</v>
      </c>
      <c r="O1224" s="229">
        <f>IF(M1224="",N1224,ROUND(M1224*N1224,1))</f>
        <v>63.6</v>
      </c>
      <c r="P1224" s="230">
        <f>IF(E1224="",0,AVERAGE(L1224,O1224))</f>
        <v>62.6</v>
      </c>
      <c r="Q1224" s="205"/>
      <c r="R1224" s="213"/>
      <c r="S1224" s="213"/>
      <c r="T1224" s="152"/>
      <c r="U1224" s="152"/>
      <c r="V1224" s="206"/>
      <c r="W1224" s="207"/>
      <c r="X1224" s="208"/>
      <c r="Y1224" s="209"/>
      <c r="AA1224" s="186"/>
      <c r="AB1224" s="186"/>
      <c r="AC1224" s="186"/>
      <c r="AD1224" s="186"/>
      <c r="AE1224" s="186"/>
      <c r="AF1224" s="186"/>
    </row>
    <row r="1225" spans="1:32" ht="18" customHeight="1">
      <c r="A1225" s="188"/>
      <c r="B1225" s="189"/>
      <c r="C1225" s="167"/>
      <c r="D1225" s="190"/>
      <c r="E1225" s="191"/>
      <c r="F1225" s="192"/>
      <c r="G1225" s="193"/>
      <c r="H1225" s="191"/>
      <c r="I1225" s="194"/>
      <c r="J1225" s="194" t="s">
        <v>769</v>
      </c>
      <c r="K1225" s="194"/>
      <c r="L1225" s="194"/>
      <c r="M1225" s="194" t="s">
        <v>770</v>
      </c>
      <c r="N1225" s="194"/>
      <c r="O1225" s="194"/>
      <c r="P1225" s="196"/>
      <c r="Q1225" s="197"/>
      <c r="R1225" s="194"/>
      <c r="S1225" s="194"/>
      <c r="T1225" s="194"/>
      <c r="U1225" s="194"/>
      <c r="V1225" s="198"/>
      <c r="W1225" s="198"/>
      <c r="X1225" s="199"/>
      <c r="Y1225" s="200"/>
      <c r="AA1225" s="198"/>
      <c r="AB1225" s="198"/>
      <c r="AC1225" s="198"/>
      <c r="AD1225" s="198"/>
      <c r="AE1225" s="198"/>
      <c r="AF1225" s="198"/>
    </row>
    <row r="1226" spans="1:32" ht="18" customHeight="1">
      <c r="A1226" s="151"/>
      <c r="B1226" s="201" t="s">
        <v>662</v>
      </c>
      <c r="C1226" s="202" t="s">
        <v>657</v>
      </c>
      <c r="D1226" s="217">
        <v>5.23</v>
      </c>
      <c r="E1226" s="183" t="s">
        <v>660</v>
      </c>
      <c r="F1226" s="210">
        <f>IF(G1226=0,"",IF(LEN(ABS(ROUND(G1226,0)))&gt;3,ROUND(G1226,2-INT(LOG(ABS(ROUND(G1226,0))))),IF(LEN(ABS(ROUND(G1226,0)))&gt;1,ROUND(G1226,1-INT(LOG(ABS(G1226)))),ROUND(G1226,0-INT(LOG(ABS(G1226)))))))</f>
        <v>4</v>
      </c>
      <c r="G1226" s="211">
        <f>IF(P1226="",H1226,ROUND(H1226*P1226,1))</f>
        <v>3.8</v>
      </c>
      <c r="H1226" s="204">
        <v>1</v>
      </c>
      <c r="I1226" s="213"/>
      <c r="J1226" s="226">
        <v>3.5</v>
      </c>
      <c r="K1226" s="222">
        <v>1.01</v>
      </c>
      <c r="L1226" s="229">
        <f>IF(J1226="",K1226,ROUND(J1226*K1226,1))</f>
        <v>3.5</v>
      </c>
      <c r="M1226" s="212">
        <v>4</v>
      </c>
      <c r="N1226" s="222">
        <v>1.01</v>
      </c>
      <c r="O1226" s="229">
        <f>IF(M1226="",N1226,ROUND(M1226*N1226,1))</f>
        <v>4</v>
      </c>
      <c r="P1226" s="230">
        <f>IF(E1226="",0,AVERAGE(L1226,O1226))</f>
        <v>3.75</v>
      </c>
      <c r="Q1226" s="205"/>
      <c r="R1226" s="213"/>
      <c r="S1226" s="213"/>
      <c r="T1226" s="152"/>
      <c r="U1226" s="152"/>
      <c r="V1226" s="206"/>
      <c r="W1226" s="207"/>
      <c r="X1226" s="208"/>
      <c r="Y1226" s="209"/>
      <c r="AA1226" s="186"/>
      <c r="AB1226" s="186"/>
      <c r="AC1226" s="186"/>
      <c r="AD1226" s="186"/>
      <c r="AE1226" s="186"/>
      <c r="AF1226" s="186"/>
    </row>
    <row r="1227" spans="1:32" ht="18" customHeight="1">
      <c r="A1227" s="188"/>
      <c r="B1227" s="189"/>
      <c r="C1227" s="167"/>
      <c r="D1227" s="190"/>
      <c r="E1227" s="191"/>
      <c r="F1227" s="192"/>
      <c r="G1227" s="193"/>
      <c r="H1227" s="191"/>
      <c r="I1227" s="194"/>
      <c r="J1227" s="194" t="s">
        <v>771</v>
      </c>
      <c r="K1227" s="194"/>
      <c r="L1227" s="194"/>
      <c r="M1227" s="194" t="s">
        <v>772</v>
      </c>
      <c r="N1227" s="194"/>
      <c r="O1227" s="194"/>
      <c r="P1227" s="196"/>
      <c r="Q1227" s="197"/>
      <c r="R1227" s="194"/>
      <c r="S1227" s="194"/>
      <c r="T1227" s="194"/>
      <c r="U1227" s="194"/>
      <c r="V1227" s="198"/>
      <c r="W1227" s="198"/>
      <c r="X1227" s="199"/>
      <c r="Y1227" s="200"/>
      <c r="AA1227" s="198"/>
      <c r="AB1227" s="198"/>
      <c r="AC1227" s="198"/>
      <c r="AD1227" s="198"/>
      <c r="AE1227" s="198"/>
      <c r="AF1227" s="198"/>
    </row>
    <row r="1228" spans="1:32" ht="18" customHeight="1">
      <c r="A1228" s="151"/>
      <c r="B1228" s="201" t="s">
        <v>663</v>
      </c>
      <c r="C1228" s="202"/>
      <c r="D1228" s="231">
        <v>-0.15</v>
      </c>
      <c r="E1228" s="183" t="s">
        <v>660</v>
      </c>
      <c r="F1228" s="210">
        <f>IF(G1228=0,"",IF(LEN(ABS(ROUND(G1228,0)))&gt;3,ROUND(G1228,2-INT(LOG(ABS(ROUND(G1228,0))))),IF(LEN(ABS(ROUND(G1228,0)))&gt;1,ROUND(G1228,1-INT(LOG(ABS(G1228)))),ROUND(G1228,0-INT(LOG(ABS(G1228)))))))</f>
        <v>21</v>
      </c>
      <c r="G1228" s="211">
        <f>IF(P1228="",H1228,ROUND(H1228*P1228,1))</f>
        <v>20.8</v>
      </c>
      <c r="H1228" s="204">
        <v>1</v>
      </c>
      <c r="I1228" s="213"/>
      <c r="J1228" s="213">
        <v>20</v>
      </c>
      <c r="K1228" s="222">
        <v>1</v>
      </c>
      <c r="L1228" s="229">
        <f>IF(J1228="",K1228,ROUND(J1228*K1228,1))</f>
        <v>20</v>
      </c>
      <c r="M1228" s="232">
        <v>21.5</v>
      </c>
      <c r="N1228" s="222">
        <v>1</v>
      </c>
      <c r="O1228" s="229">
        <f>IF(M1228="",N1228,ROUND(M1228*N1228,1))</f>
        <v>21.5</v>
      </c>
      <c r="P1228" s="230">
        <f>IF(E1228="",0,AVERAGE(L1228,O1228))</f>
        <v>20.75</v>
      </c>
      <c r="Q1228" s="205"/>
      <c r="R1228" s="213"/>
      <c r="S1228" s="213"/>
      <c r="T1228" s="152"/>
      <c r="U1228" s="152"/>
      <c r="V1228" s="206"/>
      <c r="W1228" s="207"/>
      <c r="X1228" s="208"/>
      <c r="Y1228" s="209"/>
      <c r="AA1228" s="186"/>
      <c r="AB1228" s="186"/>
      <c r="AC1228" s="186"/>
      <c r="AD1228" s="186"/>
      <c r="AE1228" s="186"/>
      <c r="AF1228" s="186"/>
    </row>
    <row r="1229" spans="1:32" ht="18" customHeight="1">
      <c r="A1229" s="188"/>
      <c r="B1229" s="189" t="s">
        <v>678</v>
      </c>
      <c r="C1229" s="167"/>
      <c r="D1229" s="190"/>
      <c r="E1229" s="191"/>
      <c r="F1229" s="192"/>
      <c r="G1229" s="193"/>
      <c r="H1229" s="191"/>
      <c r="I1229" s="194"/>
      <c r="J1229" s="194" t="s">
        <v>710</v>
      </c>
      <c r="K1229" s="194"/>
      <c r="L1229" s="194"/>
      <c r="M1229" s="194" t="s">
        <v>711</v>
      </c>
      <c r="N1229" s="194"/>
      <c r="O1229" s="194"/>
      <c r="P1229" s="196"/>
      <c r="Q1229" s="197"/>
      <c r="R1229" s="194"/>
      <c r="S1229" s="194"/>
      <c r="T1229" s="194"/>
      <c r="U1229" s="194"/>
      <c r="V1229" s="198"/>
      <c r="W1229" s="198"/>
      <c r="X1229" s="199"/>
      <c r="Y1229" s="200"/>
      <c r="AA1229" s="198"/>
      <c r="AB1229" s="198"/>
      <c r="AC1229" s="198"/>
      <c r="AD1229" s="198"/>
      <c r="AE1229" s="198"/>
      <c r="AF1229" s="198"/>
    </row>
    <row r="1230" spans="1:32" ht="18" customHeight="1">
      <c r="A1230" s="151"/>
      <c r="B1230" s="201" t="s">
        <v>665</v>
      </c>
      <c r="C1230" s="202" t="s">
        <v>419</v>
      </c>
      <c r="D1230" s="217">
        <v>0.5</v>
      </c>
      <c r="E1230" s="183" t="s">
        <v>786</v>
      </c>
      <c r="F1230" s="210">
        <f>IF(G1230=0,"",IF(LEN(ABS(ROUND(G1230,0)))&gt;3,ROUND(G1230,2-INT(LOG(ABS(ROUND(G1230,0))))),IF(LEN(ABS(ROUND(G1230,0)))&gt;1,ROUND(G1230,1-INT(LOG(ABS(G1230)))),ROUND(G1230,0-INT(LOG(ABS(G1230)))))))</f>
        <v>540</v>
      </c>
      <c r="G1230" s="211">
        <f>IF(P1230="",H1230,ROUND(H1230*P1230,1))</f>
        <v>540.4</v>
      </c>
      <c r="H1230" s="204">
        <v>1</v>
      </c>
      <c r="I1230" s="213"/>
      <c r="J1230" s="213">
        <v>570</v>
      </c>
      <c r="K1230" s="222">
        <v>1.01</v>
      </c>
      <c r="L1230" s="229">
        <f>IF(J1230="",K1230,ROUND(J1230*K1230,1))</f>
        <v>575.70000000000005</v>
      </c>
      <c r="M1230" s="212">
        <v>500</v>
      </c>
      <c r="N1230" s="222">
        <v>1.01</v>
      </c>
      <c r="O1230" s="229">
        <f>IF(M1230="",N1230,ROUND(M1230*N1230,1))</f>
        <v>505</v>
      </c>
      <c r="P1230" s="230">
        <f>IF(E1230="",0,AVERAGE(L1230,O1230))</f>
        <v>540.35</v>
      </c>
      <c r="Q1230" s="205"/>
      <c r="R1230" s="213"/>
      <c r="S1230" s="213"/>
      <c r="T1230" s="152"/>
      <c r="U1230" s="152"/>
      <c r="V1230" s="206"/>
      <c r="W1230" s="207"/>
      <c r="X1230" s="208"/>
      <c r="Y1230" s="209"/>
      <c r="AA1230" s="186"/>
      <c r="AB1230" s="186"/>
      <c r="AC1230" s="186"/>
      <c r="AD1230" s="186"/>
      <c r="AE1230" s="186"/>
      <c r="AF1230" s="186"/>
    </row>
    <row r="1231" spans="1:32" ht="18" customHeight="1">
      <c r="A1231" s="188"/>
      <c r="B1231" s="189"/>
      <c r="C1231" s="167"/>
      <c r="D1231" s="190"/>
      <c r="E1231" s="191"/>
      <c r="F1231" s="192"/>
      <c r="G1231" s="193" t="s">
        <v>721</v>
      </c>
      <c r="H1231" s="191"/>
      <c r="I1231" s="194"/>
      <c r="J1231" s="194"/>
      <c r="K1231" s="194"/>
      <c r="L1231" s="194"/>
      <c r="M1231" s="194"/>
      <c r="N1231" s="194"/>
      <c r="O1231" s="194"/>
      <c r="P1231" s="196"/>
      <c r="Q1231" s="197"/>
      <c r="R1231" s="194"/>
      <c r="S1231" s="194"/>
      <c r="T1231" s="194"/>
      <c r="U1231" s="194"/>
      <c r="V1231" s="198"/>
      <c r="W1231" s="198"/>
      <c r="X1231" s="199"/>
      <c r="Y1231" s="200"/>
      <c r="AA1231" s="198"/>
      <c r="AB1231" s="198"/>
      <c r="AC1231" s="198"/>
      <c r="AD1231" s="198"/>
      <c r="AE1231" s="198"/>
      <c r="AF1231" s="198"/>
    </row>
    <row r="1232" spans="1:32" ht="18" customHeight="1">
      <c r="A1232" s="151"/>
      <c r="B1232" s="201" t="s">
        <v>423</v>
      </c>
      <c r="C1232" s="202"/>
      <c r="D1232" s="217">
        <v>0.2</v>
      </c>
      <c r="E1232" s="183" t="s">
        <v>786</v>
      </c>
      <c r="F1232" s="210">
        <f>IF(G1232=0,"",IF(LEN(ABS(ROUND(G1232,0)))&gt;3,ROUND(G1232,2-INT(LOG(ABS(ROUND(G1232,0))))),IF(LEN(ABS(ROUND(G1232,0)))&gt;1,ROUND(G1232,1-INT(LOG(ABS(G1232)))),ROUND(G1232,0-INT(LOG(ABS(G1232)))))))</f>
        <v>660</v>
      </c>
      <c r="G1232" s="211">
        <f>SUM(G1233:G1238)</f>
        <v>655.5</v>
      </c>
      <c r="H1232" s="204"/>
      <c r="I1232" s="213"/>
      <c r="J1232" s="213"/>
      <c r="K1232" s="222"/>
      <c r="L1232" s="229"/>
      <c r="M1232" s="212"/>
      <c r="N1232" s="222"/>
      <c r="O1232" s="229"/>
      <c r="P1232" s="230"/>
      <c r="Q1232" s="205"/>
      <c r="R1232" s="213"/>
      <c r="S1232" s="213"/>
      <c r="T1232" s="152"/>
      <c r="U1232" s="152"/>
      <c r="V1232" s="206"/>
      <c r="W1232" s="207"/>
      <c r="X1232" s="208"/>
      <c r="Y1232" s="209"/>
      <c r="AA1232" s="186"/>
      <c r="AB1232" s="186"/>
      <c r="AC1232" s="186"/>
      <c r="AD1232" s="186"/>
      <c r="AE1232" s="186"/>
      <c r="AF1232" s="186"/>
    </row>
    <row r="1233" spans="1:32" ht="18" customHeight="1">
      <c r="A1233" s="188"/>
      <c r="B1233" s="189"/>
      <c r="C1233" s="167"/>
      <c r="D1233" s="190"/>
      <c r="E1233" s="191"/>
      <c r="F1233" s="192"/>
      <c r="G1233" s="193"/>
      <c r="H1233" s="191"/>
      <c r="I1233" s="194"/>
      <c r="J1233" s="194"/>
      <c r="K1233" s="194"/>
      <c r="L1233" s="194"/>
      <c r="M1233" s="195"/>
      <c r="N1233" s="194"/>
      <c r="O1233" s="194"/>
      <c r="P1233" s="196"/>
      <c r="Q1233" s="197"/>
      <c r="R1233" s="194"/>
      <c r="S1233" s="194"/>
      <c r="T1233" s="194"/>
      <c r="U1233" s="194"/>
      <c r="V1233" s="198"/>
      <c r="W1233" s="198"/>
      <c r="X1233" s="199"/>
      <c r="Y1233" s="200"/>
      <c r="AA1233" s="198"/>
      <c r="AB1233" s="198"/>
      <c r="AC1233" s="198"/>
      <c r="AD1233" s="198"/>
      <c r="AE1233" s="198"/>
      <c r="AF1233" s="198"/>
    </row>
    <row r="1234" spans="1:32" ht="18" customHeight="1">
      <c r="A1234" s="151"/>
      <c r="B1234" s="201"/>
      <c r="C1234" s="202" t="s">
        <v>896</v>
      </c>
      <c r="D1234" s="203"/>
      <c r="E1234" s="183"/>
      <c r="F1234" s="210" t="str">
        <f>IF(G1234=0,"",IF(LEN(ABS(ROUND(G1234,0)))&gt;3,ROUND(G1234,2-INT(LOG(ABS(ROUND(G1234,0))))),IF(LEN(ABS(ROUND(G1234,0)))&gt;1,ROUND(G1234,1-INT(LOG(ABS(G1234)))),ROUND(G1234,0-INT(LOG(ABS(G1234)))))))</f>
        <v/>
      </c>
      <c r="G1234" s="211"/>
      <c r="H1234" s="204"/>
      <c r="I1234" s="213"/>
      <c r="J1234" s="213"/>
      <c r="K1234" s="222"/>
      <c r="L1234" s="229"/>
      <c r="M1234" s="212"/>
      <c r="N1234" s="222"/>
      <c r="O1234" s="229"/>
      <c r="P1234" s="230"/>
      <c r="Q1234" s="205"/>
      <c r="R1234" s="213"/>
      <c r="S1234" s="213"/>
      <c r="T1234" s="152"/>
      <c r="U1234" s="152"/>
      <c r="V1234" s="206"/>
      <c r="W1234" s="207"/>
      <c r="X1234" s="208"/>
      <c r="Y1234" s="209"/>
      <c r="AA1234" s="186"/>
      <c r="AB1234" s="186"/>
      <c r="AC1234" s="186"/>
      <c r="AD1234" s="186"/>
      <c r="AE1234" s="186"/>
      <c r="AF1234" s="186"/>
    </row>
    <row r="1235" spans="1:32" ht="18" customHeight="1">
      <c r="A1235" s="188"/>
      <c r="B1235" s="189"/>
      <c r="C1235" s="167"/>
      <c r="D1235" s="190"/>
      <c r="E1235" s="191"/>
      <c r="F1235" s="192"/>
      <c r="G1235" s="193"/>
      <c r="H1235" s="191"/>
      <c r="I1235" s="194"/>
      <c r="J1235" s="194" t="s">
        <v>759</v>
      </c>
      <c r="K1235" s="194"/>
      <c r="L1235" s="194"/>
      <c r="M1235" s="195" t="s">
        <v>760</v>
      </c>
      <c r="N1235" s="194"/>
      <c r="O1235" s="194"/>
      <c r="P1235" s="196"/>
      <c r="Q1235" s="197"/>
      <c r="R1235" s="194"/>
      <c r="S1235" s="194"/>
      <c r="T1235" s="194"/>
      <c r="U1235" s="194"/>
      <c r="V1235" s="198"/>
      <c r="W1235" s="198"/>
      <c r="X1235" s="199"/>
      <c r="Y1235" s="200"/>
      <c r="AA1235" s="198"/>
      <c r="AB1235" s="198"/>
      <c r="AC1235" s="198"/>
      <c r="AD1235" s="198"/>
      <c r="AE1235" s="198"/>
      <c r="AF1235" s="198"/>
    </row>
    <row r="1236" spans="1:32" ht="18" customHeight="1">
      <c r="A1236" s="151"/>
      <c r="B1236" s="201"/>
      <c r="C1236" s="202" t="s">
        <v>761</v>
      </c>
      <c r="D1236" s="203">
        <v>1</v>
      </c>
      <c r="E1236" s="183" t="s">
        <v>812</v>
      </c>
      <c r="F1236" s="210"/>
      <c r="G1236" s="211">
        <f>IF(P1236="",H1236,ROUND(H1236*P1236,1))</f>
        <v>537.5</v>
      </c>
      <c r="H1236" s="240">
        <v>2.5000000000000001E-2</v>
      </c>
      <c r="I1236" s="213"/>
      <c r="J1236" s="213">
        <v>21500</v>
      </c>
      <c r="K1236" s="222">
        <v>1</v>
      </c>
      <c r="L1236" s="229">
        <f>IF(J1236="",K1236,ROUND(J1236*K1236,1))</f>
        <v>21500</v>
      </c>
      <c r="M1236" s="212">
        <v>21500</v>
      </c>
      <c r="N1236" s="222">
        <v>1</v>
      </c>
      <c r="O1236" s="229">
        <f>IF(M1236="",N1236,ROUND(M1236*N1236,1))</f>
        <v>21500</v>
      </c>
      <c r="P1236" s="230">
        <f>IF(E1236="",0,AVERAGE(L1236,O1236))</f>
        <v>21500</v>
      </c>
      <c r="Q1236" s="205"/>
      <c r="R1236" s="213"/>
      <c r="S1236" s="213"/>
      <c r="T1236" s="152"/>
      <c r="U1236" s="152"/>
      <c r="V1236" s="206"/>
      <c r="W1236" s="207"/>
      <c r="X1236" s="208"/>
      <c r="Y1236" s="209"/>
      <c r="AA1236" s="186"/>
      <c r="AB1236" s="186"/>
      <c r="AC1236" s="186"/>
      <c r="AD1236" s="186"/>
      <c r="AE1236" s="186"/>
      <c r="AF1236" s="186"/>
    </row>
    <row r="1237" spans="1:32" ht="18" customHeight="1">
      <c r="A1237" s="188"/>
      <c r="B1237" s="189"/>
      <c r="C1237" s="167"/>
      <c r="D1237" s="190"/>
      <c r="E1237" s="191"/>
      <c r="F1237" s="192"/>
      <c r="G1237" s="193"/>
      <c r="H1237" s="191"/>
      <c r="I1237" s="194"/>
      <c r="J1237" s="194"/>
      <c r="K1237" s="194"/>
      <c r="L1237" s="194"/>
      <c r="M1237" s="195"/>
      <c r="N1237" s="194"/>
      <c r="O1237" s="194"/>
      <c r="P1237" s="196"/>
      <c r="Q1237" s="197"/>
      <c r="R1237" s="194"/>
      <c r="S1237" s="194"/>
      <c r="T1237" s="194"/>
      <c r="U1237" s="194"/>
      <c r="V1237" s="198"/>
      <c r="W1237" s="198"/>
      <c r="X1237" s="199"/>
      <c r="Y1237" s="200"/>
      <c r="AA1237" s="198"/>
      <c r="AB1237" s="198"/>
      <c r="AC1237" s="198"/>
      <c r="AD1237" s="198"/>
      <c r="AE1237" s="198"/>
      <c r="AF1237" s="198"/>
    </row>
    <row r="1238" spans="1:32" ht="18" customHeight="1">
      <c r="A1238" s="151"/>
      <c r="B1238" s="201"/>
      <c r="C1238" s="202" t="s">
        <v>897</v>
      </c>
      <c r="D1238" s="203">
        <v>1</v>
      </c>
      <c r="E1238" s="183" t="s">
        <v>0</v>
      </c>
      <c r="F1238" s="210"/>
      <c r="G1238" s="211">
        <f>ROUND(G1236*H1238,0)</f>
        <v>118</v>
      </c>
      <c r="H1238" s="204">
        <v>0.22</v>
      </c>
      <c r="I1238" s="213"/>
      <c r="J1238" s="213"/>
      <c r="K1238" s="222"/>
      <c r="L1238" s="229"/>
      <c r="M1238" s="212"/>
      <c r="N1238" s="222"/>
      <c r="O1238" s="229"/>
      <c r="P1238" s="230"/>
      <c r="Q1238" s="205"/>
      <c r="R1238" s="213"/>
      <c r="S1238" s="213"/>
      <c r="T1238" s="152"/>
      <c r="U1238" s="152"/>
      <c r="V1238" s="206"/>
      <c r="W1238" s="207"/>
      <c r="X1238" s="208"/>
      <c r="Y1238" s="209"/>
      <c r="AA1238" s="186"/>
      <c r="AB1238" s="186"/>
      <c r="AC1238" s="186"/>
      <c r="AD1238" s="186"/>
      <c r="AE1238" s="186"/>
      <c r="AF1238" s="186"/>
    </row>
    <row r="1239" spans="1:32" ht="18" customHeight="1">
      <c r="A1239" s="188"/>
      <c r="B1239" s="189"/>
      <c r="C1239" s="167"/>
      <c r="D1239" s="190"/>
      <c r="E1239" s="191"/>
      <c r="F1239" s="192"/>
      <c r="G1239" s="193"/>
      <c r="H1239" s="191"/>
      <c r="I1239" s="194"/>
      <c r="J1239" s="194"/>
      <c r="K1239" s="194"/>
      <c r="L1239" s="194"/>
      <c r="M1239" s="195"/>
      <c r="N1239" s="194"/>
      <c r="O1239" s="194"/>
      <c r="P1239" s="196"/>
      <c r="Q1239" s="197"/>
      <c r="R1239" s="194"/>
      <c r="S1239" s="194"/>
      <c r="T1239" s="194"/>
      <c r="U1239" s="194"/>
      <c r="V1239" s="198"/>
      <c r="W1239" s="198"/>
      <c r="X1239" s="199"/>
      <c r="Y1239" s="200"/>
      <c r="AA1239" s="198"/>
      <c r="AB1239" s="198"/>
      <c r="AC1239" s="198"/>
      <c r="AD1239" s="198"/>
      <c r="AE1239" s="198"/>
      <c r="AF1239" s="198"/>
    </row>
    <row r="1240" spans="1:32" ht="18" customHeight="1">
      <c r="A1240" s="151"/>
      <c r="B1240" s="201"/>
      <c r="C1240" s="202"/>
      <c r="D1240" s="203"/>
      <c r="E1240" s="183"/>
      <c r="F1240" s="155"/>
      <c r="G1240" s="182"/>
      <c r="H1240" s="204"/>
      <c r="I1240" s="152"/>
      <c r="J1240" s="152"/>
      <c r="K1240" s="152"/>
      <c r="L1240" s="152"/>
      <c r="M1240" s="181"/>
      <c r="N1240" s="152"/>
      <c r="O1240" s="152"/>
      <c r="P1240" s="184"/>
      <c r="Q1240" s="205"/>
      <c r="R1240" s="213"/>
      <c r="S1240" s="213"/>
      <c r="T1240" s="152"/>
      <c r="U1240" s="152"/>
      <c r="V1240" s="206"/>
      <c r="W1240" s="207"/>
      <c r="X1240" s="208"/>
      <c r="Y1240" s="209"/>
      <c r="AA1240" s="186"/>
      <c r="AB1240" s="186"/>
      <c r="AC1240" s="186"/>
      <c r="AD1240" s="186"/>
      <c r="AE1240" s="186"/>
      <c r="AF1240" s="186"/>
    </row>
    <row r="1241" spans="1:32" ht="18" customHeight="1">
      <c r="A1241" s="188"/>
      <c r="B1241" s="189"/>
      <c r="C1241" s="167"/>
      <c r="D1241" s="190"/>
      <c r="E1241" s="191"/>
      <c r="F1241" s="192"/>
      <c r="G1241" s="193"/>
      <c r="H1241" s="191"/>
      <c r="I1241" s="194"/>
      <c r="J1241" s="194"/>
      <c r="K1241" s="194"/>
      <c r="L1241" s="194"/>
      <c r="M1241" s="195"/>
      <c r="N1241" s="194"/>
      <c r="O1241" s="194"/>
      <c r="P1241" s="196"/>
      <c r="Q1241" s="197"/>
      <c r="R1241" s="194"/>
      <c r="S1241" s="194"/>
      <c r="T1241" s="194"/>
      <c r="U1241" s="194"/>
      <c r="V1241" s="198"/>
      <c r="W1241" s="198"/>
      <c r="X1241" s="199"/>
      <c r="Y1241" s="200"/>
      <c r="AA1241" s="198"/>
      <c r="AB1241" s="198"/>
      <c r="AC1241" s="198"/>
      <c r="AD1241" s="198"/>
      <c r="AE1241" s="198"/>
      <c r="AF1241" s="198"/>
    </row>
    <row r="1242" spans="1:32" ht="18" customHeight="1">
      <c r="A1242" s="151" t="s">
        <v>1190</v>
      </c>
      <c r="B1242" s="201" t="s">
        <v>599</v>
      </c>
      <c r="C1242" s="202"/>
      <c r="D1242" s="203"/>
      <c r="E1242" s="183"/>
      <c r="F1242" s="155"/>
      <c r="G1242" s="182"/>
      <c r="H1242" s="204"/>
      <c r="I1242" s="152"/>
      <c r="J1242" s="152"/>
      <c r="K1242" s="152"/>
      <c r="L1242" s="152"/>
      <c r="M1242" s="181"/>
      <c r="N1242" s="152"/>
      <c r="O1242" s="152"/>
      <c r="P1242" s="184"/>
      <c r="Q1242" s="205"/>
      <c r="R1242" s="213"/>
      <c r="S1242" s="213"/>
      <c r="T1242" s="152"/>
      <c r="U1242" s="152"/>
      <c r="V1242" s="206"/>
      <c r="W1242" s="207"/>
      <c r="X1242" s="208"/>
      <c r="Y1242" s="209"/>
      <c r="AA1242" s="186"/>
      <c r="AB1242" s="186"/>
      <c r="AC1242" s="186"/>
      <c r="AD1242" s="186"/>
      <c r="AE1242" s="186"/>
      <c r="AF1242" s="186"/>
    </row>
    <row r="1243" spans="1:32" ht="18" customHeight="1">
      <c r="A1243" s="188"/>
      <c r="B1243" s="189"/>
      <c r="C1243" s="167"/>
      <c r="D1243" s="190"/>
      <c r="E1243" s="191"/>
      <c r="F1243" s="192"/>
      <c r="G1243" s="193"/>
      <c r="H1243" s="191"/>
      <c r="I1243" s="194"/>
      <c r="J1243" s="194" t="s">
        <v>754</v>
      </c>
      <c r="K1243" s="194"/>
      <c r="L1243" s="194"/>
      <c r="M1243" s="194" t="s">
        <v>755</v>
      </c>
      <c r="N1243" s="194"/>
      <c r="O1243" s="194"/>
      <c r="P1243" s="196"/>
      <c r="Q1243" s="197"/>
      <c r="R1243" s="194"/>
      <c r="S1243" s="194"/>
      <c r="T1243" s="194"/>
      <c r="U1243" s="194"/>
      <c r="V1243" s="198"/>
      <c r="W1243" s="198"/>
      <c r="X1243" s="199"/>
      <c r="Y1243" s="200"/>
      <c r="AA1243" s="198"/>
      <c r="AB1243" s="198"/>
      <c r="AC1243" s="198"/>
      <c r="AD1243" s="198"/>
      <c r="AE1243" s="198"/>
      <c r="AF1243" s="198"/>
    </row>
    <row r="1244" spans="1:32" ht="18" customHeight="1">
      <c r="A1244" s="151"/>
      <c r="B1244" s="201" t="s">
        <v>649</v>
      </c>
      <c r="C1244" s="202"/>
      <c r="D1244" s="217">
        <v>7.0000000000000007E-2</v>
      </c>
      <c r="E1244" s="183" t="s">
        <v>12</v>
      </c>
      <c r="F1244" s="210">
        <f>IF(G1244=0,"",IF(LEN(ABS(ROUND(G1244,0)))&gt;3,ROUND(G1244,2-INT(LOG(ABS(ROUND(G1244,0))))),IF(LEN(ABS(ROUND(G1244,0)))&gt;1,ROUND(G1244,1-INT(LOG(ABS(G1244)))),ROUND(G1244,0-INT(LOG(ABS(G1244)))))))</f>
        <v>4900</v>
      </c>
      <c r="G1244" s="211">
        <f>IF(P1244="",H1244,ROUND(H1244*P1244,1))</f>
        <v>4898.5</v>
      </c>
      <c r="H1244" s="204">
        <v>1</v>
      </c>
      <c r="I1244" s="213"/>
      <c r="J1244" s="213">
        <v>5200</v>
      </c>
      <c r="K1244" s="222">
        <v>1.01</v>
      </c>
      <c r="L1244" s="229">
        <f>IF(J1244="",K1244,ROUND(J1244*K1244,1))</f>
        <v>5252</v>
      </c>
      <c r="M1244" s="212">
        <v>4500</v>
      </c>
      <c r="N1244" s="222">
        <v>1.01</v>
      </c>
      <c r="O1244" s="229">
        <f>IF(M1244="",N1244,ROUND(M1244*N1244,1))</f>
        <v>4545</v>
      </c>
      <c r="P1244" s="230">
        <f>IF(E1244="",0,AVERAGE(L1244,O1244))</f>
        <v>4898.5</v>
      </c>
      <c r="Q1244" s="205"/>
      <c r="R1244" s="213"/>
      <c r="S1244" s="213"/>
      <c r="T1244" s="152"/>
      <c r="U1244" s="152"/>
      <c r="V1244" s="206"/>
      <c r="W1244" s="207"/>
      <c r="X1244" s="208"/>
      <c r="Y1244" s="209"/>
      <c r="AA1244" s="186"/>
      <c r="AB1244" s="186"/>
      <c r="AC1244" s="186"/>
      <c r="AD1244" s="186"/>
      <c r="AE1244" s="186"/>
      <c r="AF1244" s="186"/>
    </row>
    <row r="1245" spans="1:32" ht="18" customHeight="1">
      <c r="A1245" s="188"/>
      <c r="B1245" s="189"/>
      <c r="C1245" s="167"/>
      <c r="D1245" s="190"/>
      <c r="E1245" s="191"/>
      <c r="F1245" s="192"/>
      <c r="G1245" s="193"/>
      <c r="H1245" s="191"/>
      <c r="I1245" s="194"/>
      <c r="J1245" s="194" t="s">
        <v>773</v>
      </c>
      <c r="K1245" s="194"/>
      <c r="L1245" s="194"/>
      <c r="M1245" s="194" t="s">
        <v>774</v>
      </c>
      <c r="N1245" s="194"/>
      <c r="O1245" s="194"/>
      <c r="P1245" s="196"/>
      <c r="Q1245" s="197"/>
      <c r="R1245" s="194"/>
      <c r="S1245" s="194"/>
      <c r="T1245" s="194"/>
      <c r="U1245" s="194"/>
      <c r="V1245" s="198"/>
      <c r="W1245" s="198"/>
      <c r="X1245" s="199"/>
      <c r="Y1245" s="200"/>
      <c r="AA1245" s="198"/>
      <c r="AB1245" s="198"/>
      <c r="AC1245" s="198"/>
      <c r="AD1245" s="198"/>
      <c r="AE1245" s="198"/>
      <c r="AF1245" s="198"/>
    </row>
    <row r="1246" spans="1:32" ht="18" customHeight="1">
      <c r="A1246" s="151"/>
      <c r="B1246" s="201" t="s">
        <v>672</v>
      </c>
      <c r="C1246" s="202"/>
      <c r="D1246" s="217">
        <v>0.72</v>
      </c>
      <c r="E1246" s="183" t="s">
        <v>786</v>
      </c>
      <c r="F1246" s="210">
        <f>IF(G1246=0,"",IF(LEN(ABS(ROUND(G1246,0)))&gt;3,ROUND(G1246,2-INT(LOG(ABS(ROUND(G1246,0))))),IF(LEN(ABS(ROUND(G1246,0)))&gt;1,ROUND(G1246,1-INT(LOG(ABS(G1246)))),ROUND(G1246,0-INT(LOG(ABS(G1246)))))))</f>
        <v>240</v>
      </c>
      <c r="G1246" s="211">
        <f>IF(P1246="",H1246,ROUND(H1246*P1246,1))</f>
        <v>242.4</v>
      </c>
      <c r="H1246" s="204">
        <v>1</v>
      </c>
      <c r="I1246" s="213"/>
      <c r="J1246" s="213">
        <v>220</v>
      </c>
      <c r="K1246" s="222">
        <v>1.01</v>
      </c>
      <c r="L1246" s="229">
        <f>IF(J1246="",K1246,ROUND(J1246*K1246,1))</f>
        <v>222.2</v>
      </c>
      <c r="M1246" s="212">
        <v>260</v>
      </c>
      <c r="N1246" s="222">
        <v>1.01</v>
      </c>
      <c r="O1246" s="229">
        <f>IF(M1246="",N1246,ROUND(M1246*N1246,1))</f>
        <v>262.60000000000002</v>
      </c>
      <c r="P1246" s="230">
        <f>IF(E1246="",0,AVERAGE(L1246,O1246))</f>
        <v>242.4</v>
      </c>
      <c r="Q1246" s="205"/>
      <c r="R1246" s="213"/>
      <c r="S1246" s="213"/>
      <c r="T1246" s="152"/>
      <c r="U1246" s="152"/>
      <c r="V1246" s="206"/>
      <c r="W1246" s="207"/>
      <c r="X1246" s="208"/>
      <c r="Y1246" s="209"/>
      <c r="AA1246" s="186"/>
      <c r="AB1246" s="186"/>
      <c r="AC1246" s="186"/>
      <c r="AD1246" s="186"/>
      <c r="AE1246" s="186"/>
      <c r="AF1246" s="186"/>
    </row>
    <row r="1247" spans="1:32" ht="18" customHeight="1">
      <c r="A1247" s="188"/>
      <c r="B1247" s="189"/>
      <c r="C1247" s="167"/>
      <c r="D1247" s="190"/>
      <c r="E1247" s="191"/>
      <c r="F1247" s="192"/>
      <c r="G1247" s="193"/>
      <c r="H1247" s="191"/>
      <c r="I1247" s="194"/>
      <c r="J1247" s="194" t="s">
        <v>756</v>
      </c>
      <c r="K1247" s="194"/>
      <c r="L1247" s="194"/>
      <c r="M1247" s="194" t="s">
        <v>757</v>
      </c>
      <c r="N1247" s="194"/>
      <c r="O1247" s="194"/>
      <c r="P1247" s="196"/>
      <c r="Q1247" s="197"/>
      <c r="R1247" s="194"/>
      <c r="S1247" s="194"/>
      <c r="T1247" s="194"/>
      <c r="U1247" s="194"/>
      <c r="V1247" s="198"/>
      <c r="W1247" s="198"/>
      <c r="X1247" s="199"/>
      <c r="Y1247" s="200"/>
      <c r="AA1247" s="198"/>
      <c r="AB1247" s="198"/>
      <c r="AC1247" s="198"/>
      <c r="AD1247" s="198"/>
      <c r="AE1247" s="198"/>
      <c r="AF1247" s="198"/>
    </row>
    <row r="1248" spans="1:32" ht="18" customHeight="1">
      <c r="A1248" s="151"/>
      <c r="B1248" s="201" t="s">
        <v>650</v>
      </c>
      <c r="C1248" s="202" t="s">
        <v>1049</v>
      </c>
      <c r="D1248" s="217">
        <v>7.0000000000000007E-2</v>
      </c>
      <c r="E1248" s="183" t="s">
        <v>12</v>
      </c>
      <c r="F1248" s="210">
        <f>IF(G1248=0,"",IF(LEN(ABS(ROUND(G1248,0)))&gt;3,ROUND(G1248,2-INT(LOG(ABS(ROUND(G1248,0))))),IF(LEN(ABS(ROUND(G1248,0)))&gt;1,ROUND(G1248,1-INT(LOG(ABS(G1248)))),ROUND(G1248,0-INT(LOG(ABS(G1248)))))))</f>
        <v>13000</v>
      </c>
      <c r="G1248" s="211">
        <f>IF(P1248="",H1248,ROUND(H1248*P1248,1))</f>
        <v>13000</v>
      </c>
      <c r="H1248" s="204">
        <v>1</v>
      </c>
      <c r="I1248" s="213"/>
      <c r="J1248" s="213">
        <v>13000</v>
      </c>
      <c r="K1248" s="222">
        <v>1</v>
      </c>
      <c r="L1248" s="229">
        <f>IF(J1248="",K1248,ROUND(J1248*K1248,1))</f>
        <v>13000</v>
      </c>
      <c r="M1248" s="212">
        <v>13000</v>
      </c>
      <c r="N1248" s="222">
        <v>1</v>
      </c>
      <c r="O1248" s="229">
        <f>IF(M1248="",N1248,ROUND(M1248*N1248,1))</f>
        <v>13000</v>
      </c>
      <c r="P1248" s="230">
        <f>IF(E1248="",0,AVERAGE(L1248,O1248))</f>
        <v>13000</v>
      </c>
      <c r="Q1248" s="205"/>
      <c r="R1248" s="213"/>
      <c r="S1248" s="213"/>
      <c r="T1248" s="152"/>
      <c r="U1248" s="152"/>
      <c r="V1248" s="206"/>
      <c r="W1248" s="207"/>
      <c r="X1248" s="208"/>
      <c r="Y1248" s="209"/>
      <c r="AA1248" s="186"/>
      <c r="AB1248" s="186"/>
      <c r="AC1248" s="186"/>
      <c r="AD1248" s="186"/>
      <c r="AE1248" s="186"/>
      <c r="AF1248" s="186"/>
    </row>
    <row r="1249" spans="1:32" ht="18" customHeight="1">
      <c r="A1249" s="188"/>
      <c r="B1249" s="189"/>
      <c r="C1249" s="167"/>
      <c r="D1249" s="190"/>
      <c r="E1249" s="191"/>
      <c r="F1249" s="192"/>
      <c r="G1249" s="193"/>
      <c r="H1249" s="191"/>
      <c r="I1249" s="194"/>
      <c r="J1249" s="194" t="s">
        <v>756</v>
      </c>
      <c r="K1249" s="194"/>
      <c r="L1249" s="194"/>
      <c r="M1249" s="194" t="s">
        <v>757</v>
      </c>
      <c r="N1249" s="194"/>
      <c r="O1249" s="194"/>
      <c r="P1249" s="196"/>
      <c r="Q1249" s="197"/>
      <c r="R1249" s="194"/>
      <c r="S1249" s="194"/>
      <c r="T1249" s="194"/>
      <c r="U1249" s="194"/>
      <c r="V1249" s="198"/>
      <c r="W1249" s="198"/>
      <c r="X1249" s="199"/>
      <c r="Y1249" s="200"/>
      <c r="AA1249" s="198"/>
      <c r="AB1249" s="198"/>
      <c r="AC1249" s="198"/>
      <c r="AD1249" s="198"/>
      <c r="AE1249" s="198"/>
      <c r="AF1249" s="198"/>
    </row>
    <row r="1250" spans="1:32" ht="18" customHeight="1">
      <c r="A1250" s="151"/>
      <c r="B1250" s="201" t="s">
        <v>677</v>
      </c>
      <c r="C1250" s="202" t="s">
        <v>1050</v>
      </c>
      <c r="D1250" s="217">
        <v>1</v>
      </c>
      <c r="E1250" s="183" t="s">
        <v>12</v>
      </c>
      <c r="F1250" s="210">
        <f>IF(G1250=0,"",IF(LEN(ABS(ROUND(G1250,0)))&gt;3,ROUND(G1250,2-INT(LOG(ABS(ROUND(G1250,0))))),IF(LEN(ABS(ROUND(G1250,0)))&gt;1,ROUND(G1250,1-INT(LOG(ABS(G1250)))),ROUND(G1250,0-INT(LOG(ABS(G1250)))))))</f>
        <v>13500</v>
      </c>
      <c r="G1250" s="211">
        <f>IF(P1250="",H1250,ROUND(H1250*P1250,1))</f>
        <v>13450</v>
      </c>
      <c r="H1250" s="204">
        <v>1</v>
      </c>
      <c r="I1250" s="213"/>
      <c r="J1250" s="213">
        <v>13450</v>
      </c>
      <c r="K1250" s="222">
        <v>1</v>
      </c>
      <c r="L1250" s="229">
        <f>IF(J1250="",K1250,ROUND(J1250*K1250,1))</f>
        <v>13450</v>
      </c>
      <c r="M1250" s="212">
        <v>13450</v>
      </c>
      <c r="N1250" s="222">
        <v>1</v>
      </c>
      <c r="O1250" s="229">
        <f>IF(M1250="",N1250,ROUND(M1250*N1250,1))</f>
        <v>13450</v>
      </c>
      <c r="P1250" s="230">
        <f>IF(E1250="",0,AVERAGE(L1250,O1250))</f>
        <v>13450</v>
      </c>
      <c r="Q1250" s="205"/>
      <c r="R1250" s="213"/>
      <c r="S1250" s="213"/>
      <c r="T1250" s="152"/>
      <c r="U1250" s="152"/>
      <c r="V1250" s="206"/>
      <c r="W1250" s="207"/>
      <c r="X1250" s="208"/>
      <c r="Y1250" s="209"/>
      <c r="AA1250" s="186"/>
      <c r="AB1250" s="186"/>
      <c r="AC1250" s="186"/>
      <c r="AD1250" s="186"/>
      <c r="AE1250" s="186"/>
      <c r="AF1250" s="186"/>
    </row>
    <row r="1251" spans="1:32" ht="18" customHeight="1">
      <c r="A1251" s="188"/>
      <c r="B1251" s="189"/>
      <c r="C1251" s="167"/>
      <c r="D1251" s="190"/>
      <c r="E1251" s="191"/>
      <c r="F1251" s="192"/>
      <c r="G1251" s="193" t="s">
        <v>721</v>
      </c>
      <c r="H1251" s="191"/>
      <c r="I1251" s="194"/>
      <c r="J1251" s="194"/>
      <c r="K1251" s="194"/>
      <c r="L1251" s="194"/>
      <c r="M1251" s="194"/>
      <c r="N1251" s="194"/>
      <c r="O1251" s="194"/>
      <c r="P1251" s="196"/>
      <c r="Q1251" s="197"/>
      <c r="R1251" s="194"/>
      <c r="S1251" s="194"/>
      <c r="T1251" s="194"/>
      <c r="U1251" s="194"/>
      <c r="V1251" s="198"/>
      <c r="W1251" s="198"/>
      <c r="X1251" s="199"/>
      <c r="Y1251" s="200"/>
      <c r="AA1251" s="198"/>
      <c r="AB1251" s="198"/>
      <c r="AC1251" s="198"/>
      <c r="AD1251" s="198"/>
      <c r="AE1251" s="198"/>
      <c r="AF1251" s="198"/>
    </row>
    <row r="1252" spans="1:32" ht="18" customHeight="1">
      <c r="A1252" s="151"/>
      <c r="B1252" s="201" t="s">
        <v>652</v>
      </c>
      <c r="C1252" s="202" t="s">
        <v>653</v>
      </c>
      <c r="D1252" s="217">
        <v>7.0000000000000007E-2</v>
      </c>
      <c r="E1252" s="183" t="s">
        <v>12</v>
      </c>
      <c r="F1252" s="210">
        <f>IF(G1252=0,"",IF(LEN(ABS(ROUND(G1252,0)))&gt;3,ROUND(G1252,2-INT(LOG(ABS(ROUND(G1252,0))))),IF(LEN(ABS(ROUND(G1252,0)))&gt;1,ROUND(G1252,1-INT(LOG(ABS(G1252)))),ROUND(G1252,0-INT(LOG(ABS(G1252)))))))</f>
        <v>6990</v>
      </c>
      <c r="G1252" s="211">
        <f>SUM(G1253:G1258)</f>
        <v>6988</v>
      </c>
      <c r="H1252" s="204"/>
      <c r="I1252" s="213"/>
      <c r="J1252" s="213"/>
      <c r="K1252" s="222"/>
      <c r="L1252" s="229"/>
      <c r="M1252" s="212"/>
      <c r="N1252" s="222"/>
      <c r="O1252" s="229"/>
      <c r="P1252" s="230"/>
      <c r="Q1252" s="205"/>
      <c r="R1252" s="213"/>
      <c r="S1252" s="213"/>
      <c r="T1252" s="152"/>
      <c r="U1252" s="152"/>
      <c r="V1252" s="206"/>
      <c r="W1252" s="207"/>
      <c r="X1252" s="208"/>
      <c r="Y1252" s="209"/>
      <c r="AA1252" s="186"/>
      <c r="AB1252" s="186"/>
      <c r="AC1252" s="186"/>
      <c r="AD1252" s="186"/>
      <c r="AE1252" s="186"/>
      <c r="AF1252" s="186"/>
    </row>
    <row r="1253" spans="1:32" ht="18" customHeight="1">
      <c r="A1253" s="188"/>
      <c r="B1253" s="189"/>
      <c r="C1253" s="167"/>
      <c r="D1253" s="190"/>
      <c r="E1253" s="191"/>
      <c r="F1253" s="192"/>
      <c r="G1253" s="193"/>
      <c r="H1253" s="191"/>
      <c r="I1253" s="194"/>
      <c r="J1253" s="194"/>
      <c r="K1253" s="194"/>
      <c r="L1253" s="194"/>
      <c r="M1253" s="195"/>
      <c r="N1253" s="194"/>
      <c r="O1253" s="194"/>
      <c r="P1253" s="196"/>
      <c r="Q1253" s="197"/>
      <c r="R1253" s="194"/>
      <c r="S1253" s="194"/>
      <c r="T1253" s="194"/>
      <c r="U1253" s="194"/>
      <c r="V1253" s="198"/>
      <c r="W1253" s="198"/>
      <c r="X1253" s="199"/>
      <c r="Y1253" s="200"/>
      <c r="AA1253" s="198"/>
      <c r="AB1253" s="198"/>
      <c r="AC1253" s="198"/>
      <c r="AD1253" s="198"/>
      <c r="AE1253" s="198"/>
      <c r="AF1253" s="198"/>
    </row>
    <row r="1254" spans="1:32" ht="18" customHeight="1">
      <c r="A1254" s="151"/>
      <c r="B1254" s="201"/>
      <c r="C1254" s="202" t="s">
        <v>758</v>
      </c>
      <c r="D1254" s="203"/>
      <c r="E1254" s="183"/>
      <c r="F1254" s="210" t="str">
        <f>IF(G1254=0,"",IF(LEN(ABS(ROUND(G1254,0)))&gt;3,ROUND(G1254,2-INT(LOG(ABS(ROUND(G1254,0))))),IF(LEN(ABS(ROUND(G1254,0)))&gt;1,ROUND(G1254,1-INT(LOG(ABS(G1254)))),ROUND(G1254,0-INT(LOG(ABS(G1254)))))))</f>
        <v/>
      </c>
      <c r="G1254" s="211"/>
      <c r="H1254" s="204"/>
      <c r="I1254" s="213"/>
      <c r="J1254" s="213"/>
      <c r="K1254" s="222"/>
      <c r="L1254" s="229"/>
      <c r="M1254" s="212"/>
      <c r="N1254" s="222"/>
      <c r="O1254" s="229"/>
      <c r="P1254" s="230"/>
      <c r="Q1254" s="205"/>
      <c r="R1254" s="213"/>
      <c r="S1254" s="213"/>
      <c r="T1254" s="152"/>
      <c r="U1254" s="152"/>
      <c r="V1254" s="206"/>
      <c r="W1254" s="207"/>
      <c r="X1254" s="208"/>
      <c r="Y1254" s="209"/>
      <c r="AA1254" s="186"/>
      <c r="AB1254" s="186"/>
      <c r="AC1254" s="186"/>
      <c r="AD1254" s="186"/>
      <c r="AE1254" s="186"/>
      <c r="AF1254" s="186"/>
    </row>
    <row r="1255" spans="1:32" ht="18" customHeight="1">
      <c r="A1255" s="188"/>
      <c r="B1255" s="189"/>
      <c r="C1255" s="167"/>
      <c r="D1255" s="190"/>
      <c r="E1255" s="191"/>
      <c r="F1255" s="192"/>
      <c r="G1255" s="193"/>
      <c r="H1255" s="191"/>
      <c r="I1255" s="194"/>
      <c r="J1255" s="194" t="s">
        <v>759</v>
      </c>
      <c r="K1255" s="194"/>
      <c r="L1255" s="194"/>
      <c r="M1255" s="195" t="s">
        <v>760</v>
      </c>
      <c r="N1255" s="194"/>
      <c r="O1255" s="194"/>
      <c r="P1255" s="196"/>
      <c r="Q1255" s="197"/>
      <c r="R1255" s="194"/>
      <c r="S1255" s="194"/>
      <c r="T1255" s="194"/>
      <c r="U1255" s="194"/>
      <c r="V1255" s="198"/>
      <c r="W1255" s="198"/>
      <c r="X1255" s="199"/>
      <c r="Y1255" s="200"/>
      <c r="AA1255" s="198"/>
      <c r="AB1255" s="198"/>
      <c r="AC1255" s="198"/>
      <c r="AD1255" s="198"/>
      <c r="AE1255" s="198"/>
      <c r="AF1255" s="198"/>
    </row>
    <row r="1256" spans="1:32" ht="18" customHeight="1">
      <c r="A1256" s="151"/>
      <c r="B1256" s="201"/>
      <c r="C1256" s="202" t="s">
        <v>761</v>
      </c>
      <c r="D1256" s="203">
        <v>1</v>
      </c>
      <c r="E1256" s="183" t="s">
        <v>762</v>
      </c>
      <c r="F1256" s="210"/>
      <c r="G1256" s="211">
        <f>IF(P1256="",H1256,ROUND(H1256*P1256,1))</f>
        <v>5590</v>
      </c>
      <c r="H1256" s="204">
        <v>0.26</v>
      </c>
      <c r="I1256" s="213"/>
      <c r="J1256" s="213">
        <v>21500</v>
      </c>
      <c r="K1256" s="222">
        <v>1</v>
      </c>
      <c r="L1256" s="229">
        <f>IF(J1256="",K1256,ROUND(J1256*K1256,1))</f>
        <v>21500</v>
      </c>
      <c r="M1256" s="212">
        <v>21500</v>
      </c>
      <c r="N1256" s="222">
        <v>1</v>
      </c>
      <c r="O1256" s="229">
        <f>IF(M1256="",N1256,ROUND(M1256*N1256,1))</f>
        <v>21500</v>
      </c>
      <c r="P1256" s="230">
        <f>IF(E1256="",0,AVERAGE(L1256,O1256))</f>
        <v>21500</v>
      </c>
      <c r="Q1256" s="205"/>
      <c r="R1256" s="213"/>
      <c r="S1256" s="213"/>
      <c r="T1256" s="152"/>
      <c r="U1256" s="152"/>
      <c r="V1256" s="206"/>
      <c r="W1256" s="207"/>
      <c r="X1256" s="208"/>
      <c r="Y1256" s="209"/>
      <c r="AA1256" s="186"/>
      <c r="AB1256" s="186"/>
      <c r="AC1256" s="186"/>
      <c r="AD1256" s="186"/>
      <c r="AE1256" s="186"/>
      <c r="AF1256" s="186"/>
    </row>
    <row r="1257" spans="1:32" ht="18" customHeight="1">
      <c r="A1257" s="188"/>
      <c r="B1257" s="189"/>
      <c r="C1257" s="167"/>
      <c r="D1257" s="190"/>
      <c r="E1257" s="191"/>
      <c r="F1257" s="192"/>
      <c r="G1257" s="193"/>
      <c r="H1257" s="191"/>
      <c r="I1257" s="194"/>
      <c r="J1257" s="194"/>
      <c r="K1257" s="194"/>
      <c r="L1257" s="194"/>
      <c r="M1257" s="195"/>
      <c r="N1257" s="194"/>
      <c r="O1257" s="194"/>
      <c r="P1257" s="196"/>
      <c r="Q1257" s="197"/>
      <c r="R1257" s="194"/>
      <c r="S1257" s="194"/>
      <c r="T1257" s="194"/>
      <c r="U1257" s="194"/>
      <c r="V1257" s="198"/>
      <c r="W1257" s="198"/>
      <c r="X1257" s="199"/>
      <c r="Y1257" s="200"/>
      <c r="AA1257" s="198"/>
      <c r="AB1257" s="198"/>
      <c r="AC1257" s="198"/>
      <c r="AD1257" s="198"/>
      <c r="AE1257" s="198"/>
      <c r="AF1257" s="198"/>
    </row>
    <row r="1258" spans="1:32" ht="18" customHeight="1">
      <c r="A1258" s="151"/>
      <c r="B1258" s="201"/>
      <c r="C1258" s="202" t="s">
        <v>763</v>
      </c>
      <c r="D1258" s="203">
        <v>1</v>
      </c>
      <c r="E1258" s="183" t="s">
        <v>0</v>
      </c>
      <c r="F1258" s="210"/>
      <c r="G1258" s="211">
        <f>ROUND(G1256*H1258,0)</f>
        <v>1398</v>
      </c>
      <c r="H1258" s="204">
        <v>0.25</v>
      </c>
      <c r="I1258" s="213"/>
      <c r="J1258" s="213"/>
      <c r="K1258" s="222"/>
      <c r="L1258" s="229"/>
      <c r="M1258" s="212"/>
      <c r="N1258" s="222"/>
      <c r="O1258" s="229"/>
      <c r="P1258" s="230"/>
      <c r="Q1258" s="205"/>
      <c r="R1258" s="213"/>
      <c r="S1258" s="213"/>
      <c r="T1258" s="152"/>
      <c r="U1258" s="152"/>
      <c r="V1258" s="206"/>
      <c r="W1258" s="207"/>
      <c r="X1258" s="208"/>
      <c r="Y1258" s="209"/>
      <c r="AA1258" s="186"/>
      <c r="AB1258" s="186"/>
      <c r="AC1258" s="186"/>
      <c r="AD1258" s="186"/>
      <c r="AE1258" s="186"/>
      <c r="AF1258" s="186"/>
    </row>
    <row r="1259" spans="1:32" ht="18" customHeight="1">
      <c r="A1259" s="188"/>
      <c r="B1259" s="189"/>
      <c r="C1259" s="167"/>
      <c r="D1259" s="190"/>
      <c r="E1259" s="191"/>
      <c r="F1259" s="192"/>
      <c r="G1259" s="193" t="s">
        <v>721</v>
      </c>
      <c r="H1259" s="191"/>
      <c r="I1259" s="194"/>
      <c r="J1259" s="194"/>
      <c r="K1259" s="194"/>
      <c r="L1259" s="194"/>
      <c r="M1259" s="194"/>
      <c r="N1259" s="194"/>
      <c r="O1259" s="194"/>
      <c r="P1259" s="196"/>
      <c r="Q1259" s="197"/>
      <c r="R1259" s="194"/>
      <c r="S1259" s="194"/>
      <c r="T1259" s="194"/>
      <c r="U1259" s="194"/>
      <c r="V1259" s="198"/>
      <c r="W1259" s="198"/>
      <c r="X1259" s="199"/>
      <c r="Y1259" s="200"/>
      <c r="AA1259" s="198"/>
      <c r="AB1259" s="198"/>
      <c r="AC1259" s="198"/>
      <c r="AD1259" s="198"/>
      <c r="AE1259" s="198"/>
      <c r="AF1259" s="198"/>
    </row>
    <row r="1260" spans="1:32" ht="18" customHeight="1">
      <c r="A1260" s="151"/>
      <c r="B1260" s="201" t="s">
        <v>652</v>
      </c>
      <c r="C1260" s="202" t="s">
        <v>654</v>
      </c>
      <c r="D1260" s="217">
        <v>1</v>
      </c>
      <c r="E1260" s="183" t="s">
        <v>12</v>
      </c>
      <c r="F1260" s="210">
        <f>IF(G1260=0,"",IF(LEN(ABS(ROUND(G1260,0)))&gt;3,ROUND(G1260,2-INT(LOG(ABS(ROUND(G1260,0))))),IF(LEN(ABS(ROUND(G1260,0)))&gt;1,ROUND(G1260,1-INT(LOG(ABS(G1260)))),ROUND(G1260,0-INT(LOG(ABS(G1260)))))))</f>
        <v>17500</v>
      </c>
      <c r="G1260" s="211">
        <f>SUM(G1261:G1266)</f>
        <v>17469</v>
      </c>
      <c r="H1260" s="204"/>
      <c r="I1260" s="213"/>
      <c r="J1260" s="213"/>
      <c r="K1260" s="222"/>
      <c r="L1260" s="229"/>
      <c r="M1260" s="212"/>
      <c r="N1260" s="222"/>
      <c r="O1260" s="229"/>
      <c r="P1260" s="230"/>
      <c r="Q1260" s="205"/>
      <c r="R1260" s="213"/>
      <c r="S1260" s="213"/>
      <c r="T1260" s="152"/>
      <c r="U1260" s="152"/>
      <c r="V1260" s="206"/>
      <c r="W1260" s="207"/>
      <c r="X1260" s="208"/>
      <c r="Y1260" s="209"/>
      <c r="AA1260" s="186"/>
      <c r="AB1260" s="186"/>
      <c r="AC1260" s="186"/>
      <c r="AD1260" s="186"/>
      <c r="AE1260" s="186"/>
      <c r="AF1260" s="186"/>
    </row>
    <row r="1261" spans="1:32" ht="18" customHeight="1">
      <c r="A1261" s="188"/>
      <c r="B1261" s="189"/>
      <c r="C1261" s="167"/>
      <c r="D1261" s="190"/>
      <c r="E1261" s="191"/>
      <c r="F1261" s="192"/>
      <c r="G1261" s="193"/>
      <c r="H1261" s="191"/>
      <c r="I1261" s="194"/>
      <c r="J1261" s="194"/>
      <c r="K1261" s="194"/>
      <c r="L1261" s="194"/>
      <c r="M1261" s="195"/>
      <c r="N1261" s="194"/>
      <c r="O1261" s="194"/>
      <c r="P1261" s="196"/>
      <c r="Q1261" s="197"/>
      <c r="R1261" s="194"/>
      <c r="S1261" s="194"/>
      <c r="T1261" s="194"/>
      <c r="U1261" s="194"/>
      <c r="V1261" s="198"/>
      <c r="W1261" s="198"/>
      <c r="X1261" s="199"/>
      <c r="Y1261" s="200"/>
      <c r="AA1261" s="198"/>
      <c r="AB1261" s="198"/>
      <c r="AC1261" s="198"/>
      <c r="AD1261" s="198"/>
      <c r="AE1261" s="198"/>
      <c r="AF1261" s="198"/>
    </row>
    <row r="1262" spans="1:32" ht="18" customHeight="1">
      <c r="A1262" s="151"/>
      <c r="B1262" s="201"/>
      <c r="C1262" s="202" t="s">
        <v>764</v>
      </c>
      <c r="D1262" s="203"/>
      <c r="E1262" s="183"/>
      <c r="F1262" s="210" t="str">
        <f>IF(G1262=0,"",IF(LEN(ABS(ROUND(G1262,0)))&gt;3,ROUND(G1262,2-INT(LOG(ABS(ROUND(G1262,0))))),IF(LEN(ABS(ROUND(G1262,0)))&gt;1,ROUND(G1262,1-INT(LOG(ABS(G1262)))),ROUND(G1262,0-INT(LOG(ABS(G1262)))))))</f>
        <v/>
      </c>
      <c r="G1262" s="211"/>
      <c r="H1262" s="204"/>
      <c r="I1262" s="213"/>
      <c r="J1262" s="213"/>
      <c r="K1262" s="222"/>
      <c r="L1262" s="229"/>
      <c r="M1262" s="212"/>
      <c r="N1262" s="222"/>
      <c r="O1262" s="229"/>
      <c r="P1262" s="230"/>
      <c r="Q1262" s="205"/>
      <c r="R1262" s="213"/>
      <c r="S1262" s="213"/>
      <c r="T1262" s="152"/>
      <c r="U1262" s="152"/>
      <c r="V1262" s="206"/>
      <c r="W1262" s="207"/>
      <c r="X1262" s="208"/>
      <c r="Y1262" s="209"/>
      <c r="AA1262" s="186"/>
      <c r="AB1262" s="186"/>
      <c r="AC1262" s="186"/>
      <c r="AD1262" s="186"/>
      <c r="AE1262" s="186"/>
      <c r="AF1262" s="186"/>
    </row>
    <row r="1263" spans="1:32" ht="18" customHeight="1">
      <c r="A1263" s="188"/>
      <c r="B1263" s="189"/>
      <c r="C1263" s="167"/>
      <c r="D1263" s="190"/>
      <c r="E1263" s="191"/>
      <c r="F1263" s="192"/>
      <c r="G1263" s="193"/>
      <c r="H1263" s="191"/>
      <c r="I1263" s="194"/>
      <c r="J1263" s="194" t="s">
        <v>759</v>
      </c>
      <c r="K1263" s="194"/>
      <c r="L1263" s="194"/>
      <c r="M1263" s="195" t="s">
        <v>760</v>
      </c>
      <c r="N1263" s="194"/>
      <c r="O1263" s="194"/>
      <c r="P1263" s="196"/>
      <c r="Q1263" s="197"/>
      <c r="R1263" s="194"/>
      <c r="S1263" s="194"/>
      <c r="T1263" s="194"/>
      <c r="U1263" s="194"/>
      <c r="V1263" s="198"/>
      <c r="W1263" s="198"/>
      <c r="X1263" s="199"/>
      <c r="Y1263" s="200"/>
      <c r="AA1263" s="198"/>
      <c r="AB1263" s="198"/>
      <c r="AC1263" s="198"/>
      <c r="AD1263" s="198"/>
      <c r="AE1263" s="198"/>
      <c r="AF1263" s="198"/>
    </row>
    <row r="1264" spans="1:32" ht="18" customHeight="1">
      <c r="A1264" s="151"/>
      <c r="B1264" s="201"/>
      <c r="C1264" s="202" t="s">
        <v>761</v>
      </c>
      <c r="D1264" s="203">
        <v>1</v>
      </c>
      <c r="E1264" s="183" t="s">
        <v>762</v>
      </c>
      <c r="F1264" s="210"/>
      <c r="G1264" s="211">
        <f>IF(P1264="",H1264,ROUND(H1264*P1264,1))</f>
        <v>13975</v>
      </c>
      <c r="H1264" s="204">
        <v>0.65</v>
      </c>
      <c r="I1264" s="213"/>
      <c r="J1264" s="213">
        <v>21500</v>
      </c>
      <c r="K1264" s="222">
        <v>1</v>
      </c>
      <c r="L1264" s="229">
        <f>IF(J1264="",K1264,ROUND(J1264*K1264,1))</f>
        <v>21500</v>
      </c>
      <c r="M1264" s="212">
        <v>21500</v>
      </c>
      <c r="N1264" s="222">
        <v>1</v>
      </c>
      <c r="O1264" s="229">
        <f>IF(M1264="",N1264,ROUND(M1264*N1264,1))</f>
        <v>21500</v>
      </c>
      <c r="P1264" s="230">
        <f>IF(E1264="",0,AVERAGE(L1264,O1264))</f>
        <v>21500</v>
      </c>
      <c r="Q1264" s="205"/>
      <c r="R1264" s="213"/>
      <c r="S1264" s="213"/>
      <c r="T1264" s="152"/>
      <c r="U1264" s="152"/>
      <c r="V1264" s="206"/>
      <c r="W1264" s="207"/>
      <c r="X1264" s="208"/>
      <c r="Y1264" s="209"/>
      <c r="AA1264" s="186"/>
      <c r="AB1264" s="186"/>
      <c r="AC1264" s="186"/>
      <c r="AD1264" s="186"/>
      <c r="AE1264" s="186"/>
      <c r="AF1264" s="186"/>
    </row>
    <row r="1265" spans="1:32" ht="18" customHeight="1">
      <c r="A1265" s="188"/>
      <c r="B1265" s="189"/>
      <c r="C1265" s="167"/>
      <c r="D1265" s="190"/>
      <c r="E1265" s="191"/>
      <c r="F1265" s="192"/>
      <c r="G1265" s="193"/>
      <c r="H1265" s="191"/>
      <c r="I1265" s="194"/>
      <c r="J1265" s="194"/>
      <c r="K1265" s="194"/>
      <c r="L1265" s="194"/>
      <c r="M1265" s="195"/>
      <c r="N1265" s="194"/>
      <c r="O1265" s="194"/>
      <c r="P1265" s="196"/>
      <c r="Q1265" s="197"/>
      <c r="R1265" s="194"/>
      <c r="S1265" s="194"/>
      <c r="T1265" s="194"/>
      <c r="U1265" s="194"/>
      <c r="V1265" s="198"/>
      <c r="W1265" s="198"/>
      <c r="X1265" s="199"/>
      <c r="Y1265" s="200"/>
      <c r="AA1265" s="198"/>
      <c r="AB1265" s="198"/>
      <c r="AC1265" s="198"/>
      <c r="AD1265" s="198"/>
      <c r="AE1265" s="198"/>
      <c r="AF1265" s="198"/>
    </row>
    <row r="1266" spans="1:32" ht="18" customHeight="1">
      <c r="A1266" s="151"/>
      <c r="B1266" s="201"/>
      <c r="C1266" s="202" t="s">
        <v>763</v>
      </c>
      <c r="D1266" s="203">
        <v>1</v>
      </c>
      <c r="E1266" s="183" t="s">
        <v>0</v>
      </c>
      <c r="F1266" s="210"/>
      <c r="G1266" s="211">
        <f>ROUND(G1264*H1266,0)</f>
        <v>3494</v>
      </c>
      <c r="H1266" s="204">
        <v>0.25</v>
      </c>
      <c r="I1266" s="213"/>
      <c r="J1266" s="213"/>
      <c r="K1266" s="222"/>
      <c r="L1266" s="229"/>
      <c r="M1266" s="212"/>
      <c r="N1266" s="222"/>
      <c r="O1266" s="229"/>
      <c r="P1266" s="230"/>
      <c r="Q1266" s="205"/>
      <c r="R1266" s="213"/>
      <c r="S1266" s="213"/>
      <c r="T1266" s="152"/>
      <c r="U1266" s="152"/>
      <c r="V1266" s="206"/>
      <c r="W1266" s="207"/>
      <c r="X1266" s="208"/>
      <c r="Y1266" s="209"/>
      <c r="AA1266" s="186"/>
      <c r="AB1266" s="186"/>
      <c r="AC1266" s="186"/>
      <c r="AD1266" s="186"/>
      <c r="AE1266" s="186"/>
      <c r="AF1266" s="186"/>
    </row>
    <row r="1267" spans="1:32" ht="18" customHeight="1">
      <c r="A1267" s="188"/>
      <c r="B1267" s="189"/>
      <c r="C1267" s="167"/>
      <c r="D1267" s="190"/>
      <c r="E1267" s="191"/>
      <c r="F1267" s="192"/>
      <c r="G1267" s="193"/>
      <c r="H1267" s="191"/>
      <c r="I1267" s="194"/>
      <c r="J1267" s="194" t="s">
        <v>765</v>
      </c>
      <c r="K1267" s="194"/>
      <c r="L1267" s="194"/>
      <c r="M1267" s="194" t="s">
        <v>766</v>
      </c>
      <c r="N1267" s="194"/>
      <c r="O1267" s="194"/>
      <c r="P1267" s="196"/>
      <c r="Q1267" s="197"/>
      <c r="R1267" s="194"/>
      <c r="S1267" s="194"/>
      <c r="T1267" s="194"/>
      <c r="U1267" s="194"/>
      <c r="V1267" s="198"/>
      <c r="W1267" s="198"/>
      <c r="X1267" s="199"/>
      <c r="Y1267" s="200"/>
      <c r="AA1267" s="198"/>
      <c r="AB1267" s="198"/>
      <c r="AC1267" s="198"/>
      <c r="AD1267" s="198"/>
      <c r="AE1267" s="198"/>
      <c r="AF1267" s="198"/>
    </row>
    <row r="1268" spans="1:32" ht="18" customHeight="1">
      <c r="A1268" s="151"/>
      <c r="B1268" s="201" t="s">
        <v>673</v>
      </c>
      <c r="C1268" s="202"/>
      <c r="D1268" s="217">
        <v>4</v>
      </c>
      <c r="E1268" s="183" t="s">
        <v>786</v>
      </c>
      <c r="F1268" s="210">
        <f>IF(G1268=0,"",IF(LEN(ABS(ROUND(G1268,0)))&gt;3,ROUND(G1268,2-INT(LOG(ABS(ROUND(G1268,0))))),IF(LEN(ABS(ROUND(G1268,0)))&gt;1,ROUND(G1268,1-INT(LOG(ABS(G1268)))),ROUND(G1268,0-INT(LOG(ABS(G1268)))))))</f>
        <v>3640</v>
      </c>
      <c r="G1268" s="211">
        <f>IF(P1268="",H1268,ROUND(H1268*P1268,1))</f>
        <v>3636</v>
      </c>
      <c r="H1268" s="204">
        <v>1</v>
      </c>
      <c r="I1268" s="213"/>
      <c r="J1268" s="213">
        <v>3300</v>
      </c>
      <c r="K1268" s="222">
        <v>1.01</v>
      </c>
      <c r="L1268" s="229">
        <f>IF(J1268="",K1268,ROUND(J1268*K1268,1))</f>
        <v>3333</v>
      </c>
      <c r="M1268" s="212">
        <v>3900</v>
      </c>
      <c r="N1268" s="222">
        <v>1.01</v>
      </c>
      <c r="O1268" s="229">
        <f>IF(M1268="",N1268,ROUND(M1268*N1268,1))</f>
        <v>3939</v>
      </c>
      <c r="P1268" s="230">
        <f>IF(E1268="",0,AVERAGE(L1268,O1268))</f>
        <v>3636</v>
      </c>
      <c r="Q1268" s="205"/>
      <c r="R1268" s="213"/>
      <c r="S1268" s="213"/>
      <c r="T1268" s="152"/>
      <c r="U1268" s="152"/>
      <c r="V1268" s="206"/>
      <c r="W1268" s="207"/>
      <c r="X1268" s="208"/>
      <c r="Y1268" s="209"/>
      <c r="AA1268" s="186"/>
      <c r="AB1268" s="186"/>
      <c r="AC1268" s="186"/>
      <c r="AD1268" s="186"/>
      <c r="AE1268" s="186"/>
      <c r="AF1268" s="186"/>
    </row>
    <row r="1269" spans="1:32" ht="18" customHeight="1">
      <c r="A1269" s="188"/>
      <c r="B1269" s="189"/>
      <c r="C1269" s="167"/>
      <c r="D1269" s="190"/>
      <c r="E1269" s="191"/>
      <c r="F1269" s="192"/>
      <c r="G1269" s="193"/>
      <c r="H1269" s="191"/>
      <c r="I1269" s="194"/>
      <c r="J1269" s="194" t="s">
        <v>765</v>
      </c>
      <c r="K1269" s="194"/>
      <c r="L1269" s="194"/>
      <c r="M1269" s="194" t="s">
        <v>766</v>
      </c>
      <c r="N1269" s="194"/>
      <c r="O1269" s="194"/>
      <c r="P1269" s="196"/>
      <c r="Q1269" s="197"/>
      <c r="R1269" s="194"/>
      <c r="S1269" s="194"/>
      <c r="T1269" s="194"/>
      <c r="U1269" s="194"/>
      <c r="V1269" s="198"/>
      <c r="W1269" s="198"/>
      <c r="X1269" s="199"/>
      <c r="Y1269" s="200"/>
      <c r="AA1269" s="198"/>
      <c r="AB1269" s="198"/>
      <c r="AC1269" s="198"/>
      <c r="AD1269" s="198"/>
      <c r="AE1269" s="198"/>
      <c r="AF1269" s="198"/>
    </row>
    <row r="1270" spans="1:32" ht="18" customHeight="1">
      <c r="A1270" s="151"/>
      <c r="B1270" s="201" t="s">
        <v>656</v>
      </c>
      <c r="C1270" s="202" t="s">
        <v>657</v>
      </c>
      <c r="D1270" s="217">
        <v>4</v>
      </c>
      <c r="E1270" s="183" t="s">
        <v>786</v>
      </c>
      <c r="F1270" s="210">
        <f>IF(G1270=0,"",IF(LEN(ABS(ROUND(G1270,0)))&gt;3,ROUND(G1270,2-INT(LOG(ABS(ROUND(G1270,0))))),IF(LEN(ABS(ROUND(G1270,0)))&gt;1,ROUND(G1270,1-INT(LOG(ABS(G1270)))),ROUND(G1270,0-INT(LOG(ABS(G1270)))))))</f>
        <v>250</v>
      </c>
      <c r="G1270" s="211">
        <f>IF(P1270="",H1270,ROUND(H1270*P1270,1))</f>
        <v>252.5</v>
      </c>
      <c r="H1270" s="204">
        <v>1</v>
      </c>
      <c r="I1270" s="213"/>
      <c r="J1270" s="213">
        <v>250</v>
      </c>
      <c r="K1270" s="222">
        <v>1.01</v>
      </c>
      <c r="L1270" s="229">
        <f>IF(J1270="",K1270,ROUND(J1270*K1270,1))</f>
        <v>252.5</v>
      </c>
      <c r="M1270" s="212">
        <v>250</v>
      </c>
      <c r="N1270" s="222">
        <v>1.01</v>
      </c>
      <c r="O1270" s="229">
        <f>IF(M1270="",N1270,ROUND(M1270*N1270,1))</f>
        <v>252.5</v>
      </c>
      <c r="P1270" s="230">
        <f>IF(E1270="",0,AVERAGE(L1270,O1270))</f>
        <v>252.5</v>
      </c>
      <c r="Q1270" s="205"/>
      <c r="R1270" s="213"/>
      <c r="S1270" s="213"/>
      <c r="T1270" s="152"/>
      <c r="U1270" s="152"/>
      <c r="V1270" s="206"/>
      <c r="W1270" s="207"/>
      <c r="X1270" s="208"/>
      <c r="Y1270" s="209"/>
      <c r="AA1270" s="186"/>
      <c r="AB1270" s="186"/>
      <c r="AC1270" s="186"/>
      <c r="AD1270" s="186"/>
      <c r="AE1270" s="186"/>
      <c r="AF1270" s="186"/>
    </row>
    <row r="1271" spans="1:32" ht="18" customHeight="1">
      <c r="A1271" s="188"/>
      <c r="B1271" s="189" t="s">
        <v>678</v>
      </c>
      <c r="C1271" s="167"/>
      <c r="D1271" s="190"/>
      <c r="E1271" s="191"/>
      <c r="F1271" s="192"/>
      <c r="G1271" s="193"/>
      <c r="H1271" s="191"/>
      <c r="I1271" s="194"/>
      <c r="J1271" s="194" t="s">
        <v>710</v>
      </c>
      <c r="K1271" s="194"/>
      <c r="L1271" s="194"/>
      <c r="M1271" s="194" t="s">
        <v>711</v>
      </c>
      <c r="N1271" s="194"/>
      <c r="O1271" s="194"/>
      <c r="P1271" s="196"/>
      <c r="Q1271" s="197"/>
      <c r="R1271" s="194"/>
      <c r="S1271" s="194"/>
      <c r="T1271" s="194"/>
      <c r="U1271" s="194"/>
      <c r="V1271" s="198"/>
      <c r="W1271" s="198"/>
      <c r="X1271" s="199"/>
      <c r="Y1271" s="200"/>
      <c r="AA1271" s="198"/>
      <c r="AB1271" s="198"/>
      <c r="AC1271" s="198"/>
      <c r="AD1271" s="198"/>
      <c r="AE1271" s="198"/>
      <c r="AF1271" s="198"/>
    </row>
    <row r="1272" spans="1:32" ht="18" customHeight="1">
      <c r="A1272" s="151"/>
      <c r="B1272" s="201" t="s">
        <v>665</v>
      </c>
      <c r="C1272" s="202" t="s">
        <v>419</v>
      </c>
      <c r="D1272" s="217">
        <v>2</v>
      </c>
      <c r="E1272" s="183" t="s">
        <v>1070</v>
      </c>
      <c r="F1272" s="210">
        <f>IF(G1272=0,"",IF(LEN(ABS(ROUND(G1272,0)))&gt;3,ROUND(G1272,2-INT(LOG(ABS(ROUND(G1272,0))))),IF(LEN(ABS(ROUND(G1272,0)))&gt;1,ROUND(G1272,1-INT(LOG(ABS(G1272)))),ROUND(G1272,0-INT(LOG(ABS(G1272)))))))</f>
        <v>540</v>
      </c>
      <c r="G1272" s="211">
        <f>IF(P1272="",H1272,ROUND(H1272*P1272,1))</f>
        <v>540.4</v>
      </c>
      <c r="H1272" s="204">
        <v>1</v>
      </c>
      <c r="I1272" s="213"/>
      <c r="J1272" s="213">
        <v>570</v>
      </c>
      <c r="K1272" s="222">
        <v>1.01</v>
      </c>
      <c r="L1272" s="229">
        <f>IF(J1272="",K1272,ROUND(J1272*K1272,1))</f>
        <v>575.70000000000005</v>
      </c>
      <c r="M1272" s="212">
        <v>500</v>
      </c>
      <c r="N1272" s="222">
        <v>1.01</v>
      </c>
      <c r="O1272" s="229">
        <f>IF(M1272="",N1272,ROUND(M1272*N1272,1))</f>
        <v>505</v>
      </c>
      <c r="P1272" s="230">
        <f>IF(E1272="",0,AVERAGE(L1272,O1272))</f>
        <v>540.35</v>
      </c>
      <c r="Q1272" s="205"/>
      <c r="R1272" s="213"/>
      <c r="S1272" s="213"/>
      <c r="T1272" s="152"/>
      <c r="U1272" s="152"/>
      <c r="V1272" s="206"/>
      <c r="W1272" s="207"/>
      <c r="X1272" s="208"/>
      <c r="Y1272" s="209"/>
      <c r="AA1272" s="186"/>
      <c r="AB1272" s="186"/>
      <c r="AC1272" s="186"/>
      <c r="AD1272" s="186"/>
      <c r="AE1272" s="186"/>
      <c r="AF1272" s="186"/>
    </row>
    <row r="1273" spans="1:32" ht="18" customHeight="1">
      <c r="A1273" s="188"/>
      <c r="B1273" s="189"/>
      <c r="C1273" s="167"/>
      <c r="D1273" s="190"/>
      <c r="E1273" s="191"/>
      <c r="F1273" s="192"/>
      <c r="G1273" s="193"/>
      <c r="H1273" s="191"/>
      <c r="I1273" s="194"/>
      <c r="J1273" s="194"/>
      <c r="K1273" s="194"/>
      <c r="L1273" s="194"/>
      <c r="M1273" s="195"/>
      <c r="N1273" s="194"/>
      <c r="O1273" s="194"/>
      <c r="P1273" s="196"/>
      <c r="Q1273" s="197"/>
      <c r="R1273" s="194"/>
      <c r="S1273" s="194"/>
      <c r="T1273" s="194"/>
      <c r="U1273" s="194"/>
      <c r="V1273" s="198"/>
      <c r="W1273" s="198"/>
      <c r="X1273" s="199"/>
      <c r="Y1273" s="200"/>
      <c r="AA1273" s="198"/>
      <c r="AB1273" s="198"/>
      <c r="AC1273" s="198"/>
      <c r="AD1273" s="198"/>
      <c r="AE1273" s="198"/>
      <c r="AF1273" s="198"/>
    </row>
    <row r="1274" spans="1:32" ht="18" customHeight="1">
      <c r="A1274" s="151"/>
      <c r="B1274" s="201"/>
      <c r="C1274" s="202"/>
      <c r="D1274" s="203"/>
      <c r="E1274" s="183"/>
      <c r="F1274" s="210"/>
      <c r="G1274" s="211"/>
      <c r="H1274" s="204"/>
      <c r="I1274" s="213"/>
      <c r="J1274" s="213"/>
      <c r="K1274" s="222"/>
      <c r="L1274" s="213"/>
      <c r="M1274" s="212"/>
      <c r="N1274" s="222"/>
      <c r="O1274" s="213"/>
      <c r="P1274" s="214"/>
      <c r="Q1274" s="205"/>
      <c r="R1274" s="213"/>
      <c r="S1274" s="213"/>
      <c r="T1274" s="152"/>
      <c r="U1274" s="152"/>
      <c r="V1274" s="206"/>
      <c r="W1274" s="207"/>
      <c r="X1274" s="208"/>
      <c r="Y1274" s="209"/>
      <c r="AA1274" s="186"/>
      <c r="AB1274" s="186"/>
      <c r="AC1274" s="186"/>
      <c r="AD1274" s="186"/>
      <c r="AE1274" s="186"/>
      <c r="AF1274" s="186"/>
    </row>
    <row r="1275" spans="1:32" ht="18" customHeight="1">
      <c r="A1275" s="188"/>
      <c r="B1275" s="189"/>
      <c r="C1275" s="167"/>
      <c r="D1275" s="190"/>
      <c r="E1275" s="191"/>
      <c r="F1275" s="192"/>
      <c r="G1275" s="193"/>
      <c r="H1275" s="191"/>
      <c r="I1275" s="194"/>
      <c r="J1275" s="194"/>
      <c r="K1275" s="194"/>
      <c r="L1275" s="194"/>
      <c r="M1275" s="194"/>
      <c r="N1275" s="194"/>
      <c r="O1275" s="194"/>
      <c r="P1275" s="196"/>
      <c r="Q1275" s="197"/>
      <c r="R1275" s="194"/>
      <c r="S1275" s="194"/>
      <c r="T1275" s="194"/>
      <c r="U1275" s="194"/>
      <c r="V1275" s="198"/>
      <c r="W1275" s="198"/>
      <c r="X1275" s="199"/>
      <c r="Y1275" s="200"/>
      <c r="AA1275" s="198"/>
      <c r="AB1275" s="198"/>
      <c r="AC1275" s="198"/>
      <c r="AD1275" s="198"/>
      <c r="AE1275" s="198"/>
      <c r="AF1275" s="198"/>
    </row>
    <row r="1276" spans="1:32" ht="18" customHeight="1">
      <c r="A1276" s="151" t="s">
        <v>1191</v>
      </c>
      <c r="B1276" s="201" t="s">
        <v>600</v>
      </c>
      <c r="C1276" s="202"/>
      <c r="D1276" s="203"/>
      <c r="E1276" s="183"/>
      <c r="F1276" s="210"/>
      <c r="G1276" s="211"/>
      <c r="H1276" s="204"/>
      <c r="I1276" s="213"/>
      <c r="J1276" s="213"/>
      <c r="K1276" s="222"/>
      <c r="L1276" s="213"/>
      <c r="M1276" s="212"/>
      <c r="N1276" s="222"/>
      <c r="O1276" s="213"/>
      <c r="P1276" s="214"/>
      <c r="Q1276" s="205"/>
      <c r="R1276" s="213"/>
      <c r="S1276" s="213"/>
      <c r="T1276" s="152"/>
      <c r="U1276" s="152"/>
      <c r="V1276" s="206"/>
      <c r="W1276" s="207"/>
      <c r="X1276" s="208"/>
      <c r="Y1276" s="209"/>
      <c r="AA1276" s="186"/>
      <c r="AB1276" s="186"/>
      <c r="AC1276" s="186"/>
      <c r="AD1276" s="186"/>
      <c r="AE1276" s="186"/>
      <c r="AF1276" s="186"/>
    </row>
    <row r="1277" spans="1:32" ht="18" customHeight="1">
      <c r="A1277" s="188"/>
      <c r="B1277" s="189"/>
      <c r="C1277" s="167"/>
      <c r="D1277" s="190"/>
      <c r="E1277" s="191"/>
      <c r="F1277" s="192"/>
      <c r="G1277" s="193"/>
      <c r="H1277" s="191"/>
      <c r="I1277" s="194"/>
      <c r="J1277" s="194"/>
      <c r="K1277" s="194"/>
      <c r="L1277" s="194"/>
      <c r="M1277" s="195"/>
      <c r="N1277" s="194"/>
      <c r="O1277" s="194"/>
      <c r="P1277" s="196"/>
      <c r="Q1277" s="197"/>
      <c r="R1277" s="194"/>
      <c r="S1277" s="194"/>
      <c r="T1277" s="194"/>
      <c r="U1277" s="194"/>
      <c r="V1277" s="198"/>
      <c r="W1277" s="198"/>
      <c r="X1277" s="199"/>
      <c r="Y1277" s="200"/>
      <c r="AA1277" s="198"/>
      <c r="AB1277" s="198"/>
      <c r="AC1277" s="198"/>
      <c r="AD1277" s="198"/>
      <c r="AE1277" s="198"/>
      <c r="AF1277" s="198"/>
    </row>
    <row r="1278" spans="1:32" ht="18" customHeight="1">
      <c r="A1278" s="151"/>
      <c r="B1278" s="201" t="s">
        <v>648</v>
      </c>
      <c r="C1278" s="202"/>
      <c r="D1278" s="203"/>
      <c r="E1278" s="183"/>
      <c r="F1278" s="155"/>
      <c r="G1278" s="182"/>
      <c r="H1278" s="204"/>
      <c r="I1278" s="152"/>
      <c r="J1278" s="152"/>
      <c r="K1278" s="152"/>
      <c r="L1278" s="152"/>
      <c r="M1278" s="181"/>
      <c r="N1278" s="152"/>
      <c r="O1278" s="152"/>
      <c r="P1278" s="184"/>
      <c r="Q1278" s="205"/>
      <c r="R1278" s="213"/>
      <c r="S1278" s="213"/>
      <c r="T1278" s="152"/>
      <c r="U1278" s="152"/>
      <c r="V1278" s="206"/>
      <c r="W1278" s="207"/>
      <c r="X1278" s="208"/>
      <c r="Y1278" s="209"/>
      <c r="AA1278" s="186"/>
      <c r="AB1278" s="186"/>
      <c r="AC1278" s="186"/>
      <c r="AD1278" s="186"/>
      <c r="AE1278" s="186"/>
      <c r="AF1278" s="186"/>
    </row>
    <row r="1279" spans="1:32" ht="18" customHeight="1">
      <c r="A1279" s="188"/>
      <c r="B1279" s="189"/>
      <c r="C1279" s="167"/>
      <c r="D1279" s="190"/>
      <c r="E1279" s="191"/>
      <c r="F1279" s="192"/>
      <c r="G1279" s="193"/>
      <c r="H1279" s="191"/>
      <c r="I1279" s="194"/>
      <c r="J1279" s="194" t="s">
        <v>754</v>
      </c>
      <c r="K1279" s="194"/>
      <c r="L1279" s="194"/>
      <c r="M1279" s="194" t="s">
        <v>755</v>
      </c>
      <c r="N1279" s="194"/>
      <c r="O1279" s="194"/>
      <c r="P1279" s="196"/>
      <c r="Q1279" s="197"/>
      <c r="R1279" s="194"/>
      <c r="S1279" s="194"/>
      <c r="T1279" s="194"/>
      <c r="U1279" s="194"/>
      <c r="V1279" s="198"/>
      <c r="W1279" s="198"/>
      <c r="X1279" s="199"/>
      <c r="Y1279" s="200"/>
      <c r="AA1279" s="198"/>
      <c r="AB1279" s="198"/>
      <c r="AC1279" s="198"/>
      <c r="AD1279" s="198"/>
      <c r="AE1279" s="198"/>
      <c r="AF1279" s="198"/>
    </row>
    <row r="1280" spans="1:32" ht="18" customHeight="1">
      <c r="A1280" s="151"/>
      <c r="B1280" s="201" t="s">
        <v>649</v>
      </c>
      <c r="C1280" s="202"/>
      <c r="D1280" s="217">
        <v>0.04</v>
      </c>
      <c r="E1280" s="183" t="s">
        <v>12</v>
      </c>
      <c r="F1280" s="210">
        <f>IF(G1280=0,"",IF(LEN(ABS(ROUND(G1280,0)))&gt;3,ROUND(G1280,2-INT(LOG(ABS(ROUND(G1280,0))))),IF(LEN(ABS(ROUND(G1280,0)))&gt;1,ROUND(G1280,1-INT(LOG(ABS(G1280)))),ROUND(G1280,0-INT(LOG(ABS(G1280)))))))</f>
        <v>4900</v>
      </c>
      <c r="G1280" s="211">
        <f>IF(P1280="",H1280,ROUND(H1280*P1280,1))</f>
        <v>4898.5</v>
      </c>
      <c r="H1280" s="204">
        <v>1</v>
      </c>
      <c r="I1280" s="213"/>
      <c r="J1280" s="213">
        <v>5200</v>
      </c>
      <c r="K1280" s="222">
        <v>1.01</v>
      </c>
      <c r="L1280" s="229">
        <f>IF(J1280="",K1280,ROUND(J1280*K1280,1))</f>
        <v>5252</v>
      </c>
      <c r="M1280" s="212">
        <v>4500</v>
      </c>
      <c r="N1280" s="222">
        <v>1.01</v>
      </c>
      <c r="O1280" s="229">
        <f>IF(M1280="",N1280,ROUND(M1280*N1280,1))</f>
        <v>4545</v>
      </c>
      <c r="P1280" s="230">
        <f>IF(E1280="",0,AVERAGE(L1280,O1280))</f>
        <v>4898.5</v>
      </c>
      <c r="Q1280" s="205"/>
      <c r="R1280" s="213"/>
      <c r="S1280" s="213"/>
      <c r="T1280" s="152"/>
      <c r="U1280" s="152"/>
      <c r="V1280" s="206"/>
      <c r="W1280" s="207"/>
      <c r="X1280" s="208"/>
      <c r="Y1280" s="209"/>
      <c r="AA1280" s="186"/>
      <c r="AB1280" s="186"/>
      <c r="AC1280" s="186"/>
      <c r="AD1280" s="186"/>
      <c r="AE1280" s="186"/>
      <c r="AF1280" s="186"/>
    </row>
    <row r="1281" spans="1:32" ht="18" customHeight="1">
      <c r="A1281" s="188"/>
      <c r="B1281" s="189"/>
      <c r="C1281" s="167"/>
      <c r="D1281" s="190"/>
      <c r="E1281" s="191"/>
      <c r="F1281" s="192"/>
      <c r="G1281" s="193"/>
      <c r="H1281" s="191"/>
      <c r="I1281" s="194"/>
      <c r="J1281" s="194" t="s">
        <v>773</v>
      </c>
      <c r="K1281" s="194"/>
      <c r="L1281" s="194"/>
      <c r="M1281" s="194" t="s">
        <v>774</v>
      </c>
      <c r="N1281" s="194"/>
      <c r="O1281" s="194"/>
      <c r="P1281" s="196"/>
      <c r="Q1281" s="197"/>
      <c r="R1281" s="194"/>
      <c r="S1281" s="194"/>
      <c r="T1281" s="194"/>
      <c r="U1281" s="194"/>
      <c r="V1281" s="198"/>
      <c r="W1281" s="198"/>
      <c r="X1281" s="199"/>
      <c r="Y1281" s="200"/>
      <c r="AA1281" s="198"/>
      <c r="AB1281" s="198"/>
      <c r="AC1281" s="198"/>
      <c r="AD1281" s="198"/>
      <c r="AE1281" s="198"/>
      <c r="AF1281" s="198"/>
    </row>
    <row r="1282" spans="1:32" ht="18" customHeight="1">
      <c r="A1282" s="151"/>
      <c r="B1282" s="201" t="s">
        <v>244</v>
      </c>
      <c r="C1282" s="202"/>
      <c r="D1282" s="217">
        <v>0.41</v>
      </c>
      <c r="E1282" s="183" t="s">
        <v>1064</v>
      </c>
      <c r="F1282" s="210">
        <f>IF(G1282=0,"",IF(LEN(ABS(ROUND(G1282,0)))&gt;3,ROUND(G1282,2-INT(LOG(ABS(ROUND(G1282,0))))),IF(LEN(ABS(ROUND(G1282,0)))&gt;1,ROUND(G1282,1-INT(LOG(ABS(G1282)))),ROUND(G1282,0-INT(LOG(ABS(G1282)))))))</f>
        <v>240</v>
      </c>
      <c r="G1282" s="211">
        <f>IF(P1282="",H1282,ROUND(H1282*P1282,1))</f>
        <v>242.4</v>
      </c>
      <c r="H1282" s="204">
        <v>1</v>
      </c>
      <c r="I1282" s="213"/>
      <c r="J1282" s="213">
        <v>220</v>
      </c>
      <c r="K1282" s="222">
        <v>1.01</v>
      </c>
      <c r="L1282" s="229">
        <f>IF(J1282="",K1282,ROUND(J1282*K1282,1))</f>
        <v>222.2</v>
      </c>
      <c r="M1282" s="212">
        <v>260</v>
      </c>
      <c r="N1282" s="222">
        <v>1.01</v>
      </c>
      <c r="O1282" s="229">
        <f>IF(M1282="",N1282,ROUND(M1282*N1282,1))</f>
        <v>262.60000000000002</v>
      </c>
      <c r="P1282" s="230">
        <f>IF(E1282="",0,AVERAGE(L1282,O1282))</f>
        <v>242.4</v>
      </c>
      <c r="Q1282" s="205"/>
      <c r="R1282" s="213"/>
      <c r="S1282" s="213"/>
      <c r="T1282" s="152"/>
      <c r="U1282" s="152"/>
      <c r="V1282" s="206"/>
      <c r="W1282" s="207"/>
      <c r="X1282" s="208"/>
      <c r="Y1282" s="209"/>
      <c r="AA1282" s="186"/>
      <c r="AB1282" s="186"/>
      <c r="AC1282" s="186"/>
      <c r="AD1282" s="186"/>
      <c r="AE1282" s="186"/>
      <c r="AF1282" s="186"/>
    </row>
    <row r="1283" spans="1:32" ht="18" customHeight="1">
      <c r="A1283" s="188"/>
      <c r="B1283" s="189"/>
      <c r="C1283" s="167"/>
      <c r="D1283" s="190"/>
      <c r="E1283" s="191"/>
      <c r="F1283" s="192"/>
      <c r="G1283" s="193"/>
      <c r="H1283" s="191"/>
      <c r="I1283" s="194"/>
      <c r="J1283" s="194" t="s">
        <v>756</v>
      </c>
      <c r="K1283" s="194"/>
      <c r="L1283" s="194"/>
      <c r="M1283" s="194" t="s">
        <v>757</v>
      </c>
      <c r="N1283" s="194"/>
      <c r="O1283" s="194"/>
      <c r="P1283" s="196"/>
      <c r="Q1283" s="197"/>
      <c r="R1283" s="194"/>
      <c r="S1283" s="194"/>
      <c r="T1283" s="194"/>
      <c r="U1283" s="194"/>
      <c r="V1283" s="198"/>
      <c r="W1283" s="198"/>
      <c r="X1283" s="199"/>
      <c r="Y1283" s="200"/>
      <c r="AA1283" s="198"/>
      <c r="AB1283" s="198"/>
      <c r="AC1283" s="198"/>
      <c r="AD1283" s="198"/>
      <c r="AE1283" s="198"/>
      <c r="AF1283" s="198"/>
    </row>
    <row r="1284" spans="1:32" ht="18" customHeight="1">
      <c r="A1284" s="151"/>
      <c r="B1284" s="201" t="s">
        <v>677</v>
      </c>
      <c r="C1284" s="202" t="s">
        <v>1050</v>
      </c>
      <c r="D1284" s="217">
        <v>0.06</v>
      </c>
      <c r="E1284" s="183" t="s">
        <v>12</v>
      </c>
      <c r="F1284" s="210">
        <f>IF(G1284=0,"",IF(LEN(ABS(ROUND(G1284,0)))&gt;3,ROUND(G1284,2-INT(LOG(ABS(ROUND(G1284,0))))),IF(LEN(ABS(ROUND(G1284,0)))&gt;1,ROUND(G1284,1-INT(LOG(ABS(G1284)))),ROUND(G1284,0-INT(LOG(ABS(G1284)))))))</f>
        <v>13500</v>
      </c>
      <c r="G1284" s="211">
        <f>IF(P1284="",H1284,ROUND(H1284*P1284,1))</f>
        <v>13450</v>
      </c>
      <c r="H1284" s="204">
        <v>1</v>
      </c>
      <c r="I1284" s="213"/>
      <c r="J1284" s="213">
        <v>13450</v>
      </c>
      <c r="K1284" s="222">
        <v>1</v>
      </c>
      <c r="L1284" s="229">
        <f>IF(J1284="",K1284,ROUND(J1284*K1284,1))</f>
        <v>13450</v>
      </c>
      <c r="M1284" s="212">
        <v>13450</v>
      </c>
      <c r="N1284" s="222">
        <v>1</v>
      </c>
      <c r="O1284" s="229">
        <f>IF(M1284="",N1284,ROUND(M1284*N1284,1))</f>
        <v>13450</v>
      </c>
      <c r="P1284" s="230">
        <f>IF(E1284="",0,AVERAGE(L1284,O1284))</f>
        <v>13450</v>
      </c>
      <c r="Q1284" s="205"/>
      <c r="R1284" s="213"/>
      <c r="S1284" s="213"/>
      <c r="T1284" s="152"/>
      <c r="U1284" s="152"/>
      <c r="V1284" s="206"/>
      <c r="W1284" s="207"/>
      <c r="X1284" s="208"/>
      <c r="Y1284" s="209"/>
      <c r="AA1284" s="186"/>
      <c r="AB1284" s="186"/>
      <c r="AC1284" s="186"/>
      <c r="AD1284" s="186"/>
      <c r="AE1284" s="186"/>
      <c r="AF1284" s="186"/>
    </row>
    <row r="1285" spans="1:32" ht="18" customHeight="1">
      <c r="A1285" s="188"/>
      <c r="B1285" s="189"/>
      <c r="C1285" s="167"/>
      <c r="D1285" s="190"/>
      <c r="E1285" s="191"/>
      <c r="F1285" s="192"/>
      <c r="G1285" s="193" t="s">
        <v>721</v>
      </c>
      <c r="H1285" s="191"/>
      <c r="I1285" s="194"/>
      <c r="J1285" s="194"/>
      <c r="K1285" s="194"/>
      <c r="L1285" s="194"/>
      <c r="M1285" s="194"/>
      <c r="N1285" s="194"/>
      <c r="O1285" s="194"/>
      <c r="P1285" s="196"/>
      <c r="Q1285" s="197"/>
      <c r="R1285" s="194"/>
      <c r="S1285" s="194"/>
      <c r="T1285" s="194"/>
      <c r="U1285" s="194"/>
      <c r="V1285" s="198"/>
      <c r="W1285" s="198"/>
      <c r="X1285" s="199"/>
      <c r="Y1285" s="200"/>
      <c r="AA1285" s="198"/>
      <c r="AB1285" s="198"/>
      <c r="AC1285" s="198"/>
      <c r="AD1285" s="198"/>
      <c r="AE1285" s="198"/>
      <c r="AF1285" s="198"/>
    </row>
    <row r="1286" spans="1:32" ht="18" customHeight="1">
      <c r="A1286" s="151"/>
      <c r="B1286" s="201" t="s">
        <v>652</v>
      </c>
      <c r="C1286" s="202" t="s">
        <v>654</v>
      </c>
      <c r="D1286" s="217">
        <v>0.06</v>
      </c>
      <c r="E1286" s="183" t="s">
        <v>12</v>
      </c>
      <c r="F1286" s="210">
        <f>IF(G1286=0,"",IF(LEN(ABS(ROUND(G1286,0)))&gt;3,ROUND(G1286,2-INT(LOG(ABS(ROUND(G1286,0))))),IF(LEN(ABS(ROUND(G1286,0)))&gt;1,ROUND(G1286,1-INT(LOG(ABS(G1286)))),ROUND(G1286,0-INT(LOG(ABS(G1286)))))))</f>
        <v>17500</v>
      </c>
      <c r="G1286" s="211">
        <f>SUM(G1287:G1292)</f>
        <v>17469</v>
      </c>
      <c r="H1286" s="204"/>
      <c r="I1286" s="213"/>
      <c r="J1286" s="213"/>
      <c r="K1286" s="222"/>
      <c r="L1286" s="229"/>
      <c r="M1286" s="212"/>
      <c r="N1286" s="222"/>
      <c r="O1286" s="229"/>
      <c r="P1286" s="230"/>
      <c r="Q1286" s="205"/>
      <c r="R1286" s="213"/>
      <c r="S1286" s="213"/>
      <c r="T1286" s="152"/>
      <c r="U1286" s="152"/>
      <c r="V1286" s="206"/>
      <c r="W1286" s="207"/>
      <c r="X1286" s="208"/>
      <c r="Y1286" s="209"/>
      <c r="AA1286" s="186"/>
      <c r="AB1286" s="186"/>
      <c r="AC1286" s="186"/>
      <c r="AD1286" s="186"/>
      <c r="AE1286" s="186"/>
      <c r="AF1286" s="186"/>
    </row>
    <row r="1287" spans="1:32" ht="18" customHeight="1">
      <c r="A1287" s="188"/>
      <c r="B1287" s="189"/>
      <c r="C1287" s="167"/>
      <c r="D1287" s="190"/>
      <c r="E1287" s="191"/>
      <c r="F1287" s="192"/>
      <c r="G1287" s="193"/>
      <c r="H1287" s="191"/>
      <c r="I1287" s="194"/>
      <c r="J1287" s="194"/>
      <c r="K1287" s="194"/>
      <c r="L1287" s="194"/>
      <c r="M1287" s="195"/>
      <c r="N1287" s="194"/>
      <c r="O1287" s="194"/>
      <c r="P1287" s="196"/>
      <c r="Q1287" s="197"/>
      <c r="R1287" s="194"/>
      <c r="S1287" s="194"/>
      <c r="T1287" s="194"/>
      <c r="U1287" s="194"/>
      <c r="V1287" s="198"/>
      <c r="W1287" s="198"/>
      <c r="X1287" s="199"/>
      <c r="Y1287" s="200"/>
      <c r="AA1287" s="198"/>
      <c r="AB1287" s="198"/>
      <c r="AC1287" s="198"/>
      <c r="AD1287" s="198"/>
      <c r="AE1287" s="198"/>
      <c r="AF1287" s="198"/>
    </row>
    <row r="1288" spans="1:32" ht="18" customHeight="1">
      <c r="A1288" s="151"/>
      <c r="B1288" s="201"/>
      <c r="C1288" s="202" t="s">
        <v>764</v>
      </c>
      <c r="D1288" s="203"/>
      <c r="E1288" s="183"/>
      <c r="F1288" s="210" t="str">
        <f>IF(G1288=0,"",IF(LEN(ABS(ROUND(G1288,0)))&gt;3,ROUND(G1288,2-INT(LOG(ABS(ROUND(G1288,0))))),IF(LEN(ABS(ROUND(G1288,0)))&gt;1,ROUND(G1288,1-INT(LOG(ABS(G1288)))),ROUND(G1288,0-INT(LOG(ABS(G1288)))))))</f>
        <v/>
      </c>
      <c r="G1288" s="211"/>
      <c r="H1288" s="204"/>
      <c r="I1288" s="213"/>
      <c r="J1288" s="213"/>
      <c r="K1288" s="222"/>
      <c r="L1288" s="229"/>
      <c r="M1288" s="212"/>
      <c r="N1288" s="222"/>
      <c r="O1288" s="229"/>
      <c r="P1288" s="230"/>
      <c r="Q1288" s="205"/>
      <c r="R1288" s="213"/>
      <c r="S1288" s="213"/>
      <c r="T1288" s="152"/>
      <c r="U1288" s="152"/>
      <c r="V1288" s="206"/>
      <c r="W1288" s="207"/>
      <c r="X1288" s="208"/>
      <c r="Y1288" s="209"/>
      <c r="AA1288" s="186"/>
      <c r="AB1288" s="186"/>
      <c r="AC1288" s="186"/>
      <c r="AD1288" s="186"/>
      <c r="AE1288" s="186"/>
      <c r="AF1288" s="186"/>
    </row>
    <row r="1289" spans="1:32" ht="18" customHeight="1">
      <c r="A1289" s="188"/>
      <c r="B1289" s="189"/>
      <c r="C1289" s="167"/>
      <c r="D1289" s="190"/>
      <c r="E1289" s="191"/>
      <c r="F1289" s="192"/>
      <c r="G1289" s="193"/>
      <c r="H1289" s="191"/>
      <c r="I1289" s="194"/>
      <c r="J1289" s="194" t="s">
        <v>759</v>
      </c>
      <c r="K1289" s="194"/>
      <c r="L1289" s="194"/>
      <c r="M1289" s="195" t="s">
        <v>760</v>
      </c>
      <c r="N1289" s="194"/>
      <c r="O1289" s="194"/>
      <c r="P1289" s="196"/>
      <c r="Q1289" s="197"/>
      <c r="R1289" s="194"/>
      <c r="S1289" s="194"/>
      <c r="T1289" s="194"/>
      <c r="U1289" s="194"/>
      <c r="V1289" s="198"/>
      <c r="W1289" s="198"/>
      <c r="X1289" s="199"/>
      <c r="Y1289" s="200"/>
      <c r="AA1289" s="198"/>
      <c r="AB1289" s="198"/>
      <c r="AC1289" s="198"/>
      <c r="AD1289" s="198"/>
      <c r="AE1289" s="198"/>
      <c r="AF1289" s="198"/>
    </row>
    <row r="1290" spans="1:32" ht="18" customHeight="1">
      <c r="A1290" s="151"/>
      <c r="B1290" s="201"/>
      <c r="C1290" s="202" t="s">
        <v>761</v>
      </c>
      <c r="D1290" s="203">
        <v>1</v>
      </c>
      <c r="E1290" s="183" t="s">
        <v>762</v>
      </c>
      <c r="F1290" s="210"/>
      <c r="G1290" s="211">
        <f>IF(P1290="",H1290,ROUND(H1290*P1290,1))</f>
        <v>13975</v>
      </c>
      <c r="H1290" s="204">
        <v>0.65</v>
      </c>
      <c r="I1290" s="213"/>
      <c r="J1290" s="213">
        <v>21500</v>
      </c>
      <c r="K1290" s="222">
        <v>1</v>
      </c>
      <c r="L1290" s="229">
        <f>IF(J1290="",K1290,ROUND(J1290*K1290,1))</f>
        <v>21500</v>
      </c>
      <c r="M1290" s="212">
        <v>21500</v>
      </c>
      <c r="N1290" s="222">
        <v>1</v>
      </c>
      <c r="O1290" s="229">
        <f>IF(M1290="",N1290,ROUND(M1290*N1290,1))</f>
        <v>21500</v>
      </c>
      <c r="P1290" s="230">
        <f>IF(E1290="",0,AVERAGE(L1290,O1290))</f>
        <v>21500</v>
      </c>
      <c r="Q1290" s="205"/>
      <c r="R1290" s="213"/>
      <c r="S1290" s="213"/>
      <c r="T1290" s="152"/>
      <c r="U1290" s="152"/>
      <c r="V1290" s="206"/>
      <c r="W1290" s="207"/>
      <c r="X1290" s="208"/>
      <c r="Y1290" s="209"/>
      <c r="AA1290" s="186"/>
      <c r="AB1290" s="186"/>
      <c r="AC1290" s="186"/>
      <c r="AD1290" s="186"/>
      <c r="AE1290" s="186"/>
      <c r="AF1290" s="186"/>
    </row>
    <row r="1291" spans="1:32" ht="18" customHeight="1">
      <c r="A1291" s="188"/>
      <c r="B1291" s="189"/>
      <c r="C1291" s="167"/>
      <c r="D1291" s="190"/>
      <c r="E1291" s="191"/>
      <c r="F1291" s="192"/>
      <c r="G1291" s="193"/>
      <c r="H1291" s="191"/>
      <c r="I1291" s="194"/>
      <c r="J1291" s="194"/>
      <c r="K1291" s="194"/>
      <c r="L1291" s="194"/>
      <c r="M1291" s="195"/>
      <c r="N1291" s="194"/>
      <c r="O1291" s="194"/>
      <c r="P1291" s="196"/>
      <c r="Q1291" s="197"/>
      <c r="R1291" s="194"/>
      <c r="S1291" s="194"/>
      <c r="T1291" s="194"/>
      <c r="U1291" s="194"/>
      <c r="V1291" s="198"/>
      <c r="W1291" s="198"/>
      <c r="X1291" s="199"/>
      <c r="Y1291" s="200"/>
      <c r="AA1291" s="198"/>
      <c r="AB1291" s="198"/>
      <c r="AC1291" s="198"/>
      <c r="AD1291" s="198"/>
      <c r="AE1291" s="198"/>
      <c r="AF1291" s="198"/>
    </row>
    <row r="1292" spans="1:32" ht="18" customHeight="1">
      <c r="A1292" s="151"/>
      <c r="B1292" s="201"/>
      <c r="C1292" s="202" t="s">
        <v>763</v>
      </c>
      <c r="D1292" s="203">
        <v>1</v>
      </c>
      <c r="E1292" s="183" t="s">
        <v>0</v>
      </c>
      <c r="F1292" s="210"/>
      <c r="G1292" s="211">
        <f>ROUND(G1290*H1292,0)</f>
        <v>3494</v>
      </c>
      <c r="H1292" s="204">
        <v>0.25</v>
      </c>
      <c r="I1292" s="213"/>
      <c r="J1292" s="213"/>
      <c r="K1292" s="222"/>
      <c r="L1292" s="229"/>
      <c r="M1292" s="212"/>
      <c r="N1292" s="222"/>
      <c r="O1292" s="229"/>
      <c r="P1292" s="230"/>
      <c r="Q1292" s="205"/>
      <c r="R1292" s="213"/>
      <c r="S1292" s="213"/>
      <c r="T1292" s="152"/>
      <c r="U1292" s="152"/>
      <c r="V1292" s="206"/>
      <c r="W1292" s="207"/>
      <c r="X1292" s="208"/>
      <c r="Y1292" s="209"/>
      <c r="AA1292" s="186"/>
      <c r="AB1292" s="186"/>
      <c r="AC1292" s="186"/>
      <c r="AD1292" s="186"/>
      <c r="AE1292" s="186"/>
      <c r="AF1292" s="186"/>
    </row>
    <row r="1293" spans="1:32" ht="18" customHeight="1">
      <c r="A1293" s="188"/>
      <c r="B1293" s="189"/>
      <c r="C1293" s="167"/>
      <c r="D1293" s="190"/>
      <c r="E1293" s="191"/>
      <c r="F1293" s="192"/>
      <c r="G1293" s="193"/>
      <c r="H1293" s="191"/>
      <c r="I1293" s="194"/>
      <c r="J1293" s="194" t="s">
        <v>765</v>
      </c>
      <c r="K1293" s="194"/>
      <c r="L1293" s="194"/>
      <c r="M1293" s="194" t="s">
        <v>766</v>
      </c>
      <c r="N1293" s="194"/>
      <c r="O1293" s="194"/>
      <c r="P1293" s="196"/>
      <c r="Q1293" s="197"/>
      <c r="R1293" s="194"/>
      <c r="S1293" s="194"/>
      <c r="T1293" s="194"/>
      <c r="U1293" s="194"/>
      <c r="V1293" s="198"/>
      <c r="W1293" s="198"/>
      <c r="X1293" s="199"/>
      <c r="Y1293" s="200"/>
      <c r="AA1293" s="198"/>
      <c r="AB1293" s="198"/>
      <c r="AC1293" s="198"/>
      <c r="AD1293" s="198"/>
      <c r="AE1293" s="198"/>
      <c r="AF1293" s="198"/>
    </row>
    <row r="1294" spans="1:32" ht="18" customHeight="1">
      <c r="A1294" s="151"/>
      <c r="B1294" s="201" t="s">
        <v>655</v>
      </c>
      <c r="C1294" s="202" t="s">
        <v>654</v>
      </c>
      <c r="D1294" s="217">
        <v>0.69</v>
      </c>
      <c r="E1294" s="183" t="s">
        <v>786</v>
      </c>
      <c r="F1294" s="210">
        <f>IF(G1294=0,"",IF(LEN(ABS(ROUND(G1294,0)))&gt;3,ROUND(G1294,2-INT(LOG(ABS(ROUND(G1294,0))))),IF(LEN(ABS(ROUND(G1294,0)))&gt;1,ROUND(G1294,1-INT(LOG(ABS(G1294)))),ROUND(G1294,0-INT(LOG(ABS(G1294)))))))</f>
        <v>3640</v>
      </c>
      <c r="G1294" s="211">
        <f>IF(P1294="",H1294,ROUND(H1294*P1294,1))</f>
        <v>3636</v>
      </c>
      <c r="H1294" s="204">
        <v>1</v>
      </c>
      <c r="I1294" s="213"/>
      <c r="J1294" s="213">
        <v>3300</v>
      </c>
      <c r="K1294" s="222">
        <v>1.01</v>
      </c>
      <c r="L1294" s="229">
        <f>IF(J1294="",K1294,ROUND(J1294*K1294,1))</f>
        <v>3333</v>
      </c>
      <c r="M1294" s="212">
        <v>3900</v>
      </c>
      <c r="N1294" s="222">
        <v>1.01</v>
      </c>
      <c r="O1294" s="229">
        <f>IF(M1294="",N1294,ROUND(M1294*N1294,1))</f>
        <v>3939</v>
      </c>
      <c r="P1294" s="230">
        <f>IF(E1294="",0,AVERAGE(L1294,O1294))</f>
        <v>3636</v>
      </c>
      <c r="Q1294" s="205"/>
      <c r="R1294" s="213"/>
      <c r="S1294" s="213"/>
      <c r="T1294" s="152"/>
      <c r="U1294" s="152"/>
      <c r="V1294" s="206"/>
      <c r="W1294" s="207"/>
      <c r="X1294" s="208"/>
      <c r="Y1294" s="209"/>
      <c r="AA1294" s="186"/>
      <c r="AB1294" s="186"/>
      <c r="AC1294" s="186"/>
      <c r="AD1294" s="186"/>
      <c r="AE1294" s="186"/>
      <c r="AF1294" s="186"/>
    </row>
    <row r="1295" spans="1:32" ht="18" customHeight="1">
      <c r="A1295" s="188"/>
      <c r="B1295" s="189"/>
      <c r="C1295" s="167"/>
      <c r="D1295" s="190"/>
      <c r="E1295" s="191"/>
      <c r="F1295" s="192"/>
      <c r="G1295" s="193"/>
      <c r="H1295" s="191"/>
      <c r="I1295" s="194"/>
      <c r="J1295" s="194" t="s">
        <v>765</v>
      </c>
      <c r="K1295" s="194"/>
      <c r="L1295" s="194"/>
      <c r="M1295" s="194" t="s">
        <v>766</v>
      </c>
      <c r="N1295" s="194"/>
      <c r="O1295" s="194"/>
      <c r="P1295" s="196"/>
      <c r="Q1295" s="197"/>
      <c r="R1295" s="194"/>
      <c r="S1295" s="194"/>
      <c r="T1295" s="194"/>
      <c r="U1295" s="194"/>
      <c r="V1295" s="198"/>
      <c r="W1295" s="198"/>
      <c r="X1295" s="199"/>
      <c r="Y1295" s="200"/>
      <c r="AA1295" s="198"/>
      <c r="AB1295" s="198"/>
      <c r="AC1295" s="198"/>
      <c r="AD1295" s="198"/>
      <c r="AE1295" s="198"/>
      <c r="AF1295" s="198"/>
    </row>
    <row r="1296" spans="1:32" ht="18" customHeight="1">
      <c r="A1296" s="151"/>
      <c r="B1296" s="201" t="s">
        <v>656</v>
      </c>
      <c r="C1296" s="202" t="s">
        <v>657</v>
      </c>
      <c r="D1296" s="217">
        <v>0.69</v>
      </c>
      <c r="E1296" s="183" t="s">
        <v>1070</v>
      </c>
      <c r="F1296" s="210">
        <f>IF(G1296=0,"",IF(LEN(ABS(ROUND(G1296,0)))&gt;3,ROUND(G1296,2-INT(LOG(ABS(ROUND(G1296,0))))),IF(LEN(ABS(ROUND(G1296,0)))&gt;1,ROUND(G1296,1-INT(LOG(ABS(G1296)))),ROUND(G1296,0-INT(LOG(ABS(G1296)))))))</f>
        <v>250</v>
      </c>
      <c r="G1296" s="211">
        <f>IF(P1296="",H1296,ROUND(H1296*P1296,1))</f>
        <v>252.5</v>
      </c>
      <c r="H1296" s="204">
        <v>1</v>
      </c>
      <c r="I1296" s="213"/>
      <c r="J1296" s="213">
        <v>250</v>
      </c>
      <c r="K1296" s="222">
        <v>1.01</v>
      </c>
      <c r="L1296" s="229">
        <f>IF(J1296="",K1296,ROUND(J1296*K1296,1))</f>
        <v>252.5</v>
      </c>
      <c r="M1296" s="212">
        <v>250</v>
      </c>
      <c r="N1296" s="222">
        <v>1.01</v>
      </c>
      <c r="O1296" s="229">
        <f>IF(M1296="",N1296,ROUND(M1296*N1296,1))</f>
        <v>252.5</v>
      </c>
      <c r="P1296" s="230">
        <f>IF(E1296="",0,AVERAGE(L1296,O1296))</f>
        <v>252.5</v>
      </c>
      <c r="Q1296" s="205"/>
      <c r="R1296" s="213"/>
      <c r="S1296" s="213"/>
      <c r="T1296" s="152"/>
      <c r="U1296" s="152"/>
      <c r="V1296" s="206"/>
      <c r="W1296" s="207"/>
      <c r="X1296" s="208"/>
      <c r="Y1296" s="209"/>
      <c r="AA1296" s="186"/>
      <c r="AB1296" s="186"/>
      <c r="AC1296" s="186"/>
      <c r="AD1296" s="186"/>
      <c r="AE1296" s="186"/>
      <c r="AF1296" s="186"/>
    </row>
    <row r="1297" spans="1:32" ht="18" customHeight="1">
      <c r="A1297" s="188"/>
      <c r="B1297" s="189" t="s">
        <v>678</v>
      </c>
      <c r="C1297" s="167"/>
      <c r="D1297" s="190"/>
      <c r="E1297" s="191"/>
      <c r="F1297" s="192"/>
      <c r="G1297" s="193"/>
      <c r="H1297" s="191"/>
      <c r="I1297" s="194"/>
      <c r="J1297" s="194" t="s">
        <v>710</v>
      </c>
      <c r="K1297" s="194"/>
      <c r="L1297" s="194"/>
      <c r="M1297" s="194" t="s">
        <v>711</v>
      </c>
      <c r="N1297" s="194"/>
      <c r="O1297" s="194"/>
      <c r="P1297" s="196"/>
      <c r="Q1297" s="197"/>
      <c r="R1297" s="194"/>
      <c r="S1297" s="194"/>
      <c r="T1297" s="194"/>
      <c r="U1297" s="194"/>
      <c r="V1297" s="198"/>
      <c r="W1297" s="198"/>
      <c r="X1297" s="199"/>
      <c r="Y1297" s="200"/>
      <c r="AA1297" s="198"/>
      <c r="AB1297" s="198"/>
      <c r="AC1297" s="198"/>
      <c r="AD1297" s="198"/>
      <c r="AE1297" s="198"/>
      <c r="AF1297" s="198"/>
    </row>
    <row r="1298" spans="1:32" ht="18" customHeight="1">
      <c r="A1298" s="151"/>
      <c r="B1298" s="201" t="s">
        <v>665</v>
      </c>
      <c r="C1298" s="202" t="s">
        <v>419</v>
      </c>
      <c r="D1298" s="217">
        <v>0.41</v>
      </c>
      <c r="E1298" s="183" t="s">
        <v>786</v>
      </c>
      <c r="F1298" s="210">
        <f>IF(G1298=0,"",IF(LEN(ABS(ROUND(G1298,0)))&gt;3,ROUND(G1298,2-INT(LOG(ABS(ROUND(G1298,0))))),IF(LEN(ABS(ROUND(G1298,0)))&gt;1,ROUND(G1298,1-INT(LOG(ABS(G1298)))),ROUND(G1298,0-INT(LOG(ABS(G1298)))))))</f>
        <v>540</v>
      </c>
      <c r="G1298" s="211">
        <f>IF(P1298="",H1298,ROUND(H1298*P1298,1))</f>
        <v>540.4</v>
      </c>
      <c r="H1298" s="204">
        <v>1</v>
      </c>
      <c r="I1298" s="213"/>
      <c r="J1298" s="213">
        <v>570</v>
      </c>
      <c r="K1298" s="222">
        <v>1.01</v>
      </c>
      <c r="L1298" s="229">
        <f>IF(J1298="",K1298,ROUND(J1298*K1298,1))</f>
        <v>575.70000000000005</v>
      </c>
      <c r="M1298" s="212">
        <v>500</v>
      </c>
      <c r="N1298" s="222">
        <v>1.01</v>
      </c>
      <c r="O1298" s="229">
        <f>IF(M1298="",N1298,ROUND(M1298*N1298,1))</f>
        <v>505</v>
      </c>
      <c r="P1298" s="230">
        <f>IF(E1298="",0,AVERAGE(L1298,O1298))</f>
        <v>540.35</v>
      </c>
      <c r="Q1298" s="205"/>
      <c r="R1298" s="213"/>
      <c r="S1298" s="213"/>
      <c r="T1298" s="152"/>
      <c r="U1298" s="152"/>
      <c r="V1298" s="206"/>
      <c r="W1298" s="207"/>
      <c r="X1298" s="208"/>
      <c r="Y1298" s="209"/>
      <c r="AA1298" s="186"/>
      <c r="AB1298" s="186"/>
      <c r="AC1298" s="186"/>
      <c r="AD1298" s="186"/>
      <c r="AE1298" s="186"/>
      <c r="AF1298" s="186"/>
    </row>
    <row r="1299" spans="1:32" ht="18" customHeight="1">
      <c r="A1299" s="188"/>
      <c r="B1299" s="189"/>
      <c r="C1299" s="167"/>
      <c r="D1299" s="190"/>
      <c r="E1299" s="191"/>
      <c r="F1299" s="192"/>
      <c r="G1299" s="193"/>
      <c r="H1299" s="191"/>
      <c r="I1299" s="194"/>
      <c r="J1299" s="194"/>
      <c r="K1299" s="194"/>
      <c r="L1299" s="194"/>
      <c r="M1299" s="194"/>
      <c r="N1299" s="194"/>
      <c r="O1299" s="194"/>
      <c r="P1299" s="196"/>
      <c r="Q1299" s="197"/>
      <c r="R1299" s="194"/>
      <c r="S1299" s="194"/>
      <c r="T1299" s="194"/>
      <c r="U1299" s="194"/>
      <c r="V1299" s="198"/>
      <c r="W1299" s="198"/>
      <c r="X1299" s="199"/>
      <c r="Y1299" s="200"/>
      <c r="AA1299" s="198"/>
      <c r="AB1299" s="198"/>
      <c r="AC1299" s="198"/>
      <c r="AD1299" s="198"/>
      <c r="AE1299" s="198"/>
      <c r="AF1299" s="198"/>
    </row>
    <row r="1300" spans="1:32" ht="18" customHeight="1">
      <c r="A1300" s="151"/>
      <c r="B1300" s="201" t="s">
        <v>600</v>
      </c>
      <c r="C1300" s="202" t="s">
        <v>601</v>
      </c>
      <c r="D1300" s="217">
        <v>1</v>
      </c>
      <c r="E1300" s="183" t="s">
        <v>11</v>
      </c>
      <c r="F1300" s="210" t="str">
        <f>IF(G1300=0,"",IF(LEN(ABS(ROUND(G1300,0)))&gt;3,ROUND(G1300,2-INT(LOG(ABS(ROUND(G1300,0))))),IF(LEN(ABS(ROUND(G1300,0)))&gt;1,ROUND(G1300,1-INT(LOG(ABS(G1300)))),ROUND(G1300,0-INT(LOG(ABS(G1300)))))))</f>
        <v/>
      </c>
      <c r="G1300" s="211"/>
      <c r="H1300" s="204"/>
      <c r="I1300" s="213"/>
      <c r="J1300" s="213" t="s">
        <v>934</v>
      </c>
      <c r="K1300" s="222"/>
      <c r="L1300" s="229"/>
      <c r="M1300" s="212" t="s">
        <v>919</v>
      </c>
      <c r="N1300" s="222"/>
      <c r="O1300" s="229"/>
      <c r="P1300" s="230"/>
      <c r="Q1300" s="205"/>
      <c r="R1300" s="213"/>
      <c r="S1300" s="213"/>
      <c r="T1300" s="152"/>
      <c r="U1300" s="152"/>
      <c r="V1300" s="206"/>
      <c r="W1300" s="207"/>
      <c r="X1300" s="208"/>
      <c r="Y1300" s="209"/>
      <c r="AA1300" s="186"/>
      <c r="AB1300" s="186"/>
      <c r="AC1300" s="186"/>
      <c r="AD1300" s="186"/>
      <c r="AE1300" s="186"/>
      <c r="AF1300" s="186"/>
    </row>
    <row r="1301" spans="1:32" ht="18" customHeight="1">
      <c r="A1301" s="188"/>
      <c r="B1301" s="189"/>
      <c r="C1301" s="167"/>
      <c r="D1301" s="190"/>
      <c r="E1301" s="191"/>
      <c r="F1301" s="192"/>
      <c r="G1301" s="193"/>
      <c r="H1301" s="191"/>
      <c r="I1301" s="194"/>
      <c r="J1301" s="194"/>
      <c r="K1301" s="194"/>
      <c r="L1301" s="194"/>
      <c r="M1301" s="195"/>
      <c r="N1301" s="194"/>
      <c r="O1301" s="194"/>
      <c r="P1301" s="196"/>
      <c r="Q1301" s="197"/>
      <c r="R1301" s="194"/>
      <c r="S1301" s="194"/>
      <c r="T1301" s="194"/>
      <c r="U1301" s="194"/>
      <c r="V1301" s="198"/>
      <c r="W1301" s="198"/>
      <c r="X1301" s="199"/>
      <c r="Y1301" s="200"/>
      <c r="AA1301" s="198"/>
      <c r="AB1301" s="198"/>
      <c r="AC1301" s="198"/>
      <c r="AD1301" s="198"/>
      <c r="AE1301" s="198"/>
      <c r="AF1301" s="198"/>
    </row>
    <row r="1302" spans="1:32" ht="18" customHeight="1">
      <c r="A1302" s="151"/>
      <c r="B1302" s="201"/>
      <c r="C1302" s="202"/>
      <c r="D1302" s="203"/>
      <c r="E1302" s="183"/>
      <c r="F1302" s="210"/>
      <c r="G1302" s="211"/>
      <c r="H1302" s="204"/>
      <c r="I1302" s="213"/>
      <c r="J1302" s="213"/>
      <c r="K1302" s="222"/>
      <c r="L1302" s="213"/>
      <c r="M1302" s="212"/>
      <c r="N1302" s="222"/>
      <c r="O1302" s="213"/>
      <c r="P1302" s="214"/>
      <c r="Q1302" s="205"/>
      <c r="R1302" s="213"/>
      <c r="S1302" s="213"/>
      <c r="T1302" s="152"/>
      <c r="U1302" s="152"/>
      <c r="V1302" s="206"/>
      <c r="W1302" s="207"/>
      <c r="X1302" s="208"/>
      <c r="Y1302" s="209"/>
      <c r="AA1302" s="186"/>
      <c r="AB1302" s="186"/>
      <c r="AC1302" s="186"/>
      <c r="AD1302" s="186"/>
      <c r="AE1302" s="186"/>
      <c r="AF1302" s="186"/>
    </row>
    <row r="1303" spans="1:32" ht="18" customHeight="1">
      <c r="A1303" s="188"/>
      <c r="B1303" s="189"/>
      <c r="C1303" s="167"/>
      <c r="D1303" s="190"/>
      <c r="E1303" s="191"/>
      <c r="F1303" s="192"/>
      <c r="G1303" s="193"/>
      <c r="H1303" s="191"/>
      <c r="I1303" s="194"/>
      <c r="J1303" s="194"/>
      <c r="K1303" s="194"/>
      <c r="L1303" s="194"/>
      <c r="M1303" s="194"/>
      <c r="N1303" s="194"/>
      <c r="O1303" s="194"/>
      <c r="P1303" s="196"/>
      <c r="Q1303" s="197"/>
      <c r="R1303" s="194"/>
      <c r="S1303" s="194"/>
      <c r="T1303" s="194"/>
      <c r="U1303" s="194"/>
      <c r="V1303" s="198"/>
      <c r="W1303" s="198"/>
      <c r="X1303" s="199"/>
      <c r="Y1303" s="200"/>
      <c r="AA1303" s="198"/>
      <c r="AB1303" s="198"/>
      <c r="AC1303" s="198"/>
      <c r="AD1303" s="198"/>
      <c r="AE1303" s="198"/>
      <c r="AF1303" s="198"/>
    </row>
    <row r="1304" spans="1:32" ht="18" customHeight="1">
      <c r="A1304" s="151" t="s">
        <v>1099</v>
      </c>
      <c r="B1304" s="201" t="s">
        <v>220</v>
      </c>
      <c r="C1304" s="202" t="s">
        <v>221</v>
      </c>
      <c r="D1304" s="203"/>
      <c r="E1304" s="183"/>
      <c r="F1304" s="210"/>
      <c r="G1304" s="211"/>
      <c r="H1304" s="204"/>
      <c r="I1304" s="213"/>
      <c r="J1304" s="213"/>
      <c r="K1304" s="222"/>
      <c r="L1304" s="213"/>
      <c r="M1304" s="212"/>
      <c r="N1304" s="222"/>
      <c r="O1304" s="213"/>
      <c r="P1304" s="214"/>
      <c r="Q1304" s="205"/>
      <c r="R1304" s="213"/>
      <c r="S1304" s="213"/>
      <c r="T1304" s="152"/>
      <c r="U1304" s="152"/>
      <c r="V1304" s="206"/>
      <c r="W1304" s="207"/>
      <c r="X1304" s="208"/>
      <c r="Y1304" s="209"/>
      <c r="AA1304" s="186"/>
      <c r="AB1304" s="186"/>
      <c r="AC1304" s="186"/>
      <c r="AD1304" s="186"/>
      <c r="AE1304" s="186"/>
      <c r="AF1304" s="186"/>
    </row>
    <row r="1305" spans="1:32" ht="18" customHeight="1">
      <c r="A1305" s="188"/>
      <c r="B1305" s="189"/>
      <c r="C1305" s="167"/>
      <c r="D1305" s="190"/>
      <c r="E1305" s="191"/>
      <c r="F1305" s="192"/>
      <c r="G1305" s="193"/>
      <c r="H1305" s="191"/>
      <c r="I1305" s="194"/>
      <c r="J1305" s="194"/>
      <c r="K1305" s="194"/>
      <c r="L1305" s="194"/>
      <c r="M1305" s="194"/>
      <c r="N1305" s="194"/>
      <c r="O1305" s="194"/>
      <c r="P1305" s="196"/>
      <c r="Q1305" s="197"/>
      <c r="R1305" s="194"/>
      <c r="S1305" s="194"/>
      <c r="T1305" s="194"/>
      <c r="U1305" s="194"/>
      <c r="V1305" s="198"/>
      <c r="W1305" s="198"/>
      <c r="X1305" s="199"/>
      <c r="Y1305" s="200"/>
      <c r="AA1305" s="198"/>
      <c r="AB1305" s="198"/>
      <c r="AC1305" s="198"/>
      <c r="AD1305" s="198"/>
      <c r="AE1305" s="198"/>
      <c r="AF1305" s="198"/>
    </row>
    <row r="1306" spans="1:32" ht="18" customHeight="1">
      <c r="A1306" s="151"/>
      <c r="B1306" s="201" t="s">
        <v>41</v>
      </c>
      <c r="C1306" s="202"/>
      <c r="D1306" s="203"/>
      <c r="E1306" s="183"/>
      <c r="F1306" s="210"/>
      <c r="G1306" s="211"/>
      <c r="H1306" s="204"/>
      <c r="I1306" s="213"/>
      <c r="J1306" s="213"/>
      <c r="K1306" s="222"/>
      <c r="L1306" s="213"/>
      <c r="M1306" s="212"/>
      <c r="N1306" s="222"/>
      <c r="O1306" s="213"/>
      <c r="P1306" s="214"/>
      <c r="Q1306" s="205"/>
      <c r="R1306" s="213"/>
      <c r="S1306" s="213"/>
      <c r="T1306" s="152"/>
      <c r="U1306" s="152"/>
      <c r="V1306" s="206"/>
      <c r="W1306" s="207"/>
      <c r="X1306" s="208"/>
      <c r="Y1306" s="209"/>
      <c r="AA1306" s="186"/>
      <c r="AB1306" s="186"/>
      <c r="AC1306" s="186"/>
      <c r="AD1306" s="186"/>
      <c r="AE1306" s="186"/>
      <c r="AF1306" s="186"/>
    </row>
    <row r="1307" spans="1:32" ht="18" customHeight="1">
      <c r="A1307" s="188"/>
      <c r="B1307" s="189"/>
      <c r="C1307" s="167"/>
      <c r="D1307" s="190"/>
      <c r="E1307" s="191"/>
      <c r="F1307" s="192"/>
      <c r="G1307" s="193"/>
      <c r="H1307" s="191"/>
      <c r="I1307" s="194"/>
      <c r="J1307" s="194"/>
      <c r="K1307" s="194"/>
      <c r="L1307" s="194"/>
      <c r="M1307" s="195"/>
      <c r="N1307" s="194"/>
      <c r="O1307" s="194"/>
      <c r="P1307" s="196"/>
      <c r="Q1307" s="197"/>
      <c r="R1307" s="194"/>
      <c r="S1307" s="194"/>
      <c r="T1307" s="194"/>
      <c r="U1307" s="194"/>
      <c r="V1307" s="198"/>
      <c r="W1307" s="198"/>
      <c r="X1307" s="199"/>
      <c r="Y1307" s="200"/>
      <c r="AA1307" s="198"/>
      <c r="AB1307" s="198"/>
      <c r="AC1307" s="198"/>
      <c r="AD1307" s="198"/>
      <c r="AE1307" s="198"/>
      <c r="AF1307" s="198"/>
    </row>
    <row r="1308" spans="1:32" ht="18" customHeight="1">
      <c r="A1308" s="151"/>
      <c r="B1308" s="201" t="s">
        <v>926</v>
      </c>
      <c r="C1308" s="202"/>
      <c r="D1308" s="203"/>
      <c r="E1308" s="183"/>
      <c r="F1308" s="155"/>
      <c r="G1308" s="182"/>
      <c r="H1308" s="204"/>
      <c r="I1308" s="152"/>
      <c r="J1308" s="152"/>
      <c r="K1308" s="152"/>
      <c r="L1308" s="152"/>
      <c r="M1308" s="181"/>
      <c r="N1308" s="152"/>
      <c r="O1308" s="152"/>
      <c r="P1308" s="184"/>
      <c r="Q1308" s="205"/>
      <c r="R1308" s="213"/>
      <c r="S1308" s="213"/>
      <c r="T1308" s="152"/>
      <c r="U1308" s="152"/>
      <c r="V1308" s="206"/>
      <c r="W1308" s="207"/>
      <c r="X1308" s="208"/>
      <c r="Y1308" s="209"/>
      <c r="AA1308" s="186"/>
      <c r="AB1308" s="186"/>
      <c r="AC1308" s="186"/>
      <c r="AD1308" s="186"/>
      <c r="AE1308" s="186"/>
      <c r="AF1308" s="186"/>
    </row>
    <row r="1309" spans="1:32" ht="18" customHeight="1">
      <c r="A1309" s="188"/>
      <c r="B1309" s="189"/>
      <c r="C1309" s="167"/>
      <c r="D1309" s="190"/>
      <c r="E1309" s="191"/>
      <c r="F1309" s="192"/>
      <c r="G1309" s="193"/>
      <c r="H1309" s="191"/>
      <c r="I1309" s="194"/>
      <c r="J1309" s="194" t="s">
        <v>759</v>
      </c>
      <c r="K1309" s="194"/>
      <c r="L1309" s="194"/>
      <c r="M1309" s="195" t="s">
        <v>760</v>
      </c>
      <c r="N1309" s="194"/>
      <c r="O1309" s="194"/>
      <c r="P1309" s="196"/>
      <c r="Q1309" s="197"/>
      <c r="R1309" s="194"/>
      <c r="S1309" s="194"/>
      <c r="T1309" s="194"/>
      <c r="U1309" s="194"/>
      <c r="V1309" s="198"/>
      <c r="W1309" s="198"/>
      <c r="X1309" s="199"/>
      <c r="Y1309" s="200"/>
      <c r="AA1309" s="198"/>
      <c r="AB1309" s="198"/>
      <c r="AC1309" s="198"/>
      <c r="AD1309" s="198"/>
      <c r="AE1309" s="198"/>
      <c r="AF1309" s="198"/>
    </row>
    <row r="1310" spans="1:32" ht="18" customHeight="1">
      <c r="A1310" s="151"/>
      <c r="B1310" s="201" t="s">
        <v>761</v>
      </c>
      <c r="C1310" s="202" t="s">
        <v>938</v>
      </c>
      <c r="D1310" s="236">
        <v>0.01</v>
      </c>
      <c r="E1310" s="183" t="s">
        <v>812</v>
      </c>
      <c r="F1310" s="210">
        <f>IF(G1310=0,"",IF(LEN(ABS(ROUND(G1310,0)))&gt;3,ROUND(G1310,2-INT(LOG(ABS(ROUND(G1310,0))))),IF(LEN(ABS(ROUND(G1310,0)))&gt;1,ROUND(G1310,1-INT(LOG(ABS(G1310)))),ROUND(G1310,0-INT(LOG(ABS(G1310)))))))</f>
        <v>21500</v>
      </c>
      <c r="G1310" s="211">
        <f>IF(P1310="",H1310,ROUND(H1310*P1310,1))</f>
        <v>21500</v>
      </c>
      <c r="H1310" s="204">
        <v>1</v>
      </c>
      <c r="I1310" s="213"/>
      <c r="J1310" s="213">
        <v>21500</v>
      </c>
      <c r="K1310" s="222">
        <v>1</v>
      </c>
      <c r="L1310" s="229">
        <f>IF(J1310="",K1310,ROUND(J1310*K1310,1))</f>
        <v>21500</v>
      </c>
      <c r="M1310" s="212">
        <v>21500</v>
      </c>
      <c r="N1310" s="222">
        <v>1</v>
      </c>
      <c r="O1310" s="229">
        <f>IF(M1310="",N1310,ROUND(M1310*N1310,1))</f>
        <v>21500</v>
      </c>
      <c r="P1310" s="230">
        <f>IF(E1310="",0,AVERAGE(L1310,O1310))</f>
        <v>21500</v>
      </c>
      <c r="Q1310" s="205"/>
      <c r="R1310" s="213"/>
      <c r="S1310" s="213"/>
      <c r="T1310" s="152"/>
      <c r="U1310" s="152"/>
      <c r="V1310" s="206"/>
      <c r="W1310" s="207"/>
      <c r="X1310" s="208"/>
      <c r="Y1310" s="209"/>
      <c r="AA1310" s="186"/>
      <c r="AB1310" s="186"/>
      <c r="AC1310" s="186"/>
      <c r="AD1310" s="186"/>
      <c r="AE1310" s="186"/>
      <c r="AF1310" s="186"/>
    </row>
    <row r="1311" spans="1:32" ht="18" customHeight="1">
      <c r="A1311" s="188"/>
      <c r="B1311" s="189"/>
      <c r="C1311" s="167"/>
      <c r="D1311" s="190"/>
      <c r="E1311" s="191"/>
      <c r="F1311" s="192"/>
      <c r="G1311" s="193"/>
      <c r="H1311" s="191"/>
      <c r="I1311" s="194"/>
      <c r="J1311" s="194" t="s">
        <v>759</v>
      </c>
      <c r="K1311" s="194"/>
      <c r="L1311" s="194"/>
      <c r="M1311" s="195" t="s">
        <v>760</v>
      </c>
      <c r="N1311" s="194"/>
      <c r="O1311" s="194"/>
      <c r="P1311" s="196"/>
      <c r="Q1311" s="197"/>
      <c r="R1311" s="194"/>
      <c r="S1311" s="194"/>
      <c r="T1311" s="194"/>
      <c r="U1311" s="194"/>
      <c r="V1311" s="198"/>
      <c r="W1311" s="198"/>
      <c r="X1311" s="199"/>
      <c r="Y1311" s="200"/>
      <c r="AA1311" s="198"/>
      <c r="AB1311" s="198"/>
      <c r="AC1311" s="198"/>
      <c r="AD1311" s="198"/>
      <c r="AE1311" s="198"/>
      <c r="AF1311" s="198"/>
    </row>
    <row r="1312" spans="1:32" ht="18" customHeight="1">
      <c r="A1312" s="151"/>
      <c r="B1312" s="201" t="s">
        <v>813</v>
      </c>
      <c r="C1312" s="202" t="s">
        <v>939</v>
      </c>
      <c r="D1312" s="236">
        <v>3.7999999999999999E-2</v>
      </c>
      <c r="E1312" s="183" t="s">
        <v>812</v>
      </c>
      <c r="F1312" s="210">
        <f>IF(G1312=0,"",IF(LEN(ABS(ROUND(G1312,0)))&gt;3,ROUND(G1312,2-INT(LOG(ABS(ROUND(G1312,0))))),IF(LEN(ABS(ROUND(G1312,0)))&gt;1,ROUND(G1312,1-INT(LOG(ABS(G1312)))),ROUND(G1312,0-INT(LOG(ABS(G1312)))))))</f>
        <v>19200</v>
      </c>
      <c r="G1312" s="211">
        <f>IF(P1312="",H1312,ROUND(H1312*P1312,1))</f>
        <v>19200</v>
      </c>
      <c r="H1312" s="204">
        <v>1</v>
      </c>
      <c r="I1312" s="213"/>
      <c r="J1312" s="213">
        <v>19200</v>
      </c>
      <c r="K1312" s="222">
        <v>1</v>
      </c>
      <c r="L1312" s="229">
        <f>IF(J1312="",K1312,ROUND(J1312*K1312,1))</f>
        <v>19200</v>
      </c>
      <c r="M1312" s="212">
        <v>19200</v>
      </c>
      <c r="N1312" s="222">
        <v>1</v>
      </c>
      <c r="O1312" s="229">
        <f>IF(M1312="",N1312,ROUND(M1312*N1312,1))</f>
        <v>19200</v>
      </c>
      <c r="P1312" s="230">
        <f>IF(E1312="",0,AVERAGE(L1312,O1312))</f>
        <v>19200</v>
      </c>
      <c r="Q1312" s="205"/>
      <c r="R1312" s="213"/>
      <c r="S1312" s="213"/>
      <c r="T1312" s="152"/>
      <c r="U1312" s="152"/>
      <c r="V1312" s="206"/>
      <c r="W1312" s="207"/>
      <c r="X1312" s="208"/>
      <c r="Y1312" s="209"/>
      <c r="AA1312" s="186"/>
      <c r="AB1312" s="186"/>
      <c r="AC1312" s="186"/>
      <c r="AD1312" s="186"/>
      <c r="AE1312" s="186"/>
      <c r="AF1312" s="186"/>
    </row>
    <row r="1313" spans="1:32" ht="18" customHeight="1">
      <c r="A1313" s="188"/>
      <c r="B1313" s="189"/>
      <c r="C1313" s="167"/>
      <c r="D1313" s="190"/>
      <c r="E1313" s="191"/>
      <c r="F1313" s="192"/>
      <c r="G1313" s="193"/>
      <c r="H1313" s="191"/>
      <c r="I1313" s="194"/>
      <c r="J1313" s="194"/>
      <c r="K1313" s="194"/>
      <c r="L1313" s="194"/>
      <c r="M1313" s="194"/>
      <c r="N1313" s="194"/>
      <c r="O1313" s="194"/>
      <c r="P1313" s="196"/>
      <c r="Q1313" s="197"/>
      <c r="R1313" s="194"/>
      <c r="S1313" s="194"/>
      <c r="T1313" s="194"/>
      <c r="U1313" s="194"/>
      <c r="V1313" s="198"/>
      <c r="W1313" s="198"/>
      <c r="X1313" s="199"/>
      <c r="Y1313" s="200"/>
      <c r="AA1313" s="198"/>
      <c r="AB1313" s="198"/>
      <c r="AC1313" s="198"/>
      <c r="AD1313" s="198"/>
      <c r="AE1313" s="198"/>
      <c r="AF1313" s="198"/>
    </row>
    <row r="1314" spans="1:32" ht="18" customHeight="1">
      <c r="A1314" s="151"/>
      <c r="B1314" s="201" t="s">
        <v>930</v>
      </c>
      <c r="C1314" s="202"/>
      <c r="D1314" s="203"/>
      <c r="E1314" s="183"/>
      <c r="F1314" s="210"/>
      <c r="G1314" s="211"/>
      <c r="H1314" s="204"/>
      <c r="I1314" s="213"/>
      <c r="J1314" s="213"/>
      <c r="K1314" s="222"/>
      <c r="L1314" s="213"/>
      <c r="M1314" s="212"/>
      <c r="N1314" s="222"/>
      <c r="O1314" s="213"/>
      <c r="P1314" s="214"/>
      <c r="Q1314" s="205"/>
      <c r="R1314" s="213"/>
      <c r="S1314" s="213"/>
      <c r="T1314" s="152"/>
      <c r="U1314" s="152"/>
      <c r="V1314" s="206"/>
      <c r="W1314" s="207"/>
      <c r="X1314" s="208"/>
      <c r="Y1314" s="209"/>
      <c r="AA1314" s="186"/>
      <c r="AB1314" s="186"/>
      <c r="AC1314" s="186"/>
      <c r="AD1314" s="186"/>
      <c r="AE1314" s="186"/>
      <c r="AF1314" s="186"/>
    </row>
    <row r="1315" spans="1:32" ht="18" customHeight="1">
      <c r="A1315" s="188"/>
      <c r="B1315" s="189"/>
      <c r="C1315" s="167"/>
      <c r="D1315" s="190"/>
      <c r="E1315" s="191"/>
      <c r="F1315" s="192"/>
      <c r="G1315" s="193"/>
      <c r="H1315" s="191"/>
      <c r="I1315" s="194"/>
      <c r="J1315" s="194" t="s">
        <v>759</v>
      </c>
      <c r="K1315" s="194"/>
      <c r="L1315" s="194"/>
      <c r="M1315" s="195" t="s">
        <v>760</v>
      </c>
      <c r="N1315" s="194"/>
      <c r="O1315" s="194"/>
      <c r="P1315" s="196"/>
      <c r="Q1315" s="197"/>
      <c r="R1315" s="194"/>
      <c r="S1315" s="194"/>
      <c r="T1315" s="194"/>
      <c r="U1315" s="194"/>
      <c r="V1315" s="198"/>
      <c r="W1315" s="198"/>
      <c r="X1315" s="199"/>
      <c r="Y1315" s="200"/>
      <c r="AA1315" s="198"/>
      <c r="AB1315" s="198"/>
      <c r="AC1315" s="198"/>
      <c r="AD1315" s="198"/>
      <c r="AE1315" s="198"/>
      <c r="AF1315" s="198"/>
    </row>
    <row r="1316" spans="1:32" ht="18" customHeight="1">
      <c r="A1316" s="151"/>
      <c r="B1316" s="201" t="s">
        <v>761</v>
      </c>
      <c r="C1316" s="202" t="s">
        <v>940</v>
      </c>
      <c r="D1316" s="236">
        <v>2.4E-2</v>
      </c>
      <c r="E1316" s="183" t="s">
        <v>812</v>
      </c>
      <c r="F1316" s="210">
        <f>IF(G1316=0,"",IF(LEN(ABS(ROUND(G1316,0)))&gt;3,ROUND(G1316,2-INT(LOG(ABS(ROUND(G1316,0))))),IF(LEN(ABS(ROUND(G1316,0)))&gt;1,ROUND(G1316,1-INT(LOG(ABS(G1316)))),ROUND(G1316,0-INT(LOG(ABS(G1316)))))))</f>
        <v>21500</v>
      </c>
      <c r="G1316" s="211">
        <f>IF(P1316="",H1316,ROUND(H1316*P1316,1))</f>
        <v>21500</v>
      </c>
      <c r="H1316" s="204">
        <v>1</v>
      </c>
      <c r="I1316" s="213"/>
      <c r="J1316" s="213">
        <v>21500</v>
      </c>
      <c r="K1316" s="222">
        <v>1</v>
      </c>
      <c r="L1316" s="229">
        <f>IF(J1316="",K1316,ROUND(J1316*K1316,1))</f>
        <v>21500</v>
      </c>
      <c r="M1316" s="212">
        <v>21500</v>
      </c>
      <c r="N1316" s="222">
        <v>1</v>
      </c>
      <c r="O1316" s="229">
        <f>IF(M1316="",N1316,ROUND(M1316*N1316,1))</f>
        <v>21500</v>
      </c>
      <c r="P1316" s="230">
        <f>IF(E1316="",0,AVERAGE(L1316,O1316))</f>
        <v>21500</v>
      </c>
      <c r="Q1316" s="205"/>
      <c r="R1316" s="213"/>
      <c r="S1316" s="213"/>
      <c r="T1316" s="152"/>
      <c r="U1316" s="152"/>
      <c r="V1316" s="206"/>
      <c r="W1316" s="207"/>
      <c r="X1316" s="208"/>
      <c r="Y1316" s="209"/>
      <c r="AA1316" s="186"/>
      <c r="AB1316" s="186"/>
      <c r="AC1316" s="186"/>
      <c r="AD1316" s="186"/>
      <c r="AE1316" s="186"/>
      <c r="AF1316" s="186"/>
    </row>
    <row r="1317" spans="1:32" ht="18" customHeight="1">
      <c r="A1317" s="188"/>
      <c r="B1317" s="189"/>
      <c r="C1317" s="167"/>
      <c r="D1317" s="190"/>
      <c r="E1317" s="191"/>
      <c r="F1317" s="192"/>
      <c r="G1317" s="193"/>
      <c r="H1317" s="191"/>
      <c r="I1317" s="194"/>
      <c r="J1317" s="194" t="s">
        <v>759</v>
      </c>
      <c r="K1317" s="194"/>
      <c r="L1317" s="194"/>
      <c r="M1317" s="195" t="s">
        <v>760</v>
      </c>
      <c r="N1317" s="194"/>
      <c r="O1317" s="194"/>
      <c r="P1317" s="196"/>
      <c r="Q1317" s="197"/>
      <c r="R1317" s="194"/>
      <c r="S1317" s="194"/>
      <c r="T1317" s="194"/>
      <c r="U1317" s="194"/>
      <c r="V1317" s="198"/>
      <c r="W1317" s="198"/>
      <c r="X1317" s="199"/>
      <c r="Y1317" s="200"/>
      <c r="AA1317" s="198"/>
      <c r="AB1317" s="198"/>
      <c r="AC1317" s="198"/>
      <c r="AD1317" s="198"/>
      <c r="AE1317" s="198"/>
      <c r="AF1317" s="198"/>
    </row>
    <row r="1318" spans="1:32" ht="18" customHeight="1">
      <c r="A1318" s="151"/>
      <c r="B1318" s="201" t="s">
        <v>813</v>
      </c>
      <c r="C1318" s="202" t="s">
        <v>941</v>
      </c>
      <c r="D1318" s="236">
        <v>9.6000000000000002E-2</v>
      </c>
      <c r="E1318" s="183" t="s">
        <v>812</v>
      </c>
      <c r="F1318" s="210">
        <f>IF(G1318=0,"",IF(LEN(ABS(ROUND(G1318,0)))&gt;3,ROUND(G1318,2-INT(LOG(ABS(ROUND(G1318,0))))),IF(LEN(ABS(ROUND(G1318,0)))&gt;1,ROUND(G1318,1-INT(LOG(ABS(G1318)))),ROUND(G1318,0-INT(LOG(ABS(G1318)))))))</f>
        <v>19200</v>
      </c>
      <c r="G1318" s="211">
        <f>IF(P1318="",H1318,ROUND(H1318*P1318,1))</f>
        <v>19200</v>
      </c>
      <c r="H1318" s="204">
        <v>1</v>
      </c>
      <c r="I1318" s="213"/>
      <c r="J1318" s="213">
        <v>19200</v>
      </c>
      <c r="K1318" s="222">
        <v>1</v>
      </c>
      <c r="L1318" s="229">
        <f>IF(J1318="",K1318,ROUND(J1318*K1318,1))</f>
        <v>19200</v>
      </c>
      <c r="M1318" s="212">
        <v>19200</v>
      </c>
      <c r="N1318" s="222">
        <v>1</v>
      </c>
      <c r="O1318" s="229">
        <f>IF(M1318="",N1318,ROUND(M1318*N1318,1))</f>
        <v>19200</v>
      </c>
      <c r="P1318" s="230">
        <f>IF(E1318="",0,AVERAGE(L1318,O1318))</f>
        <v>19200</v>
      </c>
      <c r="Q1318" s="205"/>
      <c r="R1318" s="213"/>
      <c r="S1318" s="213"/>
      <c r="T1318" s="152"/>
      <c r="U1318" s="152"/>
      <c r="V1318" s="206"/>
      <c r="W1318" s="207"/>
      <c r="X1318" s="208"/>
      <c r="Y1318" s="209"/>
      <c r="AA1318" s="186"/>
      <c r="AB1318" s="186"/>
      <c r="AC1318" s="186"/>
      <c r="AD1318" s="186"/>
      <c r="AE1318" s="186"/>
      <c r="AF1318" s="186"/>
    </row>
    <row r="1319" spans="1:32" ht="18" customHeight="1">
      <c r="A1319" s="188"/>
      <c r="B1319" s="189"/>
      <c r="C1319" s="167"/>
      <c r="D1319" s="190"/>
      <c r="E1319" s="191"/>
      <c r="F1319" s="192"/>
      <c r="G1319" s="193"/>
      <c r="H1319" s="191"/>
      <c r="I1319" s="194"/>
      <c r="J1319" s="194"/>
      <c r="K1319" s="194"/>
      <c r="L1319" s="194"/>
      <c r="M1319" s="195"/>
      <c r="N1319" s="194"/>
      <c r="O1319" s="194"/>
      <c r="P1319" s="196"/>
      <c r="Q1319" s="197"/>
      <c r="R1319" s="194"/>
      <c r="S1319" s="194"/>
      <c r="T1319" s="194"/>
      <c r="U1319" s="194"/>
      <c r="V1319" s="198"/>
      <c r="W1319" s="198"/>
      <c r="X1319" s="199"/>
      <c r="Y1319" s="200"/>
      <c r="AA1319" s="198"/>
      <c r="AB1319" s="198"/>
      <c r="AC1319" s="198"/>
      <c r="AD1319" s="198"/>
      <c r="AE1319" s="198"/>
      <c r="AF1319" s="198"/>
    </row>
    <row r="1320" spans="1:32" ht="18" customHeight="1">
      <c r="A1320" s="151"/>
      <c r="B1320" s="201"/>
      <c r="C1320" s="202"/>
      <c r="D1320" s="236"/>
      <c r="E1320" s="183"/>
      <c r="F1320" s="210"/>
      <c r="G1320" s="211"/>
      <c r="H1320" s="204"/>
      <c r="I1320" s="213"/>
      <c r="J1320" s="213"/>
      <c r="K1320" s="222"/>
      <c r="L1320" s="229"/>
      <c r="M1320" s="212"/>
      <c r="N1320" s="222"/>
      <c r="O1320" s="229"/>
      <c r="P1320" s="230"/>
      <c r="Q1320" s="205"/>
      <c r="R1320" s="213"/>
      <c r="S1320" s="213"/>
      <c r="T1320" s="152"/>
      <c r="U1320" s="152"/>
      <c r="V1320" s="206"/>
      <c r="W1320" s="207"/>
      <c r="X1320" s="208"/>
      <c r="Y1320" s="209"/>
      <c r="AA1320" s="186"/>
      <c r="AB1320" s="186"/>
      <c r="AC1320" s="186"/>
      <c r="AD1320" s="186"/>
      <c r="AE1320" s="186"/>
      <c r="AF1320" s="186"/>
    </row>
    <row r="1321" spans="1:32" ht="18" customHeight="1">
      <c r="A1321" s="188"/>
      <c r="B1321" s="189"/>
      <c r="C1321" s="167"/>
      <c r="D1321" s="190"/>
      <c r="E1321" s="191"/>
      <c r="F1321" s="192"/>
      <c r="G1321" s="193"/>
      <c r="H1321" s="191"/>
      <c r="I1321" s="194"/>
      <c r="J1321" s="194"/>
      <c r="K1321" s="194"/>
      <c r="L1321" s="194"/>
      <c r="M1321" s="195"/>
      <c r="N1321" s="194"/>
      <c r="O1321" s="194"/>
      <c r="P1321" s="196"/>
      <c r="Q1321" s="197"/>
      <c r="R1321" s="194"/>
      <c r="S1321" s="194"/>
      <c r="T1321" s="194"/>
      <c r="U1321" s="194"/>
      <c r="V1321" s="198"/>
      <c r="W1321" s="198"/>
      <c r="X1321" s="199"/>
      <c r="Y1321" s="200"/>
      <c r="AA1321" s="198"/>
      <c r="AB1321" s="198"/>
      <c r="AC1321" s="198"/>
      <c r="AD1321" s="198"/>
      <c r="AE1321" s="198"/>
      <c r="AF1321" s="198"/>
    </row>
    <row r="1322" spans="1:32" ht="18" customHeight="1">
      <c r="A1322" s="151" t="s">
        <v>1101</v>
      </c>
      <c r="B1322" s="201" t="s">
        <v>222</v>
      </c>
      <c r="C1322" s="202" t="s">
        <v>223</v>
      </c>
      <c r="D1322" s="217"/>
      <c r="E1322" s="183"/>
      <c r="F1322" s="155"/>
      <c r="G1322" s="182"/>
      <c r="H1322" s="204"/>
      <c r="I1322" s="152"/>
      <c r="J1322" s="152"/>
      <c r="K1322" s="152"/>
      <c r="L1322" s="152"/>
      <c r="M1322" s="181"/>
      <c r="N1322" s="152"/>
      <c r="O1322" s="152"/>
      <c r="P1322" s="184"/>
      <c r="Q1322" s="205"/>
      <c r="R1322" s="213"/>
      <c r="S1322" s="213"/>
      <c r="T1322" s="152"/>
      <c r="U1322" s="152"/>
      <c r="V1322" s="206"/>
      <c r="W1322" s="207"/>
      <c r="X1322" s="208"/>
      <c r="Y1322" s="209"/>
      <c r="AA1322" s="186"/>
      <c r="AB1322" s="186"/>
      <c r="AC1322" s="186"/>
      <c r="AD1322" s="186"/>
      <c r="AE1322" s="186"/>
      <c r="AF1322" s="186"/>
    </row>
    <row r="1323" spans="1:32" ht="18" customHeight="1">
      <c r="A1323" s="188"/>
      <c r="B1323" s="189"/>
      <c r="C1323" s="167"/>
      <c r="D1323" s="190"/>
      <c r="E1323" s="191"/>
      <c r="F1323" s="192"/>
      <c r="G1323" s="193"/>
      <c r="H1323" s="191"/>
      <c r="I1323" s="194"/>
      <c r="J1323" s="194"/>
      <c r="K1323" s="194"/>
      <c r="L1323" s="194"/>
      <c r="M1323" s="195"/>
      <c r="N1323" s="194"/>
      <c r="O1323" s="194"/>
      <c r="P1323" s="196"/>
      <c r="Q1323" s="197"/>
      <c r="R1323" s="194"/>
      <c r="S1323" s="194"/>
      <c r="T1323" s="194"/>
      <c r="U1323" s="194"/>
      <c r="V1323" s="198"/>
      <c r="W1323" s="198"/>
      <c r="X1323" s="199"/>
      <c r="Y1323" s="200"/>
      <c r="AA1323" s="198"/>
      <c r="AB1323" s="198"/>
      <c r="AC1323" s="198"/>
      <c r="AD1323" s="198"/>
      <c r="AE1323" s="198"/>
      <c r="AF1323" s="198"/>
    </row>
    <row r="1324" spans="1:32" ht="18" customHeight="1">
      <c r="A1324" s="151"/>
      <c r="B1324" s="201" t="s">
        <v>41</v>
      </c>
      <c r="C1324" s="202"/>
      <c r="D1324" s="203"/>
      <c r="E1324" s="183"/>
      <c r="F1324" s="155"/>
      <c r="G1324" s="182"/>
      <c r="H1324" s="204"/>
      <c r="I1324" s="152"/>
      <c r="J1324" s="152"/>
      <c r="K1324" s="152"/>
      <c r="L1324" s="152"/>
      <c r="M1324" s="181"/>
      <c r="N1324" s="152"/>
      <c r="O1324" s="152"/>
      <c r="P1324" s="184"/>
      <c r="Q1324" s="205"/>
      <c r="R1324" s="213"/>
      <c r="S1324" s="213"/>
      <c r="T1324" s="152"/>
      <c r="U1324" s="152"/>
      <c r="V1324" s="206"/>
      <c r="W1324" s="207"/>
      <c r="X1324" s="208"/>
      <c r="Y1324" s="209"/>
      <c r="AA1324" s="186"/>
      <c r="AB1324" s="186"/>
      <c r="AC1324" s="186"/>
      <c r="AD1324" s="186"/>
      <c r="AE1324" s="186"/>
      <c r="AF1324" s="186"/>
    </row>
    <row r="1325" spans="1:32" ht="18" customHeight="1">
      <c r="A1325" s="188"/>
      <c r="B1325" s="189"/>
      <c r="C1325" s="167"/>
      <c r="D1325" s="190"/>
      <c r="E1325" s="191"/>
      <c r="F1325" s="192"/>
      <c r="G1325" s="193"/>
      <c r="H1325" s="191"/>
      <c r="I1325" s="194"/>
      <c r="J1325" s="194"/>
      <c r="K1325" s="194"/>
      <c r="L1325" s="194"/>
      <c r="M1325" s="195"/>
      <c r="N1325" s="194"/>
      <c r="O1325" s="194"/>
      <c r="P1325" s="196"/>
      <c r="Q1325" s="197"/>
      <c r="R1325" s="194"/>
      <c r="S1325" s="194"/>
      <c r="T1325" s="194"/>
      <c r="U1325" s="194"/>
      <c r="V1325" s="198"/>
      <c r="W1325" s="198"/>
      <c r="X1325" s="199"/>
      <c r="Y1325" s="200"/>
      <c r="AA1325" s="198"/>
      <c r="AB1325" s="198"/>
      <c r="AC1325" s="198"/>
      <c r="AD1325" s="198"/>
      <c r="AE1325" s="198"/>
      <c r="AF1325" s="198"/>
    </row>
    <row r="1326" spans="1:32" ht="18" customHeight="1">
      <c r="A1326" s="151"/>
      <c r="B1326" s="201" t="s">
        <v>926</v>
      </c>
      <c r="C1326" s="202"/>
      <c r="D1326" s="203"/>
      <c r="E1326" s="183"/>
      <c r="F1326" s="210"/>
      <c r="G1326" s="211"/>
      <c r="H1326" s="204"/>
      <c r="I1326" s="213"/>
      <c r="J1326" s="213"/>
      <c r="K1326" s="222"/>
      <c r="L1326" s="213"/>
      <c r="M1326" s="212"/>
      <c r="N1326" s="222"/>
      <c r="O1326" s="213"/>
      <c r="P1326" s="214"/>
      <c r="Q1326" s="205"/>
      <c r="R1326" s="213"/>
      <c r="S1326" s="213"/>
      <c r="T1326" s="152"/>
      <c r="U1326" s="152"/>
      <c r="V1326" s="206"/>
      <c r="W1326" s="207"/>
      <c r="X1326" s="208"/>
      <c r="Y1326" s="209"/>
      <c r="AA1326" s="186"/>
      <c r="AB1326" s="186"/>
      <c r="AC1326" s="186"/>
      <c r="AD1326" s="186"/>
      <c r="AE1326" s="186"/>
      <c r="AF1326" s="186"/>
    </row>
    <row r="1327" spans="1:32" ht="18" customHeight="1">
      <c r="A1327" s="188"/>
      <c r="B1327" s="189" t="s">
        <v>937</v>
      </c>
      <c r="C1327" s="167"/>
      <c r="D1327" s="190"/>
      <c r="E1327" s="191"/>
      <c r="F1327" s="192"/>
      <c r="G1327" s="193"/>
      <c r="H1327" s="191"/>
      <c r="I1327" s="194"/>
      <c r="J1327" s="194" t="s">
        <v>759</v>
      </c>
      <c r="K1327" s="194"/>
      <c r="L1327" s="194"/>
      <c r="M1327" s="195" t="s">
        <v>760</v>
      </c>
      <c r="N1327" s="194"/>
      <c r="O1327" s="194"/>
      <c r="P1327" s="196"/>
      <c r="Q1327" s="197"/>
      <c r="R1327" s="194"/>
      <c r="S1327" s="194"/>
      <c r="T1327" s="194"/>
      <c r="U1327" s="194"/>
      <c r="V1327" s="198"/>
      <c r="W1327" s="198"/>
      <c r="X1327" s="199"/>
      <c r="Y1327" s="200"/>
      <c r="AA1327" s="198"/>
      <c r="AB1327" s="198"/>
      <c r="AC1327" s="198"/>
      <c r="AD1327" s="198"/>
      <c r="AE1327" s="198"/>
      <c r="AF1327" s="198"/>
    </row>
    <row r="1328" spans="1:32" ht="18" customHeight="1">
      <c r="A1328" s="151"/>
      <c r="B1328" s="201" t="s">
        <v>813</v>
      </c>
      <c r="C1328" s="202" t="s">
        <v>942</v>
      </c>
      <c r="D1328" s="236">
        <v>9.6000000000000002E-2</v>
      </c>
      <c r="E1328" s="183" t="s">
        <v>812</v>
      </c>
      <c r="F1328" s="210">
        <f>IF(G1328=0,"",IF(LEN(ABS(ROUND(G1328,0)))&gt;3,ROUND(G1328,2-INT(LOG(ABS(ROUND(G1328,0))))),IF(LEN(ABS(ROUND(G1328,0)))&gt;1,ROUND(G1328,1-INT(LOG(ABS(G1328)))),ROUND(G1328,0-INT(LOG(ABS(G1328)))))))</f>
        <v>19200</v>
      </c>
      <c r="G1328" s="211">
        <f>IF(P1328="",H1328,ROUND(H1328*P1328,1))</f>
        <v>19200</v>
      </c>
      <c r="H1328" s="204">
        <v>1</v>
      </c>
      <c r="I1328" s="213"/>
      <c r="J1328" s="213">
        <v>19200</v>
      </c>
      <c r="K1328" s="222">
        <v>1</v>
      </c>
      <c r="L1328" s="229">
        <f>IF(J1328="",K1328,ROUND(J1328*K1328,1))</f>
        <v>19200</v>
      </c>
      <c r="M1328" s="212">
        <v>19200</v>
      </c>
      <c r="N1328" s="222">
        <v>1</v>
      </c>
      <c r="O1328" s="229">
        <f>IF(M1328="",N1328,ROUND(M1328*N1328,1))</f>
        <v>19200</v>
      </c>
      <c r="P1328" s="230">
        <f>IF(E1328="",0,AVERAGE(L1328,O1328))</f>
        <v>19200</v>
      </c>
      <c r="Q1328" s="205"/>
      <c r="R1328" s="213"/>
      <c r="S1328" s="213"/>
      <c r="T1328" s="152"/>
      <c r="U1328" s="152"/>
      <c r="V1328" s="206"/>
      <c r="W1328" s="207"/>
      <c r="X1328" s="208"/>
      <c r="Y1328" s="209"/>
      <c r="AA1328" s="186"/>
      <c r="AB1328" s="186"/>
      <c r="AC1328" s="186"/>
      <c r="AD1328" s="186"/>
      <c r="AE1328" s="186"/>
      <c r="AF1328" s="186"/>
    </row>
    <row r="1329" spans="1:32" ht="18" customHeight="1">
      <c r="A1329" s="188"/>
      <c r="B1329" s="189" t="s">
        <v>943</v>
      </c>
      <c r="C1329" s="167"/>
      <c r="D1329" s="190"/>
      <c r="E1329" s="191"/>
      <c r="F1329" s="192"/>
      <c r="G1329" s="193"/>
      <c r="H1329" s="191"/>
      <c r="I1329" s="194"/>
      <c r="J1329" s="194" t="s">
        <v>759</v>
      </c>
      <c r="K1329" s="194"/>
      <c r="L1329" s="194"/>
      <c r="M1329" s="195" t="s">
        <v>760</v>
      </c>
      <c r="N1329" s="194"/>
      <c r="O1329" s="194"/>
      <c r="P1329" s="196"/>
      <c r="Q1329" s="197"/>
      <c r="R1329" s="194"/>
      <c r="S1329" s="194"/>
      <c r="T1329" s="194"/>
      <c r="U1329" s="194"/>
      <c r="V1329" s="198"/>
      <c r="W1329" s="198"/>
      <c r="X1329" s="199"/>
      <c r="Y1329" s="200"/>
      <c r="AA1329" s="198"/>
      <c r="AB1329" s="198"/>
      <c r="AC1329" s="198"/>
      <c r="AD1329" s="198"/>
      <c r="AE1329" s="198"/>
      <c r="AF1329" s="198"/>
    </row>
    <row r="1330" spans="1:32" ht="18" customHeight="1">
      <c r="A1330" s="151"/>
      <c r="B1330" s="201" t="s">
        <v>761</v>
      </c>
      <c r="C1330" s="202" t="s">
        <v>944</v>
      </c>
      <c r="D1330" s="236">
        <v>0.11</v>
      </c>
      <c r="E1330" s="183" t="s">
        <v>812</v>
      </c>
      <c r="F1330" s="210">
        <f>IF(G1330=0,"",IF(LEN(ABS(ROUND(G1330,0)))&gt;3,ROUND(G1330,2-INT(LOG(ABS(ROUND(G1330,0))))),IF(LEN(ABS(ROUND(G1330,0)))&gt;1,ROUND(G1330,1-INT(LOG(ABS(G1330)))),ROUND(G1330,0-INT(LOG(ABS(G1330)))))))</f>
        <v>21500</v>
      </c>
      <c r="G1330" s="211">
        <f>IF(P1330="",H1330,ROUND(H1330*P1330,1))</f>
        <v>21500</v>
      </c>
      <c r="H1330" s="204">
        <v>1</v>
      </c>
      <c r="I1330" s="213"/>
      <c r="J1330" s="213">
        <v>21500</v>
      </c>
      <c r="K1330" s="222">
        <v>1</v>
      </c>
      <c r="L1330" s="229">
        <f>IF(J1330="",K1330,ROUND(J1330*K1330,1))</f>
        <v>21500</v>
      </c>
      <c r="M1330" s="212">
        <v>21500</v>
      </c>
      <c r="N1330" s="222">
        <v>1</v>
      </c>
      <c r="O1330" s="229">
        <f>IF(M1330="",N1330,ROUND(M1330*N1330,1))</f>
        <v>21500</v>
      </c>
      <c r="P1330" s="230">
        <f>IF(E1330="",0,AVERAGE(L1330,O1330))</f>
        <v>21500</v>
      </c>
      <c r="Q1330" s="205"/>
      <c r="R1330" s="213"/>
      <c r="S1330" s="213"/>
      <c r="T1330" s="152"/>
      <c r="U1330" s="152"/>
      <c r="V1330" s="206"/>
      <c r="W1330" s="207"/>
      <c r="X1330" s="208"/>
      <c r="Y1330" s="209"/>
      <c r="AA1330" s="186"/>
      <c r="AB1330" s="186"/>
      <c r="AC1330" s="186"/>
      <c r="AD1330" s="186"/>
      <c r="AE1330" s="186"/>
      <c r="AF1330" s="186"/>
    </row>
    <row r="1331" spans="1:32" ht="18" customHeight="1">
      <c r="A1331" s="188"/>
      <c r="B1331" s="189" t="s">
        <v>943</v>
      </c>
      <c r="C1331" s="167"/>
      <c r="D1331" s="190"/>
      <c r="E1331" s="191"/>
      <c r="F1331" s="192"/>
      <c r="G1331" s="193"/>
      <c r="H1331" s="191"/>
      <c r="I1331" s="194"/>
      <c r="J1331" s="194" t="s">
        <v>759</v>
      </c>
      <c r="K1331" s="194"/>
      <c r="L1331" s="194"/>
      <c r="M1331" s="195" t="s">
        <v>760</v>
      </c>
      <c r="N1331" s="194"/>
      <c r="O1331" s="194"/>
      <c r="P1331" s="196"/>
      <c r="Q1331" s="197"/>
      <c r="R1331" s="194"/>
      <c r="S1331" s="194"/>
      <c r="T1331" s="194"/>
      <c r="U1331" s="194"/>
      <c r="V1331" s="198"/>
      <c r="W1331" s="198"/>
      <c r="X1331" s="199"/>
      <c r="Y1331" s="200"/>
      <c r="AA1331" s="198"/>
      <c r="AB1331" s="198"/>
      <c r="AC1331" s="198"/>
      <c r="AD1331" s="198"/>
      <c r="AE1331" s="198"/>
      <c r="AF1331" s="198"/>
    </row>
    <row r="1332" spans="1:32" ht="18" customHeight="1">
      <c r="A1332" s="151"/>
      <c r="B1332" s="201" t="s">
        <v>813</v>
      </c>
      <c r="C1332" s="202" t="s">
        <v>945</v>
      </c>
      <c r="D1332" s="236">
        <v>9.1999999999999998E-2</v>
      </c>
      <c r="E1332" s="183" t="s">
        <v>812</v>
      </c>
      <c r="F1332" s="210">
        <f>IF(G1332=0,"",IF(LEN(ABS(ROUND(G1332,0)))&gt;3,ROUND(G1332,2-INT(LOG(ABS(ROUND(G1332,0))))),IF(LEN(ABS(ROUND(G1332,0)))&gt;1,ROUND(G1332,1-INT(LOG(ABS(G1332)))),ROUND(G1332,0-INT(LOG(ABS(G1332)))))))</f>
        <v>19200</v>
      </c>
      <c r="G1332" s="211">
        <f>IF(P1332="",H1332,ROUND(H1332*P1332,1))</f>
        <v>19200</v>
      </c>
      <c r="H1332" s="204">
        <v>1</v>
      </c>
      <c r="I1332" s="213"/>
      <c r="J1332" s="213">
        <v>19200</v>
      </c>
      <c r="K1332" s="222">
        <v>1</v>
      </c>
      <c r="L1332" s="229">
        <f>IF(J1332="",K1332,ROUND(J1332*K1332,1))</f>
        <v>19200</v>
      </c>
      <c r="M1332" s="212">
        <v>19200</v>
      </c>
      <c r="N1332" s="222">
        <v>1</v>
      </c>
      <c r="O1332" s="229">
        <f>IF(M1332="",N1332,ROUND(M1332*N1332,1))</f>
        <v>19200</v>
      </c>
      <c r="P1332" s="230">
        <f>IF(E1332="",0,AVERAGE(L1332,O1332))</f>
        <v>19200</v>
      </c>
      <c r="Q1332" s="205"/>
      <c r="R1332" s="213"/>
      <c r="S1332" s="213"/>
      <c r="T1332" s="152"/>
      <c r="U1332" s="152"/>
      <c r="V1332" s="206"/>
      <c r="W1332" s="207"/>
      <c r="X1332" s="208"/>
      <c r="Y1332" s="209"/>
      <c r="AA1332" s="186"/>
      <c r="AB1332" s="186"/>
      <c r="AC1332" s="186"/>
      <c r="AD1332" s="186"/>
      <c r="AE1332" s="186"/>
      <c r="AF1332" s="186"/>
    </row>
    <row r="1333" spans="1:32" ht="18" customHeight="1">
      <c r="A1333" s="188"/>
      <c r="B1333" s="189" t="s">
        <v>946</v>
      </c>
      <c r="C1333" s="167"/>
      <c r="D1333" s="190"/>
      <c r="E1333" s="191"/>
      <c r="F1333" s="192"/>
      <c r="G1333" s="193"/>
      <c r="H1333" s="191"/>
      <c r="I1333" s="194"/>
      <c r="J1333" s="194" t="s">
        <v>759</v>
      </c>
      <c r="K1333" s="194"/>
      <c r="L1333" s="194"/>
      <c r="M1333" s="195" t="s">
        <v>760</v>
      </c>
      <c r="N1333" s="194"/>
      <c r="O1333" s="194"/>
      <c r="P1333" s="196"/>
      <c r="Q1333" s="197"/>
      <c r="R1333" s="194"/>
      <c r="S1333" s="194"/>
      <c r="T1333" s="194"/>
      <c r="U1333" s="194"/>
      <c r="V1333" s="198"/>
      <c r="W1333" s="198"/>
      <c r="X1333" s="199"/>
      <c r="Y1333" s="200"/>
      <c r="AA1333" s="198"/>
      <c r="AB1333" s="198"/>
      <c r="AC1333" s="198"/>
      <c r="AD1333" s="198"/>
      <c r="AE1333" s="198"/>
      <c r="AF1333" s="198"/>
    </row>
    <row r="1334" spans="1:32" ht="18" customHeight="1">
      <c r="A1334" s="151"/>
      <c r="B1334" s="201" t="s">
        <v>947</v>
      </c>
      <c r="C1334" s="202" t="s">
        <v>948</v>
      </c>
      <c r="D1334" s="236">
        <v>4.8000000000000001E-2</v>
      </c>
      <c r="E1334" s="183" t="s">
        <v>812</v>
      </c>
      <c r="F1334" s="210">
        <f>IF(G1334=0,"",IF(LEN(ABS(ROUND(G1334,0)))&gt;3,ROUND(G1334,2-INT(LOG(ABS(ROUND(G1334,0))))),IF(LEN(ABS(ROUND(G1334,0)))&gt;1,ROUND(G1334,1-INT(LOG(ABS(G1334)))),ROUND(G1334,0-INT(LOG(ABS(G1334)))))))</f>
        <v>23200</v>
      </c>
      <c r="G1334" s="211">
        <f>IF(P1334="",H1334,ROUND(H1334*P1334,1))</f>
        <v>23200</v>
      </c>
      <c r="H1334" s="204">
        <v>1</v>
      </c>
      <c r="I1334" s="213"/>
      <c r="J1334" s="213">
        <v>23200</v>
      </c>
      <c r="K1334" s="222">
        <v>1</v>
      </c>
      <c r="L1334" s="229">
        <f>IF(J1334="",K1334,ROUND(J1334*K1334,1))</f>
        <v>23200</v>
      </c>
      <c r="M1334" s="212">
        <v>23200</v>
      </c>
      <c r="N1334" s="222">
        <v>1</v>
      </c>
      <c r="O1334" s="229">
        <f>IF(M1334="",N1334,ROUND(M1334*N1334,1))</f>
        <v>23200</v>
      </c>
      <c r="P1334" s="230">
        <f>IF(E1334="",0,AVERAGE(L1334,O1334))</f>
        <v>23200</v>
      </c>
      <c r="Q1334" s="205"/>
      <c r="R1334" s="213"/>
      <c r="S1334" s="213"/>
      <c r="T1334" s="152"/>
      <c r="U1334" s="152"/>
      <c r="V1334" s="206"/>
      <c r="W1334" s="207"/>
      <c r="X1334" s="208"/>
      <c r="Y1334" s="209"/>
      <c r="AA1334" s="186"/>
      <c r="AB1334" s="186"/>
      <c r="AC1334" s="186"/>
      <c r="AD1334" s="186"/>
      <c r="AE1334" s="186"/>
      <c r="AF1334" s="186"/>
    </row>
    <row r="1335" spans="1:32" ht="18" customHeight="1">
      <c r="A1335" s="188"/>
      <c r="B1335" s="189" t="s">
        <v>946</v>
      </c>
      <c r="C1335" s="167"/>
      <c r="D1335" s="190"/>
      <c r="E1335" s="191"/>
      <c r="F1335" s="192"/>
      <c r="G1335" s="193"/>
      <c r="H1335" s="191"/>
      <c r="I1335" s="194"/>
      <c r="J1335" s="194" t="s">
        <v>759</v>
      </c>
      <c r="K1335" s="194"/>
      <c r="L1335" s="194"/>
      <c r="M1335" s="195" t="s">
        <v>760</v>
      </c>
      <c r="N1335" s="194"/>
      <c r="O1335" s="194"/>
      <c r="P1335" s="196"/>
      <c r="Q1335" s="197"/>
      <c r="R1335" s="194"/>
      <c r="S1335" s="194"/>
      <c r="T1335" s="194"/>
      <c r="U1335" s="194"/>
      <c r="V1335" s="198"/>
      <c r="W1335" s="198"/>
      <c r="X1335" s="199"/>
      <c r="Y1335" s="200"/>
      <c r="AA1335" s="198"/>
      <c r="AB1335" s="198"/>
      <c r="AC1335" s="198"/>
      <c r="AD1335" s="198"/>
      <c r="AE1335" s="198"/>
      <c r="AF1335" s="198"/>
    </row>
    <row r="1336" spans="1:32" ht="18" customHeight="1">
      <c r="A1336" s="151"/>
      <c r="B1336" s="201" t="s">
        <v>813</v>
      </c>
      <c r="C1336" s="202" t="s">
        <v>948</v>
      </c>
      <c r="D1336" s="236">
        <v>4.8000000000000001E-2</v>
      </c>
      <c r="E1336" s="183" t="s">
        <v>812</v>
      </c>
      <c r="F1336" s="210">
        <f>IF(G1336=0,"",IF(LEN(ABS(ROUND(G1336,0)))&gt;3,ROUND(G1336,2-INT(LOG(ABS(ROUND(G1336,0))))),IF(LEN(ABS(ROUND(G1336,0)))&gt;1,ROUND(G1336,1-INT(LOG(ABS(G1336)))),ROUND(G1336,0-INT(LOG(ABS(G1336)))))))</f>
        <v>19200</v>
      </c>
      <c r="G1336" s="211">
        <f>IF(P1336="",H1336,ROUND(H1336*P1336,1))</f>
        <v>19200</v>
      </c>
      <c r="H1336" s="204">
        <v>1</v>
      </c>
      <c r="I1336" s="213"/>
      <c r="J1336" s="213">
        <v>19200</v>
      </c>
      <c r="K1336" s="222">
        <v>1</v>
      </c>
      <c r="L1336" s="229">
        <f>IF(J1336="",K1336,ROUND(J1336*K1336,1))</f>
        <v>19200</v>
      </c>
      <c r="M1336" s="212">
        <v>19200</v>
      </c>
      <c r="N1336" s="222">
        <v>1</v>
      </c>
      <c r="O1336" s="229">
        <f>IF(M1336="",N1336,ROUND(M1336*N1336,1))</f>
        <v>19200</v>
      </c>
      <c r="P1336" s="230">
        <f>IF(E1336="",0,AVERAGE(L1336,O1336))</f>
        <v>19200</v>
      </c>
      <c r="Q1336" s="205"/>
      <c r="R1336" s="213"/>
      <c r="S1336" s="213"/>
      <c r="T1336" s="152"/>
      <c r="U1336" s="152"/>
      <c r="V1336" s="206"/>
      <c r="W1336" s="207"/>
      <c r="X1336" s="208"/>
      <c r="Y1336" s="209"/>
      <c r="AA1336" s="186"/>
      <c r="AB1336" s="186"/>
      <c r="AC1336" s="186"/>
      <c r="AD1336" s="186"/>
      <c r="AE1336" s="186"/>
      <c r="AF1336" s="186"/>
    </row>
    <row r="1337" spans="1:32" ht="18" customHeight="1">
      <c r="A1337" s="188"/>
      <c r="B1337" s="189"/>
      <c r="C1337" s="167"/>
      <c r="D1337" s="190"/>
      <c r="E1337" s="191"/>
      <c r="F1337" s="192"/>
      <c r="G1337" s="193"/>
      <c r="H1337" s="191"/>
      <c r="I1337" s="194"/>
      <c r="J1337" s="194"/>
      <c r="K1337" s="194"/>
      <c r="L1337" s="194"/>
      <c r="M1337" s="195"/>
      <c r="N1337" s="194"/>
      <c r="O1337" s="194"/>
      <c r="P1337" s="196"/>
      <c r="Q1337" s="197"/>
      <c r="R1337" s="194"/>
      <c r="S1337" s="194"/>
      <c r="T1337" s="194"/>
      <c r="U1337" s="194"/>
      <c r="V1337" s="198"/>
      <c r="W1337" s="198"/>
      <c r="X1337" s="199"/>
      <c r="Y1337" s="200"/>
      <c r="AA1337" s="198"/>
      <c r="AB1337" s="198"/>
      <c r="AC1337" s="198"/>
      <c r="AD1337" s="198"/>
      <c r="AE1337" s="198"/>
      <c r="AF1337" s="198"/>
    </row>
    <row r="1338" spans="1:32" ht="18" customHeight="1">
      <c r="A1338" s="151"/>
      <c r="B1338" s="201" t="s">
        <v>930</v>
      </c>
      <c r="C1338" s="202"/>
      <c r="D1338" s="236"/>
      <c r="E1338" s="183"/>
      <c r="F1338" s="210"/>
      <c r="G1338" s="211"/>
      <c r="H1338" s="204"/>
      <c r="I1338" s="213"/>
      <c r="J1338" s="213"/>
      <c r="K1338" s="222"/>
      <c r="L1338" s="229"/>
      <c r="M1338" s="212"/>
      <c r="N1338" s="222"/>
      <c r="O1338" s="229"/>
      <c r="P1338" s="230"/>
      <c r="Q1338" s="205"/>
      <c r="R1338" s="213"/>
      <c r="S1338" s="213"/>
      <c r="T1338" s="152"/>
      <c r="U1338" s="152"/>
      <c r="V1338" s="206"/>
      <c r="W1338" s="207"/>
      <c r="X1338" s="208"/>
      <c r="Y1338" s="209"/>
      <c r="AA1338" s="186"/>
      <c r="AB1338" s="186"/>
      <c r="AC1338" s="186"/>
      <c r="AD1338" s="186"/>
      <c r="AE1338" s="186"/>
      <c r="AF1338" s="186"/>
    </row>
    <row r="1339" spans="1:32" ht="18" customHeight="1">
      <c r="A1339" s="188"/>
      <c r="B1339" s="189" t="s">
        <v>937</v>
      </c>
      <c r="C1339" s="167"/>
      <c r="D1339" s="190"/>
      <c r="E1339" s="191"/>
      <c r="F1339" s="192"/>
      <c r="G1339" s="193"/>
      <c r="H1339" s="191"/>
      <c r="I1339" s="194"/>
      <c r="J1339" s="194" t="s">
        <v>759</v>
      </c>
      <c r="K1339" s="194"/>
      <c r="L1339" s="194"/>
      <c r="M1339" s="195" t="s">
        <v>760</v>
      </c>
      <c r="N1339" s="194"/>
      <c r="O1339" s="194"/>
      <c r="P1339" s="196"/>
      <c r="Q1339" s="197"/>
      <c r="R1339" s="194"/>
      <c r="S1339" s="194"/>
      <c r="T1339" s="194"/>
      <c r="U1339" s="194"/>
      <c r="V1339" s="198"/>
      <c r="W1339" s="198"/>
      <c r="X1339" s="199"/>
      <c r="Y1339" s="200"/>
      <c r="AA1339" s="198"/>
      <c r="AB1339" s="198"/>
      <c r="AC1339" s="198"/>
      <c r="AD1339" s="198"/>
      <c r="AE1339" s="198"/>
      <c r="AF1339" s="198"/>
    </row>
    <row r="1340" spans="1:32" ht="18" customHeight="1">
      <c r="A1340" s="151"/>
      <c r="B1340" s="201" t="s">
        <v>813</v>
      </c>
      <c r="C1340" s="202" t="s">
        <v>949</v>
      </c>
      <c r="D1340" s="236">
        <v>0.24</v>
      </c>
      <c r="E1340" s="183" t="s">
        <v>812</v>
      </c>
      <c r="F1340" s="210">
        <f>IF(G1340=0,"",IF(LEN(ABS(ROUND(G1340,0)))&gt;3,ROUND(G1340,2-INT(LOG(ABS(ROUND(G1340,0))))),IF(LEN(ABS(ROUND(G1340,0)))&gt;1,ROUND(G1340,1-INT(LOG(ABS(G1340)))),ROUND(G1340,0-INT(LOG(ABS(G1340)))))))</f>
        <v>19200</v>
      </c>
      <c r="G1340" s="211">
        <f>IF(P1340="",H1340,ROUND(H1340*P1340,1))</f>
        <v>19200</v>
      </c>
      <c r="H1340" s="204">
        <v>1</v>
      </c>
      <c r="I1340" s="213"/>
      <c r="J1340" s="213">
        <v>19200</v>
      </c>
      <c r="K1340" s="222">
        <v>1</v>
      </c>
      <c r="L1340" s="229">
        <f>IF(J1340="",K1340,ROUND(J1340*K1340,1))</f>
        <v>19200</v>
      </c>
      <c r="M1340" s="212">
        <v>19200</v>
      </c>
      <c r="N1340" s="222">
        <v>1</v>
      </c>
      <c r="O1340" s="229">
        <f>IF(M1340="",N1340,ROUND(M1340*N1340,1))</f>
        <v>19200</v>
      </c>
      <c r="P1340" s="230">
        <f>IF(E1340="",0,AVERAGE(L1340,O1340))</f>
        <v>19200</v>
      </c>
      <c r="Q1340" s="205"/>
      <c r="R1340" s="213"/>
      <c r="S1340" s="213"/>
      <c r="T1340" s="152"/>
      <c r="U1340" s="152"/>
      <c r="V1340" s="206"/>
      <c r="W1340" s="207"/>
      <c r="X1340" s="208"/>
      <c r="Y1340" s="209"/>
      <c r="AA1340" s="186"/>
      <c r="AB1340" s="186"/>
      <c r="AC1340" s="186"/>
      <c r="AD1340" s="186"/>
      <c r="AE1340" s="186"/>
      <c r="AF1340" s="186"/>
    </row>
    <row r="1341" spans="1:32" ht="18" customHeight="1">
      <c r="A1341" s="188"/>
      <c r="B1341" s="189" t="s">
        <v>943</v>
      </c>
      <c r="C1341" s="167"/>
      <c r="D1341" s="190"/>
      <c r="E1341" s="191"/>
      <c r="F1341" s="192"/>
      <c r="G1341" s="193"/>
      <c r="H1341" s="191"/>
      <c r="I1341" s="194"/>
      <c r="J1341" s="194" t="s">
        <v>759</v>
      </c>
      <c r="K1341" s="194"/>
      <c r="L1341" s="194"/>
      <c r="M1341" s="195" t="s">
        <v>760</v>
      </c>
      <c r="N1341" s="194"/>
      <c r="O1341" s="194"/>
      <c r="P1341" s="196"/>
      <c r="Q1341" s="197"/>
      <c r="R1341" s="194"/>
      <c r="S1341" s="194"/>
      <c r="T1341" s="194"/>
      <c r="U1341" s="194"/>
      <c r="V1341" s="198"/>
      <c r="W1341" s="198"/>
      <c r="X1341" s="199"/>
      <c r="Y1341" s="200"/>
      <c r="AA1341" s="198"/>
      <c r="AB1341" s="198"/>
      <c r="AC1341" s="198"/>
      <c r="AD1341" s="198"/>
      <c r="AE1341" s="198"/>
      <c r="AF1341" s="198"/>
    </row>
    <row r="1342" spans="1:32" ht="18" customHeight="1">
      <c r="A1342" s="151"/>
      <c r="B1342" s="201" t="s">
        <v>761</v>
      </c>
      <c r="C1342" s="202" t="s">
        <v>950</v>
      </c>
      <c r="D1342" s="236">
        <v>0.27600000000000002</v>
      </c>
      <c r="E1342" s="183" t="s">
        <v>812</v>
      </c>
      <c r="F1342" s="210">
        <f>IF(G1342=0,"",IF(LEN(ABS(ROUND(G1342,0)))&gt;3,ROUND(G1342,2-INT(LOG(ABS(ROUND(G1342,0))))),IF(LEN(ABS(ROUND(G1342,0)))&gt;1,ROUND(G1342,1-INT(LOG(ABS(G1342)))),ROUND(G1342,0-INT(LOG(ABS(G1342)))))))</f>
        <v>21500</v>
      </c>
      <c r="G1342" s="211">
        <f>IF(P1342="",H1342,ROUND(H1342*P1342,1))</f>
        <v>21500</v>
      </c>
      <c r="H1342" s="204">
        <v>1</v>
      </c>
      <c r="I1342" s="213"/>
      <c r="J1342" s="213">
        <v>21500</v>
      </c>
      <c r="K1342" s="222">
        <v>1</v>
      </c>
      <c r="L1342" s="229">
        <f>IF(J1342="",K1342,ROUND(J1342*K1342,1))</f>
        <v>21500</v>
      </c>
      <c r="M1342" s="212">
        <v>21500</v>
      </c>
      <c r="N1342" s="222">
        <v>1</v>
      </c>
      <c r="O1342" s="229">
        <f>IF(M1342="",N1342,ROUND(M1342*N1342,1))</f>
        <v>21500</v>
      </c>
      <c r="P1342" s="230">
        <f>IF(E1342="",0,AVERAGE(L1342,O1342))</f>
        <v>21500</v>
      </c>
      <c r="Q1342" s="205"/>
      <c r="R1342" s="213"/>
      <c r="S1342" s="213"/>
      <c r="T1342" s="152"/>
      <c r="U1342" s="152"/>
      <c r="V1342" s="206"/>
      <c r="W1342" s="207"/>
      <c r="X1342" s="208"/>
      <c r="Y1342" s="209"/>
      <c r="AA1342" s="186"/>
      <c r="AB1342" s="186"/>
      <c r="AC1342" s="186"/>
      <c r="AD1342" s="186"/>
      <c r="AE1342" s="186"/>
      <c r="AF1342" s="186"/>
    </row>
    <row r="1343" spans="1:32" ht="18" customHeight="1">
      <c r="A1343" s="188"/>
      <c r="B1343" s="189" t="s">
        <v>943</v>
      </c>
      <c r="C1343" s="167"/>
      <c r="D1343" s="190"/>
      <c r="E1343" s="191"/>
      <c r="F1343" s="192"/>
      <c r="G1343" s="193"/>
      <c r="H1343" s="191"/>
      <c r="I1343" s="194"/>
      <c r="J1343" s="194" t="s">
        <v>759</v>
      </c>
      <c r="K1343" s="194"/>
      <c r="L1343" s="194"/>
      <c r="M1343" s="195" t="s">
        <v>760</v>
      </c>
      <c r="N1343" s="194"/>
      <c r="O1343" s="194"/>
      <c r="P1343" s="196"/>
      <c r="Q1343" s="197"/>
      <c r="R1343" s="194"/>
      <c r="S1343" s="194"/>
      <c r="T1343" s="194"/>
      <c r="U1343" s="194"/>
      <c r="V1343" s="198"/>
      <c r="W1343" s="198"/>
      <c r="X1343" s="199"/>
      <c r="Y1343" s="200"/>
      <c r="AA1343" s="198"/>
      <c r="AB1343" s="198"/>
      <c r="AC1343" s="198"/>
      <c r="AD1343" s="198"/>
      <c r="AE1343" s="198"/>
      <c r="AF1343" s="198"/>
    </row>
    <row r="1344" spans="1:32" ht="18" customHeight="1">
      <c r="A1344" s="151"/>
      <c r="B1344" s="201" t="s">
        <v>813</v>
      </c>
      <c r="C1344" s="202" t="s">
        <v>951</v>
      </c>
      <c r="D1344" s="236">
        <v>0.23</v>
      </c>
      <c r="E1344" s="183" t="s">
        <v>812</v>
      </c>
      <c r="F1344" s="210">
        <f>IF(G1344=0,"",IF(LEN(ABS(ROUND(G1344,0)))&gt;3,ROUND(G1344,2-INT(LOG(ABS(ROUND(G1344,0))))),IF(LEN(ABS(ROUND(G1344,0)))&gt;1,ROUND(G1344,1-INT(LOG(ABS(G1344)))),ROUND(G1344,0-INT(LOG(ABS(G1344)))))))</f>
        <v>19200</v>
      </c>
      <c r="G1344" s="211">
        <f>IF(P1344="",H1344,ROUND(H1344*P1344,1))</f>
        <v>19200</v>
      </c>
      <c r="H1344" s="204">
        <v>1</v>
      </c>
      <c r="I1344" s="213"/>
      <c r="J1344" s="213">
        <v>19200</v>
      </c>
      <c r="K1344" s="222">
        <v>1</v>
      </c>
      <c r="L1344" s="229">
        <f>IF(J1344="",K1344,ROUND(J1344*K1344,1))</f>
        <v>19200</v>
      </c>
      <c r="M1344" s="212">
        <v>19200</v>
      </c>
      <c r="N1344" s="222">
        <v>1</v>
      </c>
      <c r="O1344" s="229">
        <f>IF(M1344="",N1344,ROUND(M1344*N1344,1))</f>
        <v>19200</v>
      </c>
      <c r="P1344" s="230">
        <f>IF(E1344="",0,AVERAGE(L1344,O1344))</f>
        <v>19200</v>
      </c>
      <c r="Q1344" s="205"/>
      <c r="R1344" s="213"/>
      <c r="S1344" s="213"/>
      <c r="T1344" s="152"/>
      <c r="U1344" s="152"/>
      <c r="V1344" s="206"/>
      <c r="W1344" s="207"/>
      <c r="X1344" s="208"/>
      <c r="Y1344" s="209"/>
      <c r="AA1344" s="186"/>
      <c r="AB1344" s="186"/>
      <c r="AC1344" s="186"/>
      <c r="AD1344" s="186"/>
      <c r="AE1344" s="186"/>
      <c r="AF1344" s="186"/>
    </row>
    <row r="1345" spans="1:32" ht="18" customHeight="1">
      <c r="A1345" s="188"/>
      <c r="B1345" s="189" t="s">
        <v>946</v>
      </c>
      <c r="C1345" s="167"/>
      <c r="D1345" s="190"/>
      <c r="E1345" s="191"/>
      <c r="F1345" s="192"/>
      <c r="G1345" s="193"/>
      <c r="H1345" s="191"/>
      <c r="I1345" s="194"/>
      <c r="J1345" s="194" t="s">
        <v>759</v>
      </c>
      <c r="K1345" s="194"/>
      <c r="L1345" s="194"/>
      <c r="M1345" s="195" t="s">
        <v>760</v>
      </c>
      <c r="N1345" s="194"/>
      <c r="O1345" s="194"/>
      <c r="P1345" s="196"/>
      <c r="Q1345" s="197"/>
      <c r="R1345" s="194"/>
      <c r="S1345" s="194"/>
      <c r="T1345" s="194"/>
      <c r="U1345" s="194"/>
      <c r="V1345" s="198"/>
      <c r="W1345" s="198"/>
      <c r="X1345" s="199"/>
      <c r="Y1345" s="200"/>
      <c r="AA1345" s="198"/>
      <c r="AB1345" s="198"/>
      <c r="AC1345" s="198"/>
      <c r="AD1345" s="198"/>
      <c r="AE1345" s="198"/>
      <c r="AF1345" s="198"/>
    </row>
    <row r="1346" spans="1:32" ht="18" customHeight="1">
      <c r="A1346" s="151"/>
      <c r="B1346" s="201" t="s">
        <v>947</v>
      </c>
      <c r="C1346" s="202" t="s">
        <v>952</v>
      </c>
      <c r="D1346" s="236">
        <v>0.12</v>
      </c>
      <c r="E1346" s="183" t="s">
        <v>812</v>
      </c>
      <c r="F1346" s="210">
        <f>IF(G1346=0,"",IF(LEN(ABS(ROUND(G1346,0)))&gt;3,ROUND(G1346,2-INT(LOG(ABS(ROUND(G1346,0))))),IF(LEN(ABS(ROUND(G1346,0)))&gt;1,ROUND(G1346,1-INT(LOG(ABS(G1346)))),ROUND(G1346,0-INT(LOG(ABS(G1346)))))))</f>
        <v>23200</v>
      </c>
      <c r="G1346" s="211">
        <f>IF(P1346="",H1346,ROUND(H1346*P1346,1))</f>
        <v>23200</v>
      </c>
      <c r="H1346" s="204">
        <v>1</v>
      </c>
      <c r="I1346" s="213"/>
      <c r="J1346" s="213">
        <v>23200</v>
      </c>
      <c r="K1346" s="222">
        <v>1</v>
      </c>
      <c r="L1346" s="229">
        <f>IF(J1346="",K1346,ROUND(J1346*K1346,1))</f>
        <v>23200</v>
      </c>
      <c r="M1346" s="212">
        <v>23200</v>
      </c>
      <c r="N1346" s="222">
        <v>1</v>
      </c>
      <c r="O1346" s="229">
        <f>IF(M1346="",N1346,ROUND(M1346*N1346,1))</f>
        <v>23200</v>
      </c>
      <c r="P1346" s="230">
        <f>IF(E1346="",0,AVERAGE(L1346,O1346))</f>
        <v>23200</v>
      </c>
      <c r="Q1346" s="205"/>
      <c r="R1346" s="213"/>
      <c r="S1346" s="213"/>
      <c r="T1346" s="152"/>
      <c r="U1346" s="152"/>
      <c r="V1346" s="206"/>
      <c r="W1346" s="207"/>
      <c r="X1346" s="208"/>
      <c r="Y1346" s="209"/>
      <c r="AA1346" s="186"/>
      <c r="AB1346" s="186"/>
      <c r="AC1346" s="186"/>
      <c r="AD1346" s="186"/>
      <c r="AE1346" s="186"/>
      <c r="AF1346" s="186"/>
    </row>
    <row r="1347" spans="1:32" ht="18" customHeight="1">
      <c r="A1347" s="188"/>
      <c r="B1347" s="189" t="s">
        <v>946</v>
      </c>
      <c r="C1347" s="167"/>
      <c r="D1347" s="190"/>
      <c r="E1347" s="191"/>
      <c r="F1347" s="192"/>
      <c r="G1347" s="193"/>
      <c r="H1347" s="191"/>
      <c r="I1347" s="194"/>
      <c r="J1347" s="194" t="s">
        <v>759</v>
      </c>
      <c r="K1347" s="194"/>
      <c r="L1347" s="194"/>
      <c r="M1347" s="195" t="s">
        <v>760</v>
      </c>
      <c r="N1347" s="194"/>
      <c r="O1347" s="194"/>
      <c r="P1347" s="196"/>
      <c r="Q1347" s="197"/>
      <c r="R1347" s="194"/>
      <c r="S1347" s="194"/>
      <c r="T1347" s="194"/>
      <c r="U1347" s="194"/>
      <c r="V1347" s="198"/>
      <c r="W1347" s="198"/>
      <c r="X1347" s="199"/>
      <c r="Y1347" s="200"/>
      <c r="AA1347" s="198"/>
      <c r="AB1347" s="198"/>
      <c r="AC1347" s="198"/>
      <c r="AD1347" s="198"/>
      <c r="AE1347" s="198"/>
      <c r="AF1347" s="198"/>
    </row>
    <row r="1348" spans="1:32" ht="18" customHeight="1">
      <c r="A1348" s="151"/>
      <c r="B1348" s="201" t="s">
        <v>813</v>
      </c>
      <c r="C1348" s="202" t="s">
        <v>952</v>
      </c>
      <c r="D1348" s="236">
        <v>0.12</v>
      </c>
      <c r="E1348" s="183" t="s">
        <v>812</v>
      </c>
      <c r="F1348" s="210">
        <f>IF(G1348=0,"",IF(LEN(ABS(ROUND(G1348,0)))&gt;3,ROUND(G1348,2-INT(LOG(ABS(ROUND(G1348,0))))),IF(LEN(ABS(ROUND(G1348,0)))&gt;1,ROUND(G1348,1-INT(LOG(ABS(G1348)))),ROUND(G1348,0-INT(LOG(ABS(G1348)))))))</f>
        <v>19200</v>
      </c>
      <c r="G1348" s="211">
        <f>IF(P1348="",H1348,ROUND(H1348*P1348,1))</f>
        <v>19200</v>
      </c>
      <c r="H1348" s="204">
        <v>1</v>
      </c>
      <c r="I1348" s="213"/>
      <c r="J1348" s="213">
        <v>19200</v>
      </c>
      <c r="K1348" s="222">
        <v>1</v>
      </c>
      <c r="L1348" s="229">
        <f>IF(J1348="",K1348,ROUND(J1348*K1348,1))</f>
        <v>19200</v>
      </c>
      <c r="M1348" s="212">
        <v>19200</v>
      </c>
      <c r="N1348" s="222">
        <v>1</v>
      </c>
      <c r="O1348" s="229">
        <f>IF(M1348="",N1348,ROUND(M1348*N1348,1))</f>
        <v>19200</v>
      </c>
      <c r="P1348" s="230">
        <f>IF(E1348="",0,AVERAGE(L1348,O1348))</f>
        <v>19200</v>
      </c>
      <c r="Q1348" s="205"/>
      <c r="R1348" s="213"/>
      <c r="S1348" s="213"/>
      <c r="T1348" s="152"/>
      <c r="U1348" s="152"/>
      <c r="V1348" s="206"/>
      <c r="W1348" s="207"/>
      <c r="X1348" s="208"/>
      <c r="Y1348" s="209"/>
      <c r="AA1348" s="186"/>
      <c r="AB1348" s="186"/>
      <c r="AC1348" s="186"/>
      <c r="AD1348" s="186"/>
      <c r="AE1348" s="186"/>
      <c r="AF1348" s="186"/>
    </row>
    <row r="1349" spans="1:32" ht="18" customHeight="1">
      <c r="A1349" s="188"/>
      <c r="B1349" s="189"/>
      <c r="C1349" s="167"/>
      <c r="D1349" s="190"/>
      <c r="E1349" s="191"/>
      <c r="F1349" s="192"/>
      <c r="G1349" s="193"/>
      <c r="H1349" s="191"/>
      <c r="I1349" s="194"/>
      <c r="J1349" s="194"/>
      <c r="K1349" s="194"/>
      <c r="L1349" s="194"/>
      <c r="M1349" s="195"/>
      <c r="N1349" s="194"/>
      <c r="O1349" s="194"/>
      <c r="P1349" s="196"/>
      <c r="Q1349" s="197"/>
      <c r="R1349" s="194"/>
      <c r="S1349" s="194"/>
      <c r="T1349" s="194"/>
      <c r="U1349" s="194"/>
      <c r="V1349" s="198"/>
      <c r="W1349" s="198"/>
      <c r="X1349" s="199"/>
      <c r="Y1349" s="200"/>
      <c r="AA1349" s="198"/>
      <c r="AB1349" s="198"/>
      <c r="AC1349" s="198"/>
      <c r="AD1349" s="198"/>
      <c r="AE1349" s="198"/>
      <c r="AF1349" s="198"/>
    </row>
    <row r="1350" spans="1:32" ht="18" customHeight="1">
      <c r="A1350" s="151"/>
      <c r="B1350" s="201"/>
      <c r="C1350" s="202"/>
      <c r="D1350" s="203"/>
      <c r="E1350" s="183"/>
      <c r="F1350" s="155"/>
      <c r="G1350" s="182"/>
      <c r="H1350" s="204"/>
      <c r="I1350" s="152"/>
      <c r="J1350" s="152"/>
      <c r="K1350" s="152"/>
      <c r="L1350" s="152"/>
      <c r="M1350" s="181"/>
      <c r="N1350" s="152"/>
      <c r="O1350" s="152"/>
      <c r="P1350" s="184"/>
      <c r="Q1350" s="205"/>
      <c r="R1350" s="213"/>
      <c r="S1350" s="213"/>
      <c r="T1350" s="152"/>
      <c r="U1350" s="152"/>
      <c r="V1350" s="206"/>
      <c r="W1350" s="207"/>
      <c r="X1350" s="208"/>
      <c r="Y1350" s="209"/>
      <c r="AA1350" s="186"/>
      <c r="AB1350" s="186"/>
      <c r="AC1350" s="186"/>
      <c r="AD1350" s="186"/>
      <c r="AE1350" s="186"/>
      <c r="AF1350" s="186"/>
    </row>
    <row r="1351" spans="1:32" ht="18" customHeight="1">
      <c r="A1351" s="188"/>
      <c r="B1351" s="189"/>
      <c r="C1351" s="167"/>
      <c r="D1351" s="190"/>
      <c r="E1351" s="191"/>
      <c r="F1351" s="192"/>
      <c r="G1351" s="193"/>
      <c r="H1351" s="191"/>
      <c r="I1351" s="194"/>
      <c r="J1351" s="194"/>
      <c r="K1351" s="194"/>
      <c r="L1351" s="194"/>
      <c r="M1351" s="195"/>
      <c r="N1351" s="194"/>
      <c r="O1351" s="194"/>
      <c r="P1351" s="196"/>
      <c r="Q1351" s="197"/>
      <c r="R1351" s="194"/>
      <c r="S1351" s="194"/>
      <c r="T1351" s="194"/>
      <c r="U1351" s="194"/>
      <c r="V1351" s="198"/>
      <c r="W1351" s="198"/>
      <c r="X1351" s="199"/>
      <c r="Y1351" s="200"/>
      <c r="AA1351" s="198"/>
      <c r="AB1351" s="198"/>
      <c r="AC1351" s="198"/>
      <c r="AD1351" s="198"/>
      <c r="AE1351" s="198"/>
      <c r="AF1351" s="198"/>
    </row>
    <row r="1352" spans="1:32" ht="18" customHeight="1">
      <c r="A1352" s="151" t="s">
        <v>1103</v>
      </c>
      <c r="B1352" s="201" t="s">
        <v>226</v>
      </c>
      <c r="C1352" s="202"/>
      <c r="D1352" s="203"/>
      <c r="E1352" s="183"/>
      <c r="F1352" s="155"/>
      <c r="G1352" s="182"/>
      <c r="H1352" s="204"/>
      <c r="I1352" s="152"/>
      <c r="J1352" s="152"/>
      <c r="K1352" s="152"/>
      <c r="L1352" s="152"/>
      <c r="M1352" s="181"/>
      <c r="N1352" s="152"/>
      <c r="O1352" s="152"/>
      <c r="P1352" s="184"/>
      <c r="Q1352" s="205"/>
      <c r="R1352" s="213"/>
      <c r="S1352" s="213"/>
      <c r="T1352" s="152"/>
      <c r="U1352" s="152"/>
      <c r="V1352" s="206"/>
      <c r="W1352" s="207"/>
      <c r="X1352" s="208"/>
      <c r="Y1352" s="209"/>
      <c r="AA1352" s="186"/>
      <c r="AB1352" s="186"/>
      <c r="AC1352" s="186"/>
      <c r="AD1352" s="186"/>
      <c r="AE1352" s="186"/>
      <c r="AF1352" s="186"/>
    </row>
    <row r="1353" spans="1:32" ht="18" customHeight="1">
      <c r="A1353" s="188"/>
      <c r="B1353" s="189"/>
      <c r="C1353" s="167"/>
      <c r="D1353" s="190"/>
      <c r="E1353" s="191"/>
      <c r="F1353" s="192"/>
      <c r="G1353" s="193"/>
      <c r="H1353" s="191"/>
      <c r="I1353" s="194"/>
      <c r="J1353" s="194"/>
      <c r="K1353" s="194"/>
      <c r="L1353" s="194"/>
      <c r="M1353" s="195"/>
      <c r="N1353" s="194"/>
      <c r="O1353" s="194"/>
      <c r="P1353" s="196"/>
      <c r="Q1353" s="197"/>
      <c r="R1353" s="194"/>
      <c r="S1353" s="194"/>
      <c r="T1353" s="194"/>
      <c r="U1353" s="194"/>
      <c r="V1353" s="198"/>
      <c r="W1353" s="198"/>
      <c r="X1353" s="199"/>
      <c r="Y1353" s="200"/>
      <c r="AA1353" s="198"/>
      <c r="AB1353" s="198"/>
      <c r="AC1353" s="198"/>
      <c r="AD1353" s="198"/>
      <c r="AE1353" s="198"/>
      <c r="AF1353" s="198"/>
    </row>
    <row r="1354" spans="1:32" ht="18" customHeight="1">
      <c r="A1354" s="151"/>
      <c r="B1354" s="201" t="s">
        <v>243</v>
      </c>
      <c r="C1354" s="202"/>
      <c r="D1354" s="236"/>
      <c r="E1354" s="183"/>
      <c r="F1354" s="210"/>
      <c r="G1354" s="211"/>
      <c r="H1354" s="204"/>
      <c r="I1354" s="213"/>
      <c r="J1354" s="213"/>
      <c r="K1354" s="222"/>
      <c r="L1354" s="229"/>
      <c r="M1354" s="212"/>
      <c r="N1354" s="222"/>
      <c r="O1354" s="229"/>
      <c r="P1354" s="230"/>
      <c r="Q1354" s="205"/>
      <c r="R1354" s="213"/>
      <c r="S1354" s="213"/>
      <c r="T1354" s="152"/>
      <c r="U1354" s="152"/>
      <c r="V1354" s="206"/>
      <c r="W1354" s="207"/>
      <c r="X1354" s="208"/>
      <c r="Y1354" s="209"/>
      <c r="AA1354" s="186"/>
      <c r="AB1354" s="186"/>
      <c r="AC1354" s="186"/>
      <c r="AD1354" s="186"/>
      <c r="AE1354" s="186"/>
      <c r="AF1354" s="186"/>
    </row>
    <row r="1355" spans="1:32" ht="18" customHeight="1">
      <c r="A1355" s="188"/>
      <c r="B1355" s="189"/>
      <c r="C1355" s="167"/>
      <c r="D1355" s="190"/>
      <c r="E1355" s="191"/>
      <c r="F1355" s="192"/>
      <c r="G1355" s="193" t="s">
        <v>721</v>
      </c>
      <c r="H1355" s="191"/>
      <c r="I1355" s="194"/>
      <c r="J1355" s="194"/>
      <c r="K1355" s="194"/>
      <c r="L1355" s="194"/>
      <c r="M1355" s="194"/>
      <c r="N1355" s="194"/>
      <c r="O1355" s="194"/>
      <c r="P1355" s="196"/>
      <c r="Q1355" s="197"/>
      <c r="R1355" s="194"/>
      <c r="S1355" s="194"/>
      <c r="T1355" s="194"/>
      <c r="U1355" s="194"/>
      <c r="V1355" s="198"/>
      <c r="W1355" s="198"/>
      <c r="X1355" s="199"/>
      <c r="Y1355" s="200"/>
      <c r="AA1355" s="198"/>
      <c r="AB1355" s="198"/>
      <c r="AC1355" s="198"/>
      <c r="AD1355" s="198"/>
      <c r="AE1355" s="198"/>
      <c r="AF1355" s="198"/>
    </row>
    <row r="1356" spans="1:32" ht="18" customHeight="1">
      <c r="A1356" s="151"/>
      <c r="B1356" s="201" t="s">
        <v>224</v>
      </c>
      <c r="C1356" s="202" t="s">
        <v>972</v>
      </c>
      <c r="D1356" s="217">
        <v>0.03</v>
      </c>
      <c r="E1356" s="183" t="s">
        <v>12</v>
      </c>
      <c r="F1356" s="210">
        <f>IF(G1356=0,"",IF(LEN(ABS(ROUND(G1356,0)))&gt;3,ROUND(G1356,2-INT(LOG(ABS(ROUND(G1356,0))))),IF(LEN(ABS(ROUND(G1356,0)))&gt;1,ROUND(G1356,1-INT(LOG(ABS(G1356)))),ROUND(G1356,0-INT(LOG(ABS(G1356)))))))</f>
        <v>53300</v>
      </c>
      <c r="G1356" s="211">
        <f>SUM(G1357:G1364)</f>
        <v>53329.599999999999</v>
      </c>
      <c r="H1356" s="204"/>
      <c r="I1356" s="213"/>
      <c r="J1356" s="213"/>
      <c r="K1356" s="222"/>
      <c r="L1356" s="229"/>
      <c r="M1356" s="212"/>
      <c r="N1356" s="222"/>
      <c r="O1356" s="229"/>
      <c r="P1356" s="230"/>
      <c r="Q1356" s="205"/>
      <c r="R1356" s="213"/>
      <c r="S1356" s="213"/>
      <c r="T1356" s="152"/>
      <c r="U1356" s="152"/>
      <c r="V1356" s="206"/>
      <c r="W1356" s="207"/>
      <c r="X1356" s="208"/>
      <c r="Y1356" s="209"/>
      <c r="AA1356" s="186"/>
      <c r="AB1356" s="186"/>
      <c r="AC1356" s="186"/>
      <c r="AD1356" s="186"/>
      <c r="AE1356" s="186"/>
      <c r="AF1356" s="186"/>
    </row>
    <row r="1357" spans="1:32" ht="18" customHeight="1">
      <c r="A1357" s="188"/>
      <c r="B1357" s="189"/>
      <c r="C1357" s="167"/>
      <c r="D1357" s="190"/>
      <c r="E1357" s="191"/>
      <c r="F1357" s="192"/>
      <c r="G1357" s="193"/>
      <c r="H1357" s="191"/>
      <c r="I1357" s="194"/>
      <c r="J1357" s="194"/>
      <c r="K1357" s="194"/>
      <c r="L1357" s="194"/>
      <c r="M1357" s="194"/>
      <c r="N1357" s="194"/>
      <c r="O1357" s="194"/>
      <c r="P1357" s="196"/>
      <c r="Q1357" s="197"/>
      <c r="R1357" s="194"/>
      <c r="S1357" s="194"/>
      <c r="T1357" s="194"/>
      <c r="U1357" s="194"/>
      <c r="V1357" s="198"/>
      <c r="W1357" s="198"/>
      <c r="X1357" s="199"/>
      <c r="Y1357" s="200"/>
      <c r="AA1357" s="198"/>
      <c r="AB1357" s="198"/>
      <c r="AC1357" s="198"/>
      <c r="AD1357" s="198"/>
      <c r="AE1357" s="198"/>
      <c r="AF1357" s="198"/>
    </row>
    <row r="1358" spans="1:32" ht="18" customHeight="1">
      <c r="A1358" s="151"/>
      <c r="B1358" s="201"/>
      <c r="C1358" s="202" t="s">
        <v>953</v>
      </c>
      <c r="D1358" s="203"/>
      <c r="E1358" s="183"/>
      <c r="F1358" s="210" t="str">
        <f>IF(G1358=0,"",IF(LEN(ABS(ROUND(G1358,0)))&gt;3,ROUND(G1358,2-INT(LOG(ABS(ROUND(G1358,0))))),IF(LEN(ABS(ROUND(G1358,0)))&gt;1,ROUND(G1358,1-INT(LOG(ABS(G1358)))),ROUND(G1358,0-INT(LOG(ABS(G1358)))))))</f>
        <v/>
      </c>
      <c r="G1358" s="211"/>
      <c r="H1358" s="204"/>
      <c r="I1358" s="213"/>
      <c r="J1358" s="213"/>
      <c r="K1358" s="222"/>
      <c r="L1358" s="229"/>
      <c r="M1358" s="212"/>
      <c r="N1358" s="222"/>
      <c r="O1358" s="229"/>
      <c r="P1358" s="230"/>
      <c r="Q1358" s="205"/>
      <c r="R1358" s="213"/>
      <c r="S1358" s="213"/>
      <c r="T1358" s="152"/>
      <c r="U1358" s="152"/>
      <c r="V1358" s="206"/>
      <c r="W1358" s="207"/>
      <c r="X1358" s="208"/>
      <c r="Y1358" s="209"/>
      <c r="AA1358" s="186"/>
      <c r="AB1358" s="186"/>
      <c r="AC1358" s="186"/>
      <c r="AD1358" s="186"/>
      <c r="AE1358" s="186"/>
      <c r="AF1358" s="186"/>
    </row>
    <row r="1359" spans="1:32" ht="18" customHeight="1">
      <c r="A1359" s="188"/>
      <c r="B1359" s="189"/>
      <c r="C1359" s="167"/>
      <c r="D1359" s="190"/>
      <c r="E1359" s="191"/>
      <c r="F1359" s="192"/>
      <c r="G1359" s="193"/>
      <c r="H1359" s="191"/>
      <c r="I1359" s="194"/>
      <c r="J1359" s="194" t="s">
        <v>759</v>
      </c>
      <c r="K1359" s="194"/>
      <c r="L1359" s="194"/>
      <c r="M1359" s="195" t="s">
        <v>760</v>
      </c>
      <c r="N1359" s="194"/>
      <c r="O1359" s="194"/>
      <c r="P1359" s="196"/>
      <c r="Q1359" s="197"/>
      <c r="R1359" s="194"/>
      <c r="S1359" s="194"/>
      <c r="T1359" s="194"/>
      <c r="U1359" s="194"/>
      <c r="V1359" s="198"/>
      <c r="W1359" s="198"/>
      <c r="X1359" s="199"/>
      <c r="Y1359" s="200"/>
      <c r="AA1359" s="198"/>
      <c r="AB1359" s="198"/>
      <c r="AC1359" s="198"/>
      <c r="AD1359" s="198"/>
      <c r="AE1359" s="198"/>
      <c r="AF1359" s="198"/>
    </row>
    <row r="1360" spans="1:32" ht="18" customHeight="1">
      <c r="A1360" s="151"/>
      <c r="B1360" s="201"/>
      <c r="C1360" s="202" t="s">
        <v>761</v>
      </c>
      <c r="D1360" s="203">
        <v>1</v>
      </c>
      <c r="E1360" s="183" t="s">
        <v>879</v>
      </c>
      <c r="F1360" s="210"/>
      <c r="G1360" s="211">
        <f>IF(P1360="",H1360,ROUND(H1360*P1360,1))</f>
        <v>34830</v>
      </c>
      <c r="H1360" s="204">
        <v>1.62</v>
      </c>
      <c r="I1360" s="213"/>
      <c r="J1360" s="213">
        <v>21500</v>
      </c>
      <c r="K1360" s="222">
        <v>1</v>
      </c>
      <c r="L1360" s="229">
        <f>IF(J1360="",K1360,ROUND(J1360*K1360,1))</f>
        <v>21500</v>
      </c>
      <c r="M1360" s="212">
        <v>21500</v>
      </c>
      <c r="N1360" s="222">
        <v>1</v>
      </c>
      <c r="O1360" s="229">
        <f>IF(M1360="",N1360,ROUND(M1360*N1360,1))</f>
        <v>21500</v>
      </c>
      <c r="P1360" s="230">
        <f>IF(E1360="",0,AVERAGE(L1360,O1360))</f>
        <v>21500</v>
      </c>
      <c r="Q1360" s="205"/>
      <c r="R1360" s="213"/>
      <c r="S1360" s="213"/>
      <c r="T1360" s="152"/>
      <c r="U1360" s="152"/>
      <c r="V1360" s="206"/>
      <c r="W1360" s="207"/>
      <c r="X1360" s="208"/>
      <c r="Y1360" s="209"/>
      <c r="AA1360" s="186"/>
      <c r="AB1360" s="186"/>
      <c r="AC1360" s="186"/>
      <c r="AD1360" s="186"/>
      <c r="AE1360" s="186"/>
      <c r="AF1360" s="186"/>
    </row>
    <row r="1361" spans="1:32" ht="18" customHeight="1">
      <c r="A1361" s="188"/>
      <c r="B1361" s="189"/>
      <c r="C1361" s="167"/>
      <c r="D1361" s="190"/>
      <c r="E1361" s="191"/>
      <c r="F1361" s="192"/>
      <c r="G1361" s="193"/>
      <c r="H1361" s="191"/>
      <c r="I1361" s="194"/>
      <c r="J1361" s="194" t="s">
        <v>759</v>
      </c>
      <c r="K1361" s="194"/>
      <c r="L1361" s="194"/>
      <c r="M1361" s="195" t="s">
        <v>760</v>
      </c>
      <c r="N1361" s="194"/>
      <c r="O1361" s="194"/>
      <c r="P1361" s="196"/>
      <c r="Q1361" s="197"/>
      <c r="R1361" s="194"/>
      <c r="S1361" s="194"/>
      <c r="T1361" s="194"/>
      <c r="U1361" s="194"/>
      <c r="V1361" s="198"/>
      <c r="W1361" s="198"/>
      <c r="X1361" s="199"/>
      <c r="Y1361" s="200"/>
      <c r="AA1361" s="198"/>
      <c r="AB1361" s="198"/>
      <c r="AC1361" s="198"/>
      <c r="AD1361" s="198"/>
      <c r="AE1361" s="198"/>
      <c r="AF1361" s="198"/>
    </row>
    <row r="1362" spans="1:32" ht="18" customHeight="1">
      <c r="A1362" s="151"/>
      <c r="B1362" s="201"/>
      <c r="C1362" s="202" t="s">
        <v>813</v>
      </c>
      <c r="D1362" s="203">
        <v>1</v>
      </c>
      <c r="E1362" s="183" t="s">
        <v>812</v>
      </c>
      <c r="F1362" s="210"/>
      <c r="G1362" s="211">
        <f>IF(P1362="",H1362,ROUND(H1362*P1362,1))</f>
        <v>7833.6</v>
      </c>
      <c r="H1362" s="240">
        <v>0.40799999999999997</v>
      </c>
      <c r="I1362" s="213"/>
      <c r="J1362" s="213">
        <v>19200</v>
      </c>
      <c r="K1362" s="222">
        <v>1</v>
      </c>
      <c r="L1362" s="229">
        <f>IF(J1362="",K1362,ROUND(J1362*K1362,1))</f>
        <v>19200</v>
      </c>
      <c r="M1362" s="212">
        <v>19200</v>
      </c>
      <c r="N1362" s="222">
        <v>1</v>
      </c>
      <c r="O1362" s="229">
        <f>IF(M1362="",N1362,ROUND(M1362*N1362,1))</f>
        <v>19200</v>
      </c>
      <c r="P1362" s="230">
        <f>IF(E1362="",0,AVERAGE(L1362,O1362))</f>
        <v>19200</v>
      </c>
      <c r="Q1362" s="205"/>
      <c r="R1362" s="213"/>
      <c r="S1362" s="213"/>
      <c r="T1362" s="152"/>
      <c r="U1362" s="152"/>
      <c r="V1362" s="206"/>
      <c r="W1362" s="207"/>
      <c r="X1362" s="208"/>
      <c r="Y1362" s="209"/>
      <c r="AA1362" s="186"/>
      <c r="AB1362" s="186"/>
      <c r="AC1362" s="186"/>
      <c r="AD1362" s="186"/>
      <c r="AE1362" s="186"/>
      <c r="AF1362" s="186"/>
    </row>
    <row r="1363" spans="1:32" ht="18" customHeight="1">
      <c r="A1363" s="188"/>
      <c r="B1363" s="189"/>
      <c r="C1363" s="167"/>
      <c r="D1363" s="190"/>
      <c r="E1363" s="191"/>
      <c r="F1363" s="192"/>
      <c r="G1363" s="193"/>
      <c r="H1363" s="191"/>
      <c r="I1363" s="194"/>
      <c r="J1363" s="194"/>
      <c r="K1363" s="194"/>
      <c r="L1363" s="194"/>
      <c r="M1363" s="194"/>
      <c r="N1363" s="194"/>
      <c r="O1363" s="194"/>
      <c r="P1363" s="196"/>
      <c r="Q1363" s="197"/>
      <c r="R1363" s="194"/>
      <c r="S1363" s="194"/>
      <c r="T1363" s="194"/>
      <c r="U1363" s="194"/>
      <c r="V1363" s="198"/>
      <c r="W1363" s="198"/>
      <c r="X1363" s="199"/>
      <c r="Y1363" s="200"/>
      <c r="AA1363" s="198"/>
      <c r="AB1363" s="198"/>
      <c r="AC1363" s="198"/>
      <c r="AD1363" s="198"/>
      <c r="AE1363" s="198"/>
      <c r="AF1363" s="198"/>
    </row>
    <row r="1364" spans="1:32" ht="18" customHeight="1">
      <c r="A1364" s="151"/>
      <c r="B1364" s="201"/>
      <c r="C1364" s="202" t="s">
        <v>958</v>
      </c>
      <c r="D1364" s="203">
        <v>1</v>
      </c>
      <c r="E1364" s="183" t="s">
        <v>0</v>
      </c>
      <c r="F1364" s="210"/>
      <c r="G1364" s="211">
        <f>ROUND((G1360+G1362)*H1364,0)</f>
        <v>10666</v>
      </c>
      <c r="H1364" s="204">
        <v>0.25</v>
      </c>
      <c r="I1364" s="213"/>
      <c r="J1364" s="213"/>
      <c r="K1364" s="222"/>
      <c r="L1364" s="229"/>
      <c r="M1364" s="212"/>
      <c r="N1364" s="222"/>
      <c r="O1364" s="229"/>
      <c r="P1364" s="230"/>
      <c r="Q1364" s="205"/>
      <c r="R1364" s="213"/>
      <c r="S1364" s="213"/>
      <c r="T1364" s="152"/>
      <c r="U1364" s="152"/>
      <c r="V1364" s="206"/>
      <c r="W1364" s="207"/>
      <c r="X1364" s="208"/>
      <c r="Y1364" s="209"/>
      <c r="AA1364" s="186"/>
      <c r="AB1364" s="186"/>
      <c r="AC1364" s="186"/>
      <c r="AD1364" s="186"/>
      <c r="AE1364" s="186"/>
      <c r="AF1364" s="186"/>
    </row>
    <row r="1365" spans="1:32" ht="18" customHeight="1">
      <c r="A1365" s="188"/>
      <c r="B1365" s="189"/>
      <c r="C1365" s="167"/>
      <c r="D1365" s="190"/>
      <c r="E1365" s="191"/>
      <c r="F1365" s="192"/>
      <c r="G1365" s="193"/>
      <c r="H1365" s="191"/>
      <c r="I1365" s="194"/>
      <c r="J1365" s="198" t="s">
        <v>961</v>
      </c>
      <c r="K1365" s="194"/>
      <c r="L1365" s="194"/>
      <c r="M1365" s="198" t="s">
        <v>962</v>
      </c>
      <c r="N1365" s="194"/>
      <c r="O1365" s="194"/>
      <c r="P1365" s="196"/>
      <c r="Q1365" s="197"/>
      <c r="R1365" s="194"/>
      <c r="S1365" s="194"/>
      <c r="T1365" s="194"/>
      <c r="U1365" s="194"/>
      <c r="V1365" s="198"/>
      <c r="W1365" s="198"/>
      <c r="X1365" s="199"/>
      <c r="Y1365" s="200"/>
      <c r="AA1365" s="198"/>
      <c r="AB1365" s="198"/>
      <c r="AC1365" s="198"/>
      <c r="AD1365" s="198"/>
      <c r="AE1365" s="198"/>
      <c r="AF1365" s="198"/>
    </row>
    <row r="1366" spans="1:32" ht="18" customHeight="1">
      <c r="A1366" s="151"/>
      <c r="B1366" s="201" t="s">
        <v>225</v>
      </c>
      <c r="C1366" s="202" t="s">
        <v>963</v>
      </c>
      <c r="D1366" s="217">
        <v>0.02</v>
      </c>
      <c r="E1366" s="183" t="s">
        <v>12</v>
      </c>
      <c r="F1366" s="210">
        <f>IF(G1366=0,"",IF(LEN(ABS(ROUND(G1366,0)))&gt;3,ROUND(G1366,2-INT(LOG(ABS(ROUND(G1366,0))))),IF(LEN(ABS(ROUND(G1366,0)))&gt;1,ROUND(G1366,1-INT(LOG(ABS(G1366)))),ROUND(G1366,0-INT(LOG(ABS(G1366)))))))</f>
        <v>560</v>
      </c>
      <c r="G1366" s="211">
        <f>IF(P1366="",H1366,ROUND(H1366*P1366,1))</f>
        <v>560.6</v>
      </c>
      <c r="H1366" s="204">
        <v>1</v>
      </c>
      <c r="I1366" s="213"/>
      <c r="J1366" s="213">
        <v>570</v>
      </c>
      <c r="K1366" s="222">
        <v>1.01</v>
      </c>
      <c r="L1366" s="229">
        <f>IF(J1366="",K1366,ROUND(J1366*K1366,1))</f>
        <v>575.70000000000005</v>
      </c>
      <c r="M1366" s="212">
        <v>540</v>
      </c>
      <c r="N1366" s="222">
        <v>1.01</v>
      </c>
      <c r="O1366" s="229">
        <f>IF(M1366="",N1366,ROUND(M1366*N1366,1))</f>
        <v>545.4</v>
      </c>
      <c r="P1366" s="230">
        <f>IF(E1366="",0,AVERAGE(L1366,O1366))</f>
        <v>560.54999999999995</v>
      </c>
      <c r="Q1366" s="205"/>
      <c r="R1366" s="213"/>
      <c r="S1366" s="213"/>
      <c r="T1366" s="152"/>
      <c r="U1366" s="152"/>
      <c r="V1366" s="206"/>
      <c r="W1366" s="207"/>
      <c r="X1366" s="208"/>
      <c r="Y1366" s="209"/>
      <c r="AA1366" s="186"/>
      <c r="AB1366" s="186"/>
      <c r="AC1366" s="186"/>
      <c r="AD1366" s="186"/>
      <c r="AE1366" s="186"/>
      <c r="AF1366" s="186"/>
    </row>
    <row r="1367" spans="1:32" ht="18" customHeight="1">
      <c r="A1367" s="188"/>
      <c r="B1367" s="189"/>
      <c r="C1367" s="167"/>
      <c r="D1367" s="190"/>
      <c r="E1367" s="191"/>
      <c r="F1367" s="192"/>
      <c r="G1367" s="193"/>
      <c r="H1367" s="191"/>
      <c r="I1367" s="194"/>
      <c r="J1367" s="194"/>
      <c r="K1367" s="194"/>
      <c r="L1367" s="194"/>
      <c r="M1367" s="195"/>
      <c r="N1367" s="194"/>
      <c r="O1367" s="194"/>
      <c r="P1367" s="196"/>
      <c r="Q1367" s="197"/>
      <c r="R1367" s="194"/>
      <c r="S1367" s="194"/>
      <c r="T1367" s="194"/>
      <c r="U1367" s="194"/>
      <c r="V1367" s="198"/>
      <c r="W1367" s="198"/>
      <c r="X1367" s="199"/>
      <c r="Y1367" s="200"/>
      <c r="AA1367" s="198"/>
      <c r="AB1367" s="198"/>
      <c r="AC1367" s="198"/>
      <c r="AD1367" s="198"/>
      <c r="AE1367" s="198"/>
      <c r="AF1367" s="198"/>
    </row>
    <row r="1368" spans="1:32" ht="18" customHeight="1">
      <c r="A1368" s="151"/>
      <c r="B1368" s="201"/>
      <c r="C1368" s="202"/>
      <c r="D1368" s="203"/>
      <c r="E1368" s="183"/>
      <c r="F1368" s="210"/>
      <c r="G1368" s="211"/>
      <c r="H1368" s="204"/>
      <c r="I1368" s="213"/>
      <c r="J1368" s="213"/>
      <c r="K1368" s="222"/>
      <c r="L1368" s="213"/>
      <c r="M1368" s="212"/>
      <c r="N1368" s="222"/>
      <c r="O1368" s="213"/>
      <c r="P1368" s="214"/>
      <c r="Q1368" s="205"/>
      <c r="R1368" s="213"/>
      <c r="S1368" s="213"/>
      <c r="T1368" s="152"/>
      <c r="U1368" s="152"/>
      <c r="V1368" s="206"/>
      <c r="W1368" s="207"/>
      <c r="X1368" s="208"/>
      <c r="Y1368" s="209"/>
      <c r="AA1368" s="186"/>
      <c r="AB1368" s="186"/>
      <c r="AC1368" s="186"/>
      <c r="AD1368" s="186"/>
      <c r="AE1368" s="186"/>
      <c r="AF1368" s="186"/>
    </row>
    <row r="1369" spans="1:32" ht="18" customHeight="1">
      <c r="A1369" s="188"/>
      <c r="B1369" s="189" t="s">
        <v>211</v>
      </c>
      <c r="C1369" s="167"/>
      <c r="D1369" s="190"/>
      <c r="E1369" s="191"/>
      <c r="F1369" s="192"/>
      <c r="G1369" s="193"/>
      <c r="H1369" s="191"/>
      <c r="I1369" s="194"/>
      <c r="J1369" s="194"/>
      <c r="K1369" s="194"/>
      <c r="L1369" s="194"/>
      <c r="M1369" s="194"/>
      <c r="N1369" s="194"/>
      <c r="O1369" s="194"/>
      <c r="P1369" s="196"/>
      <c r="Q1369" s="197"/>
      <c r="R1369" s="194"/>
      <c r="S1369" s="194"/>
      <c r="T1369" s="194"/>
      <c r="U1369" s="194"/>
      <c r="V1369" s="198"/>
      <c r="W1369" s="198"/>
      <c r="X1369" s="199"/>
      <c r="Y1369" s="200"/>
      <c r="AA1369" s="198"/>
      <c r="AB1369" s="198"/>
      <c r="AC1369" s="198"/>
      <c r="AD1369" s="198"/>
      <c r="AE1369" s="198"/>
      <c r="AF1369" s="198"/>
    </row>
    <row r="1370" spans="1:32" ht="18" customHeight="1">
      <c r="A1370" s="151" t="s">
        <v>1105</v>
      </c>
      <c r="B1370" s="201" t="s">
        <v>252</v>
      </c>
      <c r="C1370" s="202" t="s">
        <v>620</v>
      </c>
      <c r="D1370" s="203"/>
      <c r="E1370" s="183"/>
      <c r="F1370" s="210"/>
      <c r="G1370" s="211"/>
      <c r="H1370" s="204"/>
      <c r="I1370" s="213"/>
      <c r="J1370" s="213"/>
      <c r="K1370" s="222"/>
      <c r="L1370" s="213"/>
      <c r="M1370" s="212"/>
      <c r="N1370" s="222"/>
      <c r="O1370" s="213"/>
      <c r="P1370" s="214"/>
      <c r="Q1370" s="205"/>
      <c r="R1370" s="213"/>
      <c r="S1370" s="213"/>
      <c r="T1370" s="152"/>
      <c r="U1370" s="152"/>
      <c r="V1370" s="206"/>
      <c r="W1370" s="207"/>
      <c r="X1370" s="208"/>
      <c r="Y1370" s="209"/>
      <c r="AA1370" s="186"/>
      <c r="AB1370" s="186"/>
      <c r="AC1370" s="186"/>
      <c r="AD1370" s="186"/>
      <c r="AE1370" s="186"/>
      <c r="AF1370" s="186"/>
    </row>
    <row r="1371" spans="1:32" ht="18" customHeight="1">
      <c r="A1371" s="188"/>
      <c r="B1371" s="189"/>
      <c r="C1371" s="167"/>
      <c r="D1371" s="190"/>
      <c r="E1371" s="191"/>
      <c r="F1371" s="192"/>
      <c r="G1371" s="193"/>
      <c r="H1371" s="191"/>
      <c r="I1371" s="194"/>
      <c r="J1371" s="194"/>
      <c r="K1371" s="194"/>
      <c r="L1371" s="194"/>
      <c r="M1371" s="194"/>
      <c r="N1371" s="194"/>
      <c r="O1371" s="194"/>
      <c r="P1371" s="196"/>
      <c r="Q1371" s="197"/>
      <c r="R1371" s="194"/>
      <c r="S1371" s="194"/>
      <c r="T1371" s="194"/>
      <c r="U1371" s="194"/>
      <c r="V1371" s="198"/>
      <c r="W1371" s="198"/>
      <c r="X1371" s="199"/>
      <c r="Y1371" s="200"/>
      <c r="AA1371" s="198"/>
      <c r="AB1371" s="198"/>
      <c r="AC1371" s="198"/>
      <c r="AD1371" s="198"/>
      <c r="AE1371" s="198"/>
      <c r="AF1371" s="198"/>
    </row>
    <row r="1372" spans="1:32" ht="18" customHeight="1">
      <c r="A1372" s="151"/>
      <c r="B1372" s="201" t="s">
        <v>41</v>
      </c>
      <c r="C1372" s="202"/>
      <c r="D1372" s="203"/>
      <c r="E1372" s="183"/>
      <c r="F1372" s="210"/>
      <c r="G1372" s="211"/>
      <c r="H1372" s="204"/>
      <c r="I1372" s="213"/>
      <c r="J1372" s="213"/>
      <c r="K1372" s="222"/>
      <c r="L1372" s="213"/>
      <c r="M1372" s="212"/>
      <c r="N1372" s="222"/>
      <c r="O1372" s="213"/>
      <c r="P1372" s="214"/>
      <c r="Q1372" s="205"/>
      <c r="R1372" s="213"/>
      <c r="S1372" s="213"/>
      <c r="T1372" s="152"/>
      <c r="U1372" s="152"/>
      <c r="V1372" s="206"/>
      <c r="W1372" s="207"/>
      <c r="X1372" s="208"/>
      <c r="Y1372" s="209"/>
      <c r="AA1372" s="186"/>
      <c r="AB1372" s="186"/>
      <c r="AC1372" s="186"/>
      <c r="AD1372" s="186"/>
      <c r="AE1372" s="186"/>
      <c r="AF1372" s="186"/>
    </row>
    <row r="1373" spans="1:32" ht="18" customHeight="1">
      <c r="A1373" s="188"/>
      <c r="B1373" s="189"/>
      <c r="C1373" s="167"/>
      <c r="D1373" s="190"/>
      <c r="E1373" s="191"/>
      <c r="F1373" s="192"/>
      <c r="G1373" s="193"/>
      <c r="H1373" s="191"/>
      <c r="I1373" s="194"/>
      <c r="J1373" s="194" t="s">
        <v>759</v>
      </c>
      <c r="K1373" s="194"/>
      <c r="L1373" s="194"/>
      <c r="M1373" s="195" t="s">
        <v>760</v>
      </c>
      <c r="N1373" s="194"/>
      <c r="O1373" s="194"/>
      <c r="P1373" s="196"/>
      <c r="Q1373" s="197"/>
      <c r="R1373" s="194"/>
      <c r="S1373" s="194"/>
      <c r="T1373" s="194"/>
      <c r="U1373" s="194"/>
      <c r="V1373" s="198"/>
      <c r="W1373" s="198"/>
      <c r="X1373" s="199"/>
      <c r="Y1373" s="200"/>
      <c r="AA1373" s="198"/>
      <c r="AB1373" s="198"/>
      <c r="AC1373" s="198"/>
      <c r="AD1373" s="198"/>
      <c r="AE1373" s="198"/>
      <c r="AF1373" s="198"/>
    </row>
    <row r="1374" spans="1:32" ht="18" customHeight="1">
      <c r="A1374" s="151"/>
      <c r="B1374" s="201" t="s">
        <v>761</v>
      </c>
      <c r="C1374" s="202" t="s">
        <v>968</v>
      </c>
      <c r="D1374" s="236">
        <v>3.3000000000000002E-2</v>
      </c>
      <c r="E1374" s="183" t="s">
        <v>812</v>
      </c>
      <c r="F1374" s="210">
        <f>IF(G1374=0,"",IF(LEN(ABS(ROUND(G1374,0)))&gt;3,ROUND(G1374,2-INT(LOG(ABS(ROUND(G1374,0))))),IF(LEN(ABS(ROUND(G1374,0)))&gt;1,ROUND(G1374,1-INT(LOG(ABS(G1374)))),ROUND(G1374,0-INT(LOG(ABS(G1374)))))))</f>
        <v>21500</v>
      </c>
      <c r="G1374" s="211">
        <f>IF(P1374="",H1374,ROUND(H1374*P1374,1))</f>
        <v>21500</v>
      </c>
      <c r="H1374" s="204">
        <v>1</v>
      </c>
      <c r="I1374" s="213"/>
      <c r="J1374" s="213">
        <v>21500</v>
      </c>
      <c r="K1374" s="222">
        <v>1</v>
      </c>
      <c r="L1374" s="229">
        <f>IF(J1374="",K1374,ROUND(J1374*K1374,1))</f>
        <v>21500</v>
      </c>
      <c r="M1374" s="212">
        <v>21500</v>
      </c>
      <c r="N1374" s="222">
        <v>1</v>
      </c>
      <c r="O1374" s="229">
        <f>IF(M1374="",N1374,ROUND(M1374*N1374,1))</f>
        <v>21500</v>
      </c>
      <c r="P1374" s="230">
        <f>IF(E1374="",0,AVERAGE(L1374,O1374))</f>
        <v>21500</v>
      </c>
      <c r="Q1374" s="205"/>
      <c r="R1374" s="213"/>
      <c r="S1374" s="213"/>
      <c r="T1374" s="152"/>
      <c r="U1374" s="152"/>
      <c r="V1374" s="206"/>
      <c r="W1374" s="207"/>
      <c r="X1374" s="208"/>
      <c r="Y1374" s="209"/>
      <c r="AA1374" s="186"/>
      <c r="AB1374" s="186"/>
      <c r="AC1374" s="186"/>
      <c r="AD1374" s="186"/>
      <c r="AE1374" s="186"/>
      <c r="AF1374" s="186"/>
    </row>
    <row r="1375" spans="1:32" ht="18" customHeight="1">
      <c r="A1375" s="188"/>
      <c r="B1375" s="189"/>
      <c r="C1375" s="167"/>
      <c r="D1375" s="190"/>
      <c r="E1375" s="191"/>
      <c r="F1375" s="192"/>
      <c r="G1375" s="193"/>
      <c r="H1375" s="191"/>
      <c r="I1375" s="194"/>
      <c r="J1375" s="194" t="s">
        <v>759</v>
      </c>
      <c r="K1375" s="194"/>
      <c r="L1375" s="194"/>
      <c r="M1375" s="195" t="s">
        <v>760</v>
      </c>
      <c r="N1375" s="194"/>
      <c r="O1375" s="194"/>
      <c r="P1375" s="196"/>
      <c r="Q1375" s="197"/>
      <c r="R1375" s="194"/>
      <c r="S1375" s="194"/>
      <c r="T1375" s="194"/>
      <c r="U1375" s="194"/>
      <c r="V1375" s="198"/>
      <c r="W1375" s="198"/>
      <c r="X1375" s="199"/>
      <c r="Y1375" s="200"/>
      <c r="AA1375" s="198"/>
      <c r="AB1375" s="198"/>
      <c r="AC1375" s="198"/>
      <c r="AD1375" s="198"/>
      <c r="AE1375" s="198"/>
      <c r="AF1375" s="198"/>
    </row>
    <row r="1376" spans="1:32" ht="18" customHeight="1">
      <c r="A1376" s="151"/>
      <c r="B1376" s="201" t="s">
        <v>880</v>
      </c>
      <c r="C1376" s="202" t="s">
        <v>969</v>
      </c>
      <c r="D1376" s="236">
        <v>1.2E-2</v>
      </c>
      <c r="E1376" s="183" t="s">
        <v>812</v>
      </c>
      <c r="F1376" s="210">
        <f>IF(G1376=0,"",IF(LEN(ABS(ROUND(G1376,0)))&gt;3,ROUND(G1376,2-INT(LOG(ABS(ROUND(G1376,0))))),IF(LEN(ABS(ROUND(G1376,0)))&gt;1,ROUND(G1376,1-INT(LOG(ABS(G1376)))),ROUND(G1376,0-INT(LOG(ABS(G1376)))))))</f>
        <v>22600</v>
      </c>
      <c r="G1376" s="211">
        <f>IF(P1376="",H1376,ROUND(H1376*P1376,1))</f>
        <v>22600</v>
      </c>
      <c r="H1376" s="204">
        <v>1</v>
      </c>
      <c r="I1376" s="213"/>
      <c r="J1376" s="213">
        <v>22600</v>
      </c>
      <c r="K1376" s="222">
        <v>1</v>
      </c>
      <c r="L1376" s="229">
        <f>IF(J1376="",K1376,ROUND(J1376*K1376,1))</f>
        <v>22600</v>
      </c>
      <c r="M1376" s="212">
        <v>22600</v>
      </c>
      <c r="N1376" s="222">
        <v>1</v>
      </c>
      <c r="O1376" s="229">
        <f>IF(M1376="",N1376,ROUND(M1376*N1376,1))</f>
        <v>22600</v>
      </c>
      <c r="P1376" s="230">
        <f>IF(E1376="",0,AVERAGE(L1376,O1376))</f>
        <v>22600</v>
      </c>
      <c r="Q1376" s="205"/>
      <c r="R1376" s="213"/>
      <c r="S1376" s="213"/>
      <c r="T1376" s="152"/>
      <c r="U1376" s="152"/>
      <c r="V1376" s="206"/>
      <c r="W1376" s="207"/>
      <c r="X1376" s="208"/>
      <c r="Y1376" s="209"/>
      <c r="AA1376" s="186"/>
      <c r="AB1376" s="186"/>
      <c r="AC1376" s="186"/>
      <c r="AD1376" s="186"/>
      <c r="AE1376" s="186"/>
      <c r="AF1376" s="186"/>
    </row>
    <row r="1377" spans="1:32" ht="18" customHeight="1">
      <c r="A1377" s="188"/>
      <c r="B1377" s="189"/>
      <c r="C1377" s="167"/>
      <c r="D1377" s="190"/>
      <c r="E1377" s="191"/>
      <c r="F1377" s="192"/>
      <c r="G1377" s="193"/>
      <c r="H1377" s="191"/>
      <c r="I1377" s="194"/>
      <c r="J1377" s="194"/>
      <c r="K1377" s="194"/>
      <c r="L1377" s="194"/>
      <c r="M1377" s="194"/>
      <c r="N1377" s="194"/>
      <c r="O1377" s="194"/>
      <c r="P1377" s="196"/>
      <c r="Q1377" s="197"/>
      <c r="R1377" s="194"/>
      <c r="S1377" s="194"/>
      <c r="T1377" s="194"/>
      <c r="U1377" s="194"/>
      <c r="V1377" s="198"/>
      <c r="W1377" s="198"/>
      <c r="X1377" s="199"/>
      <c r="Y1377" s="200"/>
      <c r="AA1377" s="198"/>
      <c r="AB1377" s="198"/>
      <c r="AC1377" s="198"/>
      <c r="AD1377" s="198"/>
      <c r="AE1377" s="198"/>
      <c r="AF1377" s="198"/>
    </row>
    <row r="1378" spans="1:32" ht="18" customHeight="1">
      <c r="A1378" s="151"/>
      <c r="B1378" s="201" t="s">
        <v>844</v>
      </c>
      <c r="C1378" s="202" t="s">
        <v>929</v>
      </c>
      <c r="D1378" s="217">
        <v>1</v>
      </c>
      <c r="E1378" s="183" t="s">
        <v>0</v>
      </c>
      <c r="F1378" s="210"/>
      <c r="G1378" s="211"/>
      <c r="H1378" s="204"/>
      <c r="I1378" s="213"/>
      <c r="J1378" s="213" t="s">
        <v>189</v>
      </c>
      <c r="K1378" s="222"/>
      <c r="L1378" s="213"/>
      <c r="M1378" s="212" t="s">
        <v>189</v>
      </c>
      <c r="N1378" s="222"/>
      <c r="O1378" s="213"/>
      <c r="P1378" s="214"/>
      <c r="Q1378" s="205"/>
      <c r="R1378" s="213"/>
      <c r="S1378" s="213"/>
      <c r="T1378" s="152"/>
      <c r="U1378" s="152"/>
      <c r="V1378" s="206"/>
      <c r="W1378" s="207"/>
      <c r="X1378" s="208"/>
      <c r="Y1378" s="209"/>
      <c r="AA1378" s="186"/>
      <c r="AB1378" s="186"/>
      <c r="AC1378" s="186"/>
      <c r="AD1378" s="186"/>
      <c r="AE1378" s="186"/>
      <c r="AF1378" s="186"/>
    </row>
    <row r="1379" spans="1:32" ht="18" customHeight="1">
      <c r="A1379" s="188"/>
      <c r="B1379" s="189"/>
      <c r="C1379" s="167"/>
      <c r="D1379" s="190"/>
      <c r="E1379" s="191"/>
      <c r="F1379" s="192"/>
      <c r="G1379" s="193"/>
      <c r="H1379" s="191"/>
      <c r="I1379" s="194"/>
      <c r="J1379" s="194"/>
      <c r="K1379" s="194"/>
      <c r="L1379" s="194"/>
      <c r="M1379" s="194"/>
      <c r="N1379" s="194"/>
      <c r="O1379" s="194"/>
      <c r="P1379" s="196"/>
      <c r="Q1379" s="197"/>
      <c r="R1379" s="194"/>
      <c r="S1379" s="194"/>
      <c r="T1379" s="194"/>
      <c r="U1379" s="194"/>
      <c r="V1379" s="198"/>
      <c r="W1379" s="198"/>
      <c r="X1379" s="199"/>
      <c r="Y1379" s="200"/>
      <c r="AA1379" s="198"/>
      <c r="AB1379" s="198"/>
      <c r="AC1379" s="198"/>
      <c r="AD1379" s="198"/>
      <c r="AE1379" s="198"/>
      <c r="AF1379" s="198"/>
    </row>
    <row r="1380" spans="1:32" ht="18" customHeight="1">
      <c r="A1380" s="151"/>
      <c r="B1380" s="201"/>
      <c r="C1380" s="202"/>
      <c r="D1380" s="203"/>
      <c r="E1380" s="183"/>
      <c r="F1380" s="210"/>
      <c r="G1380" s="211"/>
      <c r="H1380" s="204"/>
      <c r="I1380" s="213"/>
      <c r="J1380" s="213"/>
      <c r="K1380" s="222"/>
      <c r="L1380" s="213"/>
      <c r="M1380" s="212"/>
      <c r="N1380" s="222"/>
      <c r="O1380" s="213"/>
      <c r="P1380" s="214"/>
      <c r="Q1380" s="205"/>
      <c r="R1380" s="213"/>
      <c r="S1380" s="213"/>
      <c r="T1380" s="152"/>
      <c r="U1380" s="152"/>
      <c r="V1380" s="206"/>
      <c r="W1380" s="207"/>
      <c r="X1380" s="208"/>
      <c r="Y1380" s="209"/>
      <c r="AA1380" s="186"/>
      <c r="AB1380" s="186"/>
      <c r="AC1380" s="186"/>
      <c r="AD1380" s="186"/>
      <c r="AE1380" s="186"/>
      <c r="AF1380" s="186"/>
    </row>
    <row r="1381" spans="1:32" ht="18" customHeight="1">
      <c r="A1381" s="188"/>
      <c r="B1381" s="189"/>
      <c r="C1381" s="167"/>
      <c r="D1381" s="190"/>
      <c r="E1381" s="191"/>
      <c r="F1381" s="192"/>
      <c r="G1381" s="193"/>
      <c r="H1381" s="191"/>
      <c r="I1381" s="194"/>
      <c r="J1381" s="194"/>
      <c r="K1381" s="194"/>
      <c r="L1381" s="194"/>
      <c r="M1381" s="195"/>
      <c r="N1381" s="194"/>
      <c r="O1381" s="194"/>
      <c r="P1381" s="196"/>
      <c r="Q1381" s="197"/>
      <c r="R1381" s="194"/>
      <c r="S1381" s="194"/>
      <c r="T1381" s="194"/>
      <c r="U1381" s="194"/>
      <c r="V1381" s="198"/>
      <c r="W1381" s="198"/>
      <c r="X1381" s="199"/>
      <c r="Y1381" s="200"/>
      <c r="AA1381" s="198"/>
      <c r="AB1381" s="198"/>
      <c r="AC1381" s="198"/>
      <c r="AD1381" s="198"/>
      <c r="AE1381" s="198"/>
      <c r="AF1381" s="198"/>
    </row>
    <row r="1382" spans="1:32" ht="18" customHeight="1">
      <c r="A1382" s="151" t="s">
        <v>1106</v>
      </c>
      <c r="B1382" s="201" t="s">
        <v>227</v>
      </c>
      <c r="C1382" s="202"/>
      <c r="D1382" s="203"/>
      <c r="E1382" s="183"/>
      <c r="F1382" s="155"/>
      <c r="G1382" s="182"/>
      <c r="H1382" s="204"/>
      <c r="I1382" s="152"/>
      <c r="J1382" s="152"/>
      <c r="K1382" s="152"/>
      <c r="L1382" s="152"/>
      <c r="M1382" s="181"/>
      <c r="N1382" s="152"/>
      <c r="O1382" s="152"/>
      <c r="P1382" s="184"/>
      <c r="Q1382" s="205"/>
      <c r="R1382" s="213"/>
      <c r="S1382" s="213"/>
      <c r="T1382" s="152"/>
      <c r="U1382" s="152"/>
      <c r="V1382" s="206"/>
      <c r="W1382" s="207"/>
      <c r="X1382" s="208"/>
      <c r="Y1382" s="209"/>
      <c r="AA1382" s="186"/>
      <c r="AB1382" s="186"/>
      <c r="AC1382" s="186"/>
      <c r="AD1382" s="186"/>
      <c r="AE1382" s="186"/>
      <c r="AF1382" s="186"/>
    </row>
    <row r="1383" spans="1:32" ht="18" customHeight="1">
      <c r="A1383" s="188"/>
      <c r="B1383" s="189"/>
      <c r="C1383" s="167"/>
      <c r="D1383" s="190"/>
      <c r="E1383" s="191"/>
      <c r="F1383" s="192"/>
      <c r="G1383" s="193"/>
      <c r="H1383" s="191"/>
      <c r="I1383" s="194"/>
      <c r="J1383" s="194"/>
      <c r="K1383" s="194"/>
      <c r="L1383" s="194"/>
      <c r="M1383" s="195"/>
      <c r="N1383" s="194"/>
      <c r="O1383" s="194"/>
      <c r="P1383" s="196"/>
      <c r="Q1383" s="197"/>
      <c r="R1383" s="194"/>
      <c r="S1383" s="194"/>
      <c r="T1383" s="194"/>
      <c r="U1383" s="194"/>
      <c r="V1383" s="198"/>
      <c r="W1383" s="198"/>
      <c r="X1383" s="199"/>
      <c r="Y1383" s="200"/>
      <c r="AA1383" s="198"/>
      <c r="AB1383" s="198"/>
      <c r="AC1383" s="198"/>
      <c r="AD1383" s="198"/>
      <c r="AE1383" s="198"/>
      <c r="AF1383" s="198"/>
    </row>
    <row r="1384" spans="1:32" ht="18" customHeight="1">
      <c r="A1384" s="151"/>
      <c r="B1384" s="201" t="s">
        <v>243</v>
      </c>
      <c r="C1384" s="202"/>
      <c r="D1384" s="203"/>
      <c r="E1384" s="183"/>
      <c r="F1384" s="155"/>
      <c r="G1384" s="182"/>
      <c r="H1384" s="204"/>
      <c r="I1384" s="152"/>
      <c r="J1384" s="152"/>
      <c r="K1384" s="152"/>
      <c r="L1384" s="152"/>
      <c r="M1384" s="181"/>
      <c r="N1384" s="152"/>
      <c r="O1384" s="152"/>
      <c r="P1384" s="184"/>
      <c r="Q1384" s="205"/>
      <c r="R1384" s="213"/>
      <c r="S1384" s="213"/>
      <c r="T1384" s="152"/>
      <c r="U1384" s="152"/>
      <c r="V1384" s="206"/>
      <c r="W1384" s="207"/>
      <c r="X1384" s="208"/>
      <c r="Y1384" s="209"/>
      <c r="AA1384" s="186"/>
      <c r="AB1384" s="186"/>
      <c r="AC1384" s="186"/>
      <c r="AD1384" s="186"/>
      <c r="AE1384" s="186"/>
      <c r="AF1384" s="186"/>
    </row>
    <row r="1385" spans="1:32" ht="18" customHeight="1">
      <c r="A1385" s="188"/>
      <c r="B1385" s="189"/>
      <c r="C1385" s="167" t="s">
        <v>973</v>
      </c>
      <c r="D1385" s="190"/>
      <c r="E1385" s="191"/>
      <c r="F1385" s="192"/>
      <c r="G1385" s="193" t="s">
        <v>721</v>
      </c>
      <c r="H1385" s="191"/>
      <c r="I1385" s="194"/>
      <c r="J1385" s="194"/>
      <c r="K1385" s="194"/>
      <c r="L1385" s="194"/>
      <c r="M1385" s="194"/>
      <c r="N1385" s="194"/>
      <c r="O1385" s="194"/>
      <c r="P1385" s="196"/>
      <c r="Q1385" s="197"/>
      <c r="R1385" s="194"/>
      <c r="S1385" s="194"/>
      <c r="T1385" s="194"/>
      <c r="U1385" s="194"/>
      <c r="V1385" s="198"/>
      <c r="W1385" s="198"/>
      <c r="X1385" s="199"/>
      <c r="Y1385" s="200"/>
      <c r="AA1385" s="198"/>
      <c r="AB1385" s="198"/>
      <c r="AC1385" s="198"/>
      <c r="AD1385" s="198"/>
      <c r="AE1385" s="198"/>
      <c r="AF1385" s="198"/>
    </row>
    <row r="1386" spans="1:32" ht="18" customHeight="1">
      <c r="A1386" s="151"/>
      <c r="B1386" s="201" t="s">
        <v>224</v>
      </c>
      <c r="C1386" s="202" t="s">
        <v>974</v>
      </c>
      <c r="D1386" s="217">
        <v>0.02</v>
      </c>
      <c r="E1386" s="183" t="s">
        <v>12</v>
      </c>
      <c r="F1386" s="210">
        <f>IF(G1386=0,"",IF(LEN(ABS(ROUND(G1386,0)))&gt;3,ROUND(G1386,2-INT(LOG(ABS(ROUND(G1386,0))))),IF(LEN(ABS(ROUND(G1386,0)))&gt;1,ROUND(G1386,1-INT(LOG(ABS(G1386)))),ROUND(G1386,0-INT(LOG(ABS(G1386)))))))</f>
        <v>53300</v>
      </c>
      <c r="G1386" s="211">
        <f>SUM(G1387:G1394)</f>
        <v>53329.599999999999</v>
      </c>
      <c r="H1386" s="204"/>
      <c r="I1386" s="213"/>
      <c r="J1386" s="213"/>
      <c r="K1386" s="222"/>
      <c r="L1386" s="229"/>
      <c r="M1386" s="212"/>
      <c r="N1386" s="222"/>
      <c r="O1386" s="229"/>
      <c r="P1386" s="230"/>
      <c r="Q1386" s="205"/>
      <c r="R1386" s="213"/>
      <c r="S1386" s="213"/>
      <c r="T1386" s="152"/>
      <c r="U1386" s="152"/>
      <c r="V1386" s="206"/>
      <c r="W1386" s="207"/>
      <c r="X1386" s="208"/>
      <c r="Y1386" s="209"/>
      <c r="AA1386" s="186"/>
      <c r="AB1386" s="186"/>
      <c r="AC1386" s="186"/>
      <c r="AD1386" s="186"/>
      <c r="AE1386" s="186"/>
      <c r="AF1386" s="186"/>
    </row>
    <row r="1387" spans="1:32" ht="18" customHeight="1">
      <c r="A1387" s="188"/>
      <c r="B1387" s="189"/>
      <c r="C1387" s="167"/>
      <c r="D1387" s="190"/>
      <c r="E1387" s="191"/>
      <c r="F1387" s="192"/>
      <c r="G1387" s="193"/>
      <c r="H1387" s="191"/>
      <c r="I1387" s="194"/>
      <c r="J1387" s="194"/>
      <c r="K1387" s="194"/>
      <c r="L1387" s="194"/>
      <c r="M1387" s="194"/>
      <c r="N1387" s="194"/>
      <c r="O1387" s="194"/>
      <c r="P1387" s="196"/>
      <c r="Q1387" s="197"/>
      <c r="R1387" s="194"/>
      <c r="S1387" s="194"/>
      <c r="T1387" s="194"/>
      <c r="U1387" s="194"/>
      <c r="V1387" s="198"/>
      <c r="W1387" s="198"/>
      <c r="X1387" s="199"/>
      <c r="Y1387" s="200"/>
      <c r="AA1387" s="198"/>
      <c r="AB1387" s="198"/>
      <c r="AC1387" s="198"/>
      <c r="AD1387" s="198"/>
      <c r="AE1387" s="198"/>
      <c r="AF1387" s="198"/>
    </row>
    <row r="1388" spans="1:32" ht="18" customHeight="1">
      <c r="A1388" s="151"/>
      <c r="B1388" s="201"/>
      <c r="C1388" s="202" t="s">
        <v>953</v>
      </c>
      <c r="D1388" s="203"/>
      <c r="E1388" s="183"/>
      <c r="F1388" s="210" t="str">
        <f>IF(G1388=0,"",IF(LEN(ABS(ROUND(G1388,0)))&gt;3,ROUND(G1388,2-INT(LOG(ABS(ROUND(G1388,0))))),IF(LEN(ABS(ROUND(G1388,0)))&gt;1,ROUND(G1388,1-INT(LOG(ABS(G1388)))),ROUND(G1388,0-INT(LOG(ABS(G1388)))))))</f>
        <v/>
      </c>
      <c r="G1388" s="211"/>
      <c r="H1388" s="204"/>
      <c r="I1388" s="213"/>
      <c r="J1388" s="213"/>
      <c r="K1388" s="222"/>
      <c r="L1388" s="229"/>
      <c r="M1388" s="212"/>
      <c r="N1388" s="222"/>
      <c r="O1388" s="229"/>
      <c r="P1388" s="230"/>
      <c r="Q1388" s="205"/>
      <c r="R1388" s="213"/>
      <c r="S1388" s="213"/>
      <c r="T1388" s="152"/>
      <c r="U1388" s="152"/>
      <c r="V1388" s="206"/>
      <c r="W1388" s="207"/>
      <c r="X1388" s="208"/>
      <c r="Y1388" s="209"/>
      <c r="AA1388" s="186"/>
      <c r="AB1388" s="186"/>
      <c r="AC1388" s="186"/>
      <c r="AD1388" s="186"/>
      <c r="AE1388" s="186"/>
      <c r="AF1388" s="186"/>
    </row>
    <row r="1389" spans="1:32" ht="18" customHeight="1">
      <c r="A1389" s="188"/>
      <c r="B1389" s="189"/>
      <c r="C1389" s="167"/>
      <c r="D1389" s="190"/>
      <c r="E1389" s="191"/>
      <c r="F1389" s="192"/>
      <c r="G1389" s="193"/>
      <c r="H1389" s="191"/>
      <c r="I1389" s="194"/>
      <c r="J1389" s="194" t="s">
        <v>759</v>
      </c>
      <c r="K1389" s="194"/>
      <c r="L1389" s="194"/>
      <c r="M1389" s="195" t="s">
        <v>760</v>
      </c>
      <c r="N1389" s="194"/>
      <c r="O1389" s="194"/>
      <c r="P1389" s="196"/>
      <c r="Q1389" s="197"/>
      <c r="R1389" s="194"/>
      <c r="S1389" s="194"/>
      <c r="T1389" s="194"/>
      <c r="U1389" s="194"/>
      <c r="V1389" s="198"/>
      <c r="W1389" s="198"/>
      <c r="X1389" s="199"/>
      <c r="Y1389" s="200"/>
      <c r="AA1389" s="198"/>
      <c r="AB1389" s="198"/>
      <c r="AC1389" s="198"/>
      <c r="AD1389" s="198"/>
      <c r="AE1389" s="198"/>
      <c r="AF1389" s="198"/>
    </row>
    <row r="1390" spans="1:32" ht="18" customHeight="1">
      <c r="A1390" s="151"/>
      <c r="B1390" s="201"/>
      <c r="C1390" s="202" t="s">
        <v>761</v>
      </c>
      <c r="D1390" s="203">
        <v>1</v>
      </c>
      <c r="E1390" s="183" t="s">
        <v>879</v>
      </c>
      <c r="F1390" s="210"/>
      <c r="G1390" s="211">
        <f>IF(P1390="",H1390,ROUND(H1390*P1390,1))</f>
        <v>34830</v>
      </c>
      <c r="H1390" s="204">
        <v>1.62</v>
      </c>
      <c r="I1390" s="213"/>
      <c r="J1390" s="213">
        <v>21500</v>
      </c>
      <c r="K1390" s="222">
        <v>1</v>
      </c>
      <c r="L1390" s="229">
        <f>IF(J1390="",K1390,ROUND(J1390*K1390,1))</f>
        <v>21500</v>
      </c>
      <c r="M1390" s="212">
        <v>21500</v>
      </c>
      <c r="N1390" s="222">
        <v>1</v>
      </c>
      <c r="O1390" s="229">
        <f>IF(M1390="",N1390,ROUND(M1390*N1390,1))</f>
        <v>21500</v>
      </c>
      <c r="P1390" s="230">
        <f>IF(E1390="",0,AVERAGE(L1390,O1390))</f>
        <v>21500</v>
      </c>
      <c r="Q1390" s="205"/>
      <c r="R1390" s="213"/>
      <c r="S1390" s="213"/>
      <c r="T1390" s="152"/>
      <c r="U1390" s="152"/>
      <c r="V1390" s="206"/>
      <c r="W1390" s="207"/>
      <c r="X1390" s="208"/>
      <c r="Y1390" s="209"/>
      <c r="AA1390" s="186"/>
      <c r="AB1390" s="186"/>
      <c r="AC1390" s="186"/>
      <c r="AD1390" s="186"/>
      <c r="AE1390" s="186"/>
      <c r="AF1390" s="186"/>
    </row>
    <row r="1391" spans="1:32" ht="18" customHeight="1">
      <c r="A1391" s="188"/>
      <c r="B1391" s="189"/>
      <c r="C1391" s="167"/>
      <c r="D1391" s="190"/>
      <c r="E1391" s="191"/>
      <c r="F1391" s="192"/>
      <c r="G1391" s="193"/>
      <c r="H1391" s="191"/>
      <c r="I1391" s="194"/>
      <c r="J1391" s="194" t="s">
        <v>759</v>
      </c>
      <c r="K1391" s="194"/>
      <c r="L1391" s="194"/>
      <c r="M1391" s="195" t="s">
        <v>760</v>
      </c>
      <c r="N1391" s="194"/>
      <c r="O1391" s="194"/>
      <c r="P1391" s="196"/>
      <c r="Q1391" s="197"/>
      <c r="R1391" s="194"/>
      <c r="S1391" s="194"/>
      <c r="T1391" s="194"/>
      <c r="U1391" s="194"/>
      <c r="V1391" s="198"/>
      <c r="W1391" s="198"/>
      <c r="X1391" s="199"/>
      <c r="Y1391" s="200"/>
      <c r="AA1391" s="198"/>
      <c r="AB1391" s="198"/>
      <c r="AC1391" s="198"/>
      <c r="AD1391" s="198"/>
      <c r="AE1391" s="198"/>
      <c r="AF1391" s="198"/>
    </row>
    <row r="1392" spans="1:32" ht="18" customHeight="1">
      <c r="A1392" s="151"/>
      <c r="B1392" s="201"/>
      <c r="C1392" s="202" t="s">
        <v>813</v>
      </c>
      <c r="D1392" s="203">
        <v>1</v>
      </c>
      <c r="E1392" s="183" t="s">
        <v>812</v>
      </c>
      <c r="F1392" s="210"/>
      <c r="G1392" s="211">
        <f>IF(P1392="",H1392,ROUND(H1392*P1392,1))</f>
        <v>7833.6</v>
      </c>
      <c r="H1392" s="240">
        <v>0.40799999999999997</v>
      </c>
      <c r="I1392" s="213"/>
      <c r="J1392" s="213">
        <v>19200</v>
      </c>
      <c r="K1392" s="222">
        <v>1</v>
      </c>
      <c r="L1392" s="229">
        <f>IF(J1392="",K1392,ROUND(J1392*K1392,1))</f>
        <v>19200</v>
      </c>
      <c r="M1392" s="212">
        <v>19200</v>
      </c>
      <c r="N1392" s="222">
        <v>1</v>
      </c>
      <c r="O1392" s="229">
        <f>IF(M1392="",N1392,ROUND(M1392*N1392,1))</f>
        <v>19200</v>
      </c>
      <c r="P1392" s="230">
        <f>IF(E1392="",0,AVERAGE(L1392,O1392))</f>
        <v>19200</v>
      </c>
      <c r="Q1392" s="205"/>
      <c r="R1392" s="213"/>
      <c r="S1392" s="213"/>
      <c r="T1392" s="152"/>
      <c r="U1392" s="152"/>
      <c r="V1392" s="206"/>
      <c r="W1392" s="207"/>
      <c r="X1392" s="208"/>
      <c r="Y1392" s="209"/>
      <c r="AA1392" s="186"/>
      <c r="AB1392" s="186"/>
      <c r="AC1392" s="186"/>
      <c r="AD1392" s="186"/>
      <c r="AE1392" s="186"/>
      <c r="AF1392" s="186"/>
    </row>
    <row r="1393" spans="1:32" ht="18" customHeight="1">
      <c r="A1393" s="188"/>
      <c r="B1393" s="189"/>
      <c r="C1393" s="167"/>
      <c r="D1393" s="190"/>
      <c r="E1393" s="191"/>
      <c r="F1393" s="192"/>
      <c r="G1393" s="193"/>
      <c r="H1393" s="191"/>
      <c r="I1393" s="194"/>
      <c r="J1393" s="194"/>
      <c r="K1393" s="194"/>
      <c r="L1393" s="194"/>
      <c r="M1393" s="194"/>
      <c r="N1393" s="194"/>
      <c r="O1393" s="194"/>
      <c r="P1393" s="196"/>
      <c r="Q1393" s="197"/>
      <c r="R1393" s="194"/>
      <c r="S1393" s="194"/>
      <c r="T1393" s="194"/>
      <c r="U1393" s="194"/>
      <c r="V1393" s="198"/>
      <c r="W1393" s="198"/>
      <c r="X1393" s="199"/>
      <c r="Y1393" s="200"/>
      <c r="AA1393" s="198"/>
      <c r="AB1393" s="198"/>
      <c r="AC1393" s="198"/>
      <c r="AD1393" s="198"/>
      <c r="AE1393" s="198"/>
      <c r="AF1393" s="198"/>
    </row>
    <row r="1394" spans="1:32" ht="18" customHeight="1">
      <c r="A1394" s="151"/>
      <c r="B1394" s="201"/>
      <c r="C1394" s="202" t="s">
        <v>958</v>
      </c>
      <c r="D1394" s="203">
        <v>1</v>
      </c>
      <c r="E1394" s="183" t="s">
        <v>0</v>
      </c>
      <c r="F1394" s="210"/>
      <c r="G1394" s="211">
        <f>ROUND((G1390+G1392)*H1394,0)</f>
        <v>10666</v>
      </c>
      <c r="H1394" s="204">
        <v>0.25</v>
      </c>
      <c r="I1394" s="213"/>
      <c r="J1394" s="213"/>
      <c r="K1394" s="222"/>
      <c r="L1394" s="229"/>
      <c r="M1394" s="212"/>
      <c r="N1394" s="222"/>
      <c r="O1394" s="229"/>
      <c r="P1394" s="230"/>
      <c r="Q1394" s="205"/>
      <c r="R1394" s="213"/>
      <c r="S1394" s="213"/>
      <c r="T1394" s="152"/>
      <c r="U1394" s="152"/>
      <c r="V1394" s="206"/>
      <c r="W1394" s="207"/>
      <c r="X1394" s="208"/>
      <c r="Y1394" s="209"/>
      <c r="AA1394" s="186"/>
      <c r="AB1394" s="186"/>
      <c r="AC1394" s="186"/>
      <c r="AD1394" s="186"/>
      <c r="AE1394" s="186"/>
      <c r="AF1394" s="186"/>
    </row>
    <row r="1395" spans="1:32" ht="18" customHeight="1">
      <c r="A1395" s="188"/>
      <c r="B1395" s="189"/>
      <c r="C1395" s="167"/>
      <c r="D1395" s="190"/>
      <c r="E1395" s="191"/>
      <c r="F1395" s="192"/>
      <c r="G1395" s="193"/>
      <c r="H1395" s="191"/>
      <c r="I1395" s="194"/>
      <c r="J1395" s="194"/>
      <c r="K1395" s="194"/>
      <c r="L1395" s="194"/>
      <c r="M1395" s="195"/>
      <c r="N1395" s="194"/>
      <c r="O1395" s="194"/>
      <c r="P1395" s="196"/>
      <c r="Q1395" s="197"/>
      <c r="R1395" s="194"/>
      <c r="S1395" s="194"/>
      <c r="T1395" s="194"/>
      <c r="U1395" s="194"/>
      <c r="V1395" s="198"/>
      <c r="W1395" s="198"/>
      <c r="X1395" s="199"/>
      <c r="Y1395" s="200"/>
      <c r="AA1395" s="198"/>
      <c r="AB1395" s="198"/>
      <c r="AC1395" s="198"/>
      <c r="AD1395" s="198"/>
      <c r="AE1395" s="198"/>
      <c r="AF1395" s="198"/>
    </row>
    <row r="1396" spans="1:32" ht="18" customHeight="1">
      <c r="A1396" s="151"/>
      <c r="B1396" s="201"/>
      <c r="C1396" s="202"/>
      <c r="D1396" s="203"/>
      <c r="E1396" s="183"/>
      <c r="F1396" s="155"/>
      <c r="G1396" s="182"/>
      <c r="H1396" s="204"/>
      <c r="I1396" s="152"/>
      <c r="J1396" s="152"/>
      <c r="K1396" s="152"/>
      <c r="L1396" s="152"/>
      <c r="M1396" s="181"/>
      <c r="N1396" s="152"/>
      <c r="O1396" s="152"/>
      <c r="P1396" s="184"/>
      <c r="Q1396" s="205"/>
      <c r="R1396" s="213"/>
      <c r="S1396" s="213"/>
      <c r="T1396" s="152"/>
      <c r="U1396" s="152"/>
      <c r="V1396" s="206"/>
      <c r="W1396" s="207"/>
      <c r="X1396" s="208"/>
      <c r="Y1396" s="209"/>
      <c r="AA1396" s="186"/>
      <c r="AB1396" s="186"/>
      <c r="AC1396" s="186"/>
      <c r="AD1396" s="186"/>
      <c r="AE1396" s="186"/>
      <c r="AF1396" s="186"/>
    </row>
    <row r="1397" spans="1:32" ht="18" customHeight="1">
      <c r="A1397" s="188"/>
      <c r="B1397" s="189"/>
      <c r="C1397" s="167"/>
      <c r="D1397" s="190"/>
      <c r="E1397" s="191"/>
      <c r="F1397" s="192"/>
      <c r="G1397" s="193"/>
      <c r="H1397" s="191"/>
      <c r="I1397" s="194"/>
      <c r="J1397" s="194"/>
      <c r="K1397" s="194"/>
      <c r="L1397" s="194"/>
      <c r="M1397" s="195"/>
      <c r="N1397" s="194"/>
      <c r="O1397" s="194"/>
      <c r="P1397" s="196"/>
      <c r="Q1397" s="197"/>
      <c r="R1397" s="194"/>
      <c r="S1397" s="194"/>
      <c r="T1397" s="194"/>
      <c r="U1397" s="194"/>
      <c r="V1397" s="198"/>
      <c r="W1397" s="198"/>
      <c r="X1397" s="199"/>
      <c r="Y1397" s="200"/>
      <c r="AA1397" s="198"/>
      <c r="AB1397" s="198"/>
      <c r="AC1397" s="198"/>
      <c r="AD1397" s="198"/>
      <c r="AE1397" s="198"/>
      <c r="AF1397" s="198"/>
    </row>
    <row r="1398" spans="1:32" ht="18" customHeight="1">
      <c r="A1398" s="151" t="s">
        <v>1109</v>
      </c>
      <c r="B1398" s="201" t="s">
        <v>228</v>
      </c>
      <c r="C1398" s="202"/>
      <c r="D1398" s="203"/>
      <c r="E1398" s="183"/>
      <c r="F1398" s="155"/>
      <c r="G1398" s="182"/>
      <c r="H1398" s="204"/>
      <c r="I1398" s="152"/>
      <c r="J1398" s="152"/>
      <c r="K1398" s="152"/>
      <c r="L1398" s="152"/>
      <c r="M1398" s="181"/>
      <c r="N1398" s="152"/>
      <c r="O1398" s="152"/>
      <c r="P1398" s="184"/>
      <c r="Q1398" s="205"/>
      <c r="R1398" s="213"/>
      <c r="S1398" s="213"/>
      <c r="T1398" s="152"/>
      <c r="U1398" s="152"/>
      <c r="V1398" s="206"/>
      <c r="W1398" s="207"/>
      <c r="X1398" s="208"/>
      <c r="Y1398" s="209"/>
      <c r="AA1398" s="186"/>
      <c r="AB1398" s="186"/>
      <c r="AC1398" s="186"/>
      <c r="AD1398" s="186"/>
      <c r="AE1398" s="186"/>
      <c r="AF1398" s="186"/>
    </row>
    <row r="1399" spans="1:32" ht="18" customHeight="1">
      <c r="A1399" s="188"/>
      <c r="B1399" s="189"/>
      <c r="C1399" s="167"/>
      <c r="D1399" s="190"/>
      <c r="E1399" s="191"/>
      <c r="F1399" s="192"/>
      <c r="G1399" s="193"/>
      <c r="H1399" s="191"/>
      <c r="I1399" s="194"/>
      <c r="J1399" s="194"/>
      <c r="K1399" s="194"/>
      <c r="L1399" s="194"/>
      <c r="M1399" s="194"/>
      <c r="N1399" s="194"/>
      <c r="O1399" s="194"/>
      <c r="P1399" s="196"/>
      <c r="Q1399" s="197"/>
      <c r="R1399" s="194"/>
      <c r="S1399" s="194"/>
      <c r="T1399" s="194"/>
      <c r="U1399" s="194"/>
      <c r="V1399" s="198"/>
      <c r="W1399" s="198"/>
      <c r="X1399" s="199"/>
      <c r="Y1399" s="200"/>
      <c r="AA1399" s="198"/>
      <c r="AB1399" s="198"/>
      <c r="AC1399" s="198"/>
      <c r="AD1399" s="198"/>
      <c r="AE1399" s="198"/>
      <c r="AF1399" s="198"/>
    </row>
    <row r="1400" spans="1:32" ht="18" customHeight="1">
      <c r="A1400" s="151"/>
      <c r="B1400" s="201" t="s">
        <v>976</v>
      </c>
      <c r="C1400" s="202"/>
      <c r="D1400" s="203"/>
      <c r="E1400" s="183"/>
      <c r="F1400" s="210"/>
      <c r="G1400" s="211"/>
      <c r="H1400" s="204"/>
      <c r="I1400" s="213"/>
      <c r="J1400" s="213"/>
      <c r="K1400" s="222"/>
      <c r="L1400" s="213"/>
      <c r="M1400" s="212"/>
      <c r="N1400" s="222"/>
      <c r="O1400" s="213"/>
      <c r="P1400" s="214"/>
      <c r="Q1400" s="205"/>
      <c r="R1400" s="213"/>
      <c r="S1400" s="213"/>
      <c r="T1400" s="152"/>
      <c r="U1400" s="152"/>
      <c r="V1400" s="206"/>
      <c r="W1400" s="207"/>
      <c r="X1400" s="208"/>
      <c r="Y1400" s="209"/>
      <c r="AA1400" s="186"/>
      <c r="AB1400" s="186"/>
      <c r="AC1400" s="186"/>
      <c r="AD1400" s="186"/>
      <c r="AE1400" s="186"/>
      <c r="AF1400" s="186"/>
    </row>
    <row r="1401" spans="1:32" ht="18" customHeight="1">
      <c r="A1401" s="188"/>
      <c r="B1401" s="189"/>
      <c r="C1401" s="167"/>
      <c r="D1401" s="190"/>
      <c r="E1401" s="191"/>
      <c r="F1401" s="192"/>
      <c r="G1401" s="193"/>
      <c r="H1401" s="191"/>
      <c r="I1401" s="194"/>
      <c r="J1401" s="194"/>
      <c r="K1401" s="194"/>
      <c r="L1401" s="194"/>
      <c r="M1401" s="195"/>
      <c r="N1401" s="194"/>
      <c r="O1401" s="194"/>
      <c r="P1401" s="196"/>
      <c r="Q1401" s="197"/>
      <c r="R1401" s="194"/>
      <c r="S1401" s="194"/>
      <c r="T1401" s="194"/>
      <c r="U1401" s="194"/>
      <c r="V1401" s="198"/>
      <c r="W1401" s="198"/>
      <c r="X1401" s="199"/>
      <c r="Y1401" s="200"/>
      <c r="AA1401" s="198"/>
      <c r="AB1401" s="198"/>
      <c r="AC1401" s="198"/>
      <c r="AD1401" s="198"/>
      <c r="AE1401" s="198"/>
      <c r="AF1401" s="198"/>
    </row>
    <row r="1402" spans="1:32" ht="18" customHeight="1">
      <c r="A1402" s="151"/>
      <c r="B1402" s="201" t="s">
        <v>978</v>
      </c>
      <c r="C1402" s="202"/>
      <c r="D1402" s="203"/>
      <c r="E1402" s="183"/>
      <c r="F1402" s="155"/>
      <c r="G1402" s="182"/>
      <c r="H1402" s="204"/>
      <c r="I1402" s="152"/>
      <c r="J1402" s="152"/>
      <c r="K1402" s="152"/>
      <c r="L1402" s="152"/>
      <c r="M1402" s="181"/>
      <c r="N1402" s="152"/>
      <c r="O1402" s="152"/>
      <c r="P1402" s="184"/>
      <c r="Q1402" s="205"/>
      <c r="R1402" s="213"/>
      <c r="S1402" s="213"/>
      <c r="T1402" s="152"/>
      <c r="U1402" s="152"/>
      <c r="V1402" s="206"/>
      <c r="W1402" s="207"/>
      <c r="X1402" s="208"/>
      <c r="Y1402" s="209"/>
      <c r="AA1402" s="186"/>
      <c r="AB1402" s="186"/>
      <c r="AC1402" s="186"/>
      <c r="AD1402" s="186"/>
      <c r="AE1402" s="186"/>
      <c r="AF1402" s="186"/>
    </row>
    <row r="1403" spans="1:32" ht="18" customHeight="1">
      <c r="A1403" s="188"/>
      <c r="B1403" s="189"/>
      <c r="C1403" s="167"/>
      <c r="D1403" s="190"/>
      <c r="E1403" s="191"/>
      <c r="F1403" s="192"/>
      <c r="G1403" s="193"/>
      <c r="H1403" s="191"/>
      <c r="I1403" s="194"/>
      <c r="J1403" s="194" t="s">
        <v>759</v>
      </c>
      <c r="K1403" s="194"/>
      <c r="L1403" s="194"/>
      <c r="M1403" s="195" t="s">
        <v>760</v>
      </c>
      <c r="N1403" s="194"/>
      <c r="O1403" s="194"/>
      <c r="P1403" s="196"/>
      <c r="Q1403" s="197"/>
      <c r="R1403" s="194"/>
      <c r="S1403" s="194"/>
      <c r="T1403" s="194"/>
      <c r="U1403" s="194"/>
      <c r="V1403" s="198"/>
      <c r="W1403" s="198"/>
      <c r="X1403" s="199"/>
      <c r="Y1403" s="200"/>
      <c r="AA1403" s="198"/>
      <c r="AB1403" s="198"/>
      <c r="AC1403" s="198"/>
      <c r="AD1403" s="198"/>
      <c r="AE1403" s="198"/>
      <c r="AF1403" s="198"/>
    </row>
    <row r="1404" spans="1:32" ht="18" customHeight="1">
      <c r="A1404" s="151"/>
      <c r="B1404" s="201" t="s">
        <v>979</v>
      </c>
      <c r="C1404" s="202" t="s">
        <v>980</v>
      </c>
      <c r="D1404" s="217">
        <v>0.19</v>
      </c>
      <c r="E1404" s="183" t="s">
        <v>812</v>
      </c>
      <c r="F1404" s="210">
        <f>IF(G1404=0,"",IF(LEN(ABS(ROUND(G1404,0)))&gt;3,ROUND(G1404,2-INT(LOG(ABS(ROUND(G1404,0))))),IF(LEN(ABS(ROUND(G1404,0)))&gt;1,ROUND(G1404,1-INT(LOG(ABS(G1404)))),ROUND(G1404,0-INT(LOG(ABS(G1404)))))))</f>
        <v>18400</v>
      </c>
      <c r="G1404" s="211">
        <f>IF(P1404="",H1404,ROUND(H1404*P1404,1))</f>
        <v>18400</v>
      </c>
      <c r="H1404" s="204">
        <v>1</v>
      </c>
      <c r="I1404" s="213"/>
      <c r="J1404" s="213">
        <v>18400</v>
      </c>
      <c r="K1404" s="222">
        <v>1</v>
      </c>
      <c r="L1404" s="229">
        <f>IF(J1404="",K1404,ROUND(J1404*K1404,1))</f>
        <v>18400</v>
      </c>
      <c r="M1404" s="212">
        <v>18400</v>
      </c>
      <c r="N1404" s="222">
        <v>1</v>
      </c>
      <c r="O1404" s="229">
        <f>IF(M1404="",N1404,ROUND(M1404*N1404,1))</f>
        <v>18400</v>
      </c>
      <c r="P1404" s="230">
        <f>IF(E1404="",0,AVERAGE(L1404,O1404))</f>
        <v>18400</v>
      </c>
      <c r="Q1404" s="205"/>
      <c r="R1404" s="213"/>
      <c r="S1404" s="213"/>
      <c r="T1404" s="152"/>
      <c r="U1404" s="152"/>
      <c r="V1404" s="206"/>
      <c r="W1404" s="207"/>
      <c r="X1404" s="208"/>
      <c r="Y1404" s="209"/>
      <c r="AA1404" s="186"/>
      <c r="AB1404" s="186"/>
      <c r="AC1404" s="186"/>
      <c r="AD1404" s="186"/>
      <c r="AE1404" s="186"/>
      <c r="AF1404" s="186"/>
    </row>
    <row r="1405" spans="1:32" ht="18" customHeight="1">
      <c r="A1405" s="188"/>
      <c r="B1405" s="189"/>
      <c r="C1405" s="167"/>
      <c r="D1405" s="190"/>
      <c r="E1405" s="191"/>
      <c r="F1405" s="192"/>
      <c r="G1405" s="193"/>
      <c r="H1405" s="191"/>
      <c r="I1405" s="194"/>
      <c r="J1405" s="194" t="s">
        <v>759</v>
      </c>
      <c r="K1405" s="194"/>
      <c r="L1405" s="194"/>
      <c r="M1405" s="195" t="s">
        <v>760</v>
      </c>
      <c r="N1405" s="194"/>
      <c r="O1405" s="194"/>
      <c r="P1405" s="196"/>
      <c r="Q1405" s="197"/>
      <c r="R1405" s="194"/>
      <c r="S1405" s="194"/>
      <c r="T1405" s="194"/>
      <c r="U1405" s="194"/>
      <c r="V1405" s="198"/>
      <c r="W1405" s="198"/>
      <c r="X1405" s="199"/>
      <c r="Y1405" s="200"/>
      <c r="AA1405" s="198"/>
      <c r="AB1405" s="198"/>
      <c r="AC1405" s="198"/>
      <c r="AD1405" s="198"/>
      <c r="AE1405" s="198"/>
      <c r="AF1405" s="198"/>
    </row>
    <row r="1406" spans="1:32" ht="18" customHeight="1">
      <c r="A1406" s="151"/>
      <c r="B1406" s="201" t="s">
        <v>813</v>
      </c>
      <c r="C1406" s="202" t="s">
        <v>981</v>
      </c>
      <c r="D1406" s="217">
        <v>0.09</v>
      </c>
      <c r="E1406" s="183" t="s">
        <v>812</v>
      </c>
      <c r="F1406" s="210">
        <f>IF(G1406=0,"",IF(LEN(ABS(ROUND(G1406,0)))&gt;3,ROUND(G1406,2-INT(LOG(ABS(ROUND(G1406,0))))),IF(LEN(ABS(ROUND(G1406,0)))&gt;1,ROUND(G1406,1-INT(LOG(ABS(G1406)))),ROUND(G1406,0-INT(LOG(ABS(G1406)))))))</f>
        <v>19200</v>
      </c>
      <c r="G1406" s="211">
        <f>IF(P1406="",H1406,ROUND(H1406*P1406,1))</f>
        <v>19200</v>
      </c>
      <c r="H1406" s="204">
        <v>1</v>
      </c>
      <c r="I1406" s="213"/>
      <c r="J1406" s="213">
        <v>19200</v>
      </c>
      <c r="K1406" s="222">
        <v>1</v>
      </c>
      <c r="L1406" s="229">
        <f>IF(J1406="",K1406,ROUND(J1406*K1406,1))</f>
        <v>19200</v>
      </c>
      <c r="M1406" s="212">
        <v>19200</v>
      </c>
      <c r="N1406" s="222">
        <v>1</v>
      </c>
      <c r="O1406" s="229">
        <f>IF(M1406="",N1406,ROUND(M1406*N1406,1))</f>
        <v>19200</v>
      </c>
      <c r="P1406" s="230">
        <f>IF(E1406="",0,AVERAGE(L1406,O1406))</f>
        <v>19200</v>
      </c>
      <c r="Q1406" s="205"/>
      <c r="R1406" s="213"/>
      <c r="S1406" s="213"/>
      <c r="T1406" s="152"/>
      <c r="U1406" s="152"/>
      <c r="V1406" s="206"/>
      <c r="W1406" s="207"/>
      <c r="X1406" s="208"/>
      <c r="Y1406" s="209"/>
      <c r="AA1406" s="186"/>
      <c r="AB1406" s="186"/>
      <c r="AC1406" s="186"/>
      <c r="AD1406" s="186"/>
      <c r="AE1406" s="186"/>
      <c r="AF1406" s="186"/>
    </row>
    <row r="1407" spans="1:32" ht="18" customHeight="1">
      <c r="A1407" s="188"/>
      <c r="B1407" s="189"/>
      <c r="C1407" s="167"/>
      <c r="D1407" s="190"/>
      <c r="E1407" s="191"/>
      <c r="F1407" s="192"/>
      <c r="G1407" s="193"/>
      <c r="H1407" s="191"/>
      <c r="I1407" s="194"/>
      <c r="J1407" s="194"/>
      <c r="K1407" s="194"/>
      <c r="L1407" s="194"/>
      <c r="M1407" s="195"/>
      <c r="N1407" s="194"/>
      <c r="O1407" s="194"/>
      <c r="P1407" s="196"/>
      <c r="Q1407" s="197"/>
      <c r="R1407" s="194"/>
      <c r="S1407" s="194"/>
      <c r="T1407" s="194"/>
      <c r="U1407" s="194"/>
      <c r="V1407" s="198"/>
      <c r="W1407" s="198"/>
      <c r="X1407" s="199"/>
      <c r="Y1407" s="200"/>
      <c r="AA1407" s="198"/>
      <c r="AB1407" s="198"/>
      <c r="AC1407" s="198"/>
      <c r="AD1407" s="198"/>
      <c r="AE1407" s="198"/>
      <c r="AF1407" s="198"/>
    </row>
    <row r="1408" spans="1:32" ht="18" customHeight="1">
      <c r="A1408" s="151"/>
      <c r="B1408" s="201" t="s">
        <v>982</v>
      </c>
      <c r="C1408" s="202"/>
      <c r="D1408" s="203"/>
      <c r="E1408" s="183"/>
      <c r="F1408" s="155"/>
      <c r="G1408" s="182"/>
      <c r="H1408" s="204"/>
      <c r="I1408" s="152"/>
      <c r="J1408" s="152"/>
      <c r="K1408" s="152"/>
      <c r="L1408" s="152"/>
      <c r="M1408" s="181"/>
      <c r="N1408" s="152"/>
      <c r="O1408" s="152"/>
      <c r="P1408" s="184"/>
      <c r="Q1408" s="205"/>
      <c r="R1408" s="213"/>
      <c r="S1408" s="213"/>
      <c r="T1408" s="152"/>
      <c r="U1408" s="152"/>
      <c r="V1408" s="206"/>
      <c r="W1408" s="207"/>
      <c r="X1408" s="208"/>
      <c r="Y1408" s="209"/>
      <c r="AA1408" s="186"/>
      <c r="AB1408" s="186"/>
      <c r="AC1408" s="186"/>
      <c r="AD1408" s="186"/>
      <c r="AE1408" s="186"/>
      <c r="AF1408" s="186"/>
    </row>
    <row r="1409" spans="1:32" ht="18" customHeight="1">
      <c r="A1409" s="188"/>
      <c r="B1409" s="189"/>
      <c r="C1409" s="167"/>
      <c r="D1409" s="190"/>
      <c r="E1409" s="191"/>
      <c r="F1409" s="192"/>
      <c r="G1409" s="193"/>
      <c r="H1409" s="191"/>
      <c r="I1409" s="194"/>
      <c r="J1409" s="194" t="s">
        <v>759</v>
      </c>
      <c r="K1409" s="194"/>
      <c r="L1409" s="194"/>
      <c r="M1409" s="195" t="s">
        <v>760</v>
      </c>
      <c r="N1409" s="194"/>
      <c r="O1409" s="194"/>
      <c r="P1409" s="196"/>
      <c r="Q1409" s="197"/>
      <c r="R1409" s="194"/>
      <c r="S1409" s="194"/>
      <c r="T1409" s="194"/>
      <c r="U1409" s="194"/>
      <c r="V1409" s="198"/>
      <c r="W1409" s="198"/>
      <c r="X1409" s="199"/>
      <c r="Y1409" s="200"/>
      <c r="AA1409" s="198"/>
      <c r="AB1409" s="198"/>
      <c r="AC1409" s="198"/>
      <c r="AD1409" s="198"/>
      <c r="AE1409" s="198"/>
      <c r="AF1409" s="198"/>
    </row>
    <row r="1410" spans="1:32" ht="18" customHeight="1">
      <c r="A1410" s="151"/>
      <c r="B1410" s="201" t="s">
        <v>813</v>
      </c>
      <c r="C1410" s="202" t="s">
        <v>983</v>
      </c>
      <c r="D1410" s="217">
        <v>0.25</v>
      </c>
      <c r="E1410" s="183" t="s">
        <v>812</v>
      </c>
      <c r="F1410" s="210">
        <f>IF(G1410=0,"",IF(LEN(ABS(ROUND(G1410,0)))&gt;3,ROUND(G1410,2-INT(LOG(ABS(ROUND(G1410,0))))),IF(LEN(ABS(ROUND(G1410,0)))&gt;1,ROUND(G1410,1-INT(LOG(ABS(G1410)))),ROUND(G1410,0-INT(LOG(ABS(G1410)))))))</f>
        <v>19200</v>
      </c>
      <c r="G1410" s="211">
        <f>IF(P1410="",H1410,ROUND(H1410*P1410,1))</f>
        <v>19200</v>
      </c>
      <c r="H1410" s="204">
        <v>1</v>
      </c>
      <c r="I1410" s="213"/>
      <c r="J1410" s="213">
        <v>19200</v>
      </c>
      <c r="K1410" s="222">
        <v>1</v>
      </c>
      <c r="L1410" s="229">
        <f>IF(J1410="",K1410,ROUND(J1410*K1410,1))</f>
        <v>19200</v>
      </c>
      <c r="M1410" s="212">
        <v>19200</v>
      </c>
      <c r="N1410" s="222">
        <v>1</v>
      </c>
      <c r="O1410" s="229">
        <f>IF(M1410="",N1410,ROUND(M1410*N1410,1))</f>
        <v>19200</v>
      </c>
      <c r="P1410" s="230">
        <f>IF(E1410="",0,AVERAGE(L1410,O1410))</f>
        <v>19200</v>
      </c>
      <c r="Q1410" s="205"/>
      <c r="R1410" s="213"/>
      <c r="S1410" s="213"/>
      <c r="T1410" s="152"/>
      <c r="U1410" s="152"/>
      <c r="V1410" s="206"/>
      <c r="W1410" s="207"/>
      <c r="X1410" s="208"/>
      <c r="Y1410" s="209"/>
      <c r="AA1410" s="186"/>
      <c r="AB1410" s="186"/>
      <c r="AC1410" s="186"/>
      <c r="AD1410" s="186"/>
      <c r="AE1410" s="186"/>
      <c r="AF1410" s="186"/>
    </row>
    <row r="1411" spans="1:32" ht="18" customHeight="1">
      <c r="A1411" s="188"/>
      <c r="B1411" s="189"/>
      <c r="C1411" s="167"/>
      <c r="D1411" s="190"/>
      <c r="E1411" s="191"/>
      <c r="F1411" s="192"/>
      <c r="G1411" s="193"/>
      <c r="H1411" s="191"/>
      <c r="I1411" s="194"/>
      <c r="J1411" s="194"/>
      <c r="K1411" s="194"/>
      <c r="L1411" s="194"/>
      <c r="M1411" s="195"/>
      <c r="N1411" s="194"/>
      <c r="O1411" s="194"/>
      <c r="P1411" s="196"/>
      <c r="Q1411" s="197"/>
      <c r="R1411" s="194"/>
      <c r="S1411" s="194"/>
      <c r="T1411" s="194"/>
      <c r="U1411" s="194"/>
      <c r="V1411" s="198"/>
      <c r="W1411" s="198"/>
      <c r="X1411" s="199"/>
      <c r="Y1411" s="200"/>
      <c r="AA1411" s="198"/>
      <c r="AB1411" s="198"/>
      <c r="AC1411" s="198"/>
      <c r="AD1411" s="198"/>
      <c r="AE1411" s="198"/>
      <c r="AF1411" s="198"/>
    </row>
    <row r="1412" spans="1:32" ht="18" customHeight="1">
      <c r="A1412" s="151"/>
      <c r="B1412" s="201" t="s">
        <v>984</v>
      </c>
      <c r="C1412" s="202" t="s">
        <v>985</v>
      </c>
      <c r="D1412" s="236">
        <v>1.7000000000000001E-2</v>
      </c>
      <c r="E1412" s="183" t="s">
        <v>986</v>
      </c>
      <c r="F1412" s="155"/>
      <c r="G1412" s="182"/>
      <c r="H1412" s="204"/>
      <c r="I1412" s="152"/>
      <c r="J1412" s="152" t="s">
        <v>189</v>
      </c>
      <c r="K1412" s="152"/>
      <c r="L1412" s="152"/>
      <c r="M1412" s="181" t="s">
        <v>189</v>
      </c>
      <c r="N1412" s="152"/>
      <c r="O1412" s="152"/>
      <c r="P1412" s="184"/>
      <c r="Q1412" s="205"/>
      <c r="R1412" s="213"/>
      <c r="S1412" s="213"/>
      <c r="T1412" s="152"/>
      <c r="U1412" s="152"/>
      <c r="V1412" s="206"/>
      <c r="W1412" s="207"/>
      <c r="X1412" s="208"/>
      <c r="Y1412" s="209"/>
      <c r="AA1412" s="186"/>
      <c r="AB1412" s="186"/>
      <c r="AC1412" s="186"/>
      <c r="AD1412" s="186"/>
      <c r="AE1412" s="186"/>
      <c r="AF1412" s="186"/>
    </row>
    <row r="1413" spans="1:32" ht="18" customHeight="1">
      <c r="A1413" s="188"/>
      <c r="B1413" s="189"/>
      <c r="C1413" s="167"/>
      <c r="D1413" s="190"/>
      <c r="E1413" s="191"/>
      <c r="F1413" s="192"/>
      <c r="G1413" s="193"/>
      <c r="H1413" s="191"/>
      <c r="I1413" s="194"/>
      <c r="J1413" s="194"/>
      <c r="K1413" s="194"/>
      <c r="L1413" s="194"/>
      <c r="M1413" s="195"/>
      <c r="N1413" s="194"/>
      <c r="O1413" s="194"/>
      <c r="P1413" s="196"/>
      <c r="Q1413" s="197"/>
      <c r="R1413" s="194"/>
      <c r="S1413" s="194"/>
      <c r="T1413" s="194"/>
      <c r="U1413" s="194"/>
      <c r="V1413" s="198"/>
      <c r="W1413" s="198"/>
      <c r="X1413" s="199"/>
      <c r="Y1413" s="200"/>
      <c r="AA1413" s="198"/>
      <c r="AB1413" s="198"/>
      <c r="AC1413" s="198"/>
      <c r="AD1413" s="198"/>
      <c r="AE1413" s="198"/>
      <c r="AF1413" s="198"/>
    </row>
    <row r="1414" spans="1:32" ht="18" customHeight="1">
      <c r="A1414" s="151"/>
      <c r="B1414" s="201"/>
      <c r="C1414" s="202"/>
      <c r="D1414" s="203"/>
      <c r="E1414" s="183"/>
      <c r="F1414" s="155"/>
      <c r="G1414" s="182"/>
      <c r="H1414" s="204"/>
      <c r="I1414" s="152"/>
      <c r="J1414" s="152"/>
      <c r="K1414" s="152"/>
      <c r="L1414" s="152"/>
      <c r="M1414" s="181"/>
      <c r="N1414" s="152"/>
      <c r="O1414" s="152"/>
      <c r="P1414" s="184"/>
      <c r="Q1414" s="205"/>
      <c r="R1414" s="213"/>
      <c r="S1414" s="213"/>
      <c r="T1414" s="152"/>
      <c r="U1414" s="152"/>
      <c r="V1414" s="206"/>
      <c r="W1414" s="207"/>
      <c r="X1414" s="208"/>
      <c r="Y1414" s="209"/>
      <c r="AA1414" s="186"/>
      <c r="AB1414" s="186"/>
      <c r="AC1414" s="186"/>
      <c r="AD1414" s="186"/>
      <c r="AE1414" s="186"/>
      <c r="AF1414" s="186"/>
    </row>
    <row r="1415" spans="1:32" ht="18" customHeight="1">
      <c r="A1415" s="188"/>
      <c r="B1415" s="189"/>
      <c r="C1415" s="167"/>
      <c r="D1415" s="190"/>
      <c r="E1415" s="191"/>
      <c r="F1415" s="192"/>
      <c r="G1415" s="193"/>
      <c r="H1415" s="191"/>
      <c r="I1415" s="194"/>
      <c r="J1415" s="194"/>
      <c r="K1415" s="194"/>
      <c r="L1415" s="194"/>
      <c r="M1415" s="194"/>
      <c r="N1415" s="194"/>
      <c r="O1415" s="194"/>
      <c r="P1415" s="196"/>
      <c r="Q1415" s="197"/>
      <c r="R1415" s="194"/>
      <c r="S1415" s="194"/>
      <c r="T1415" s="194"/>
      <c r="U1415" s="194"/>
      <c r="V1415" s="198"/>
      <c r="W1415" s="198"/>
      <c r="X1415" s="199"/>
      <c r="Y1415" s="200"/>
      <c r="AA1415" s="198"/>
      <c r="AB1415" s="198"/>
      <c r="AC1415" s="198"/>
      <c r="AD1415" s="198"/>
      <c r="AE1415" s="198"/>
      <c r="AF1415" s="198"/>
    </row>
    <row r="1416" spans="1:32" ht="18" customHeight="1">
      <c r="A1416" s="151" t="s">
        <v>1111</v>
      </c>
      <c r="B1416" s="201" t="s">
        <v>984</v>
      </c>
      <c r="C1416" s="202"/>
      <c r="D1416" s="203"/>
      <c r="E1416" s="183"/>
      <c r="F1416" s="210"/>
      <c r="G1416" s="211"/>
      <c r="H1416" s="204"/>
      <c r="I1416" s="213"/>
      <c r="J1416" s="213"/>
      <c r="K1416" s="222"/>
      <c r="L1416" s="213"/>
      <c r="M1416" s="212"/>
      <c r="N1416" s="222"/>
      <c r="O1416" s="213"/>
      <c r="P1416" s="214"/>
      <c r="Q1416" s="205"/>
      <c r="R1416" s="213"/>
      <c r="S1416" s="213"/>
      <c r="T1416" s="152"/>
      <c r="U1416" s="152"/>
      <c r="V1416" s="206"/>
      <c r="W1416" s="207"/>
      <c r="X1416" s="208"/>
      <c r="Y1416" s="209"/>
      <c r="AA1416" s="186"/>
      <c r="AB1416" s="186"/>
      <c r="AC1416" s="186"/>
      <c r="AD1416" s="186"/>
      <c r="AE1416" s="186"/>
      <c r="AF1416" s="186"/>
    </row>
    <row r="1417" spans="1:32" ht="18" customHeight="1">
      <c r="A1417" s="188"/>
      <c r="B1417" s="189"/>
      <c r="C1417" s="167"/>
      <c r="D1417" s="190"/>
      <c r="E1417" s="191"/>
      <c r="F1417" s="192"/>
      <c r="G1417" s="193"/>
      <c r="H1417" s="191"/>
      <c r="I1417" s="194"/>
      <c r="J1417" s="194"/>
      <c r="K1417" s="194"/>
      <c r="L1417" s="194"/>
      <c r="M1417" s="195"/>
      <c r="N1417" s="194"/>
      <c r="O1417" s="194"/>
      <c r="P1417" s="196"/>
      <c r="Q1417" s="197"/>
      <c r="R1417" s="194"/>
      <c r="S1417" s="194"/>
      <c r="T1417" s="194"/>
      <c r="U1417" s="194"/>
      <c r="V1417" s="198"/>
      <c r="W1417" s="198"/>
      <c r="X1417" s="199"/>
      <c r="Y1417" s="200"/>
      <c r="AA1417" s="198"/>
      <c r="AB1417" s="198"/>
      <c r="AC1417" s="198"/>
      <c r="AD1417" s="198"/>
      <c r="AE1417" s="198"/>
      <c r="AF1417" s="198"/>
    </row>
    <row r="1418" spans="1:32" ht="18" customHeight="1">
      <c r="A1418" s="151"/>
      <c r="B1418" s="201" t="s">
        <v>987</v>
      </c>
      <c r="C1418" s="202"/>
      <c r="D1418" s="203"/>
      <c r="E1418" s="183"/>
      <c r="F1418" s="155"/>
      <c r="G1418" s="182"/>
      <c r="H1418" s="204"/>
      <c r="I1418" s="152"/>
      <c r="J1418" s="152"/>
      <c r="K1418" s="152"/>
      <c r="L1418" s="152"/>
      <c r="M1418" s="181"/>
      <c r="N1418" s="152"/>
      <c r="O1418" s="152"/>
      <c r="P1418" s="184"/>
      <c r="Q1418" s="205"/>
      <c r="R1418" s="213"/>
      <c r="S1418" s="213"/>
      <c r="T1418" s="152"/>
      <c r="U1418" s="152"/>
      <c r="V1418" s="206"/>
      <c r="W1418" s="207"/>
      <c r="X1418" s="208"/>
      <c r="Y1418" s="209"/>
      <c r="AA1418" s="186"/>
      <c r="AB1418" s="186"/>
      <c r="AC1418" s="186"/>
      <c r="AD1418" s="186"/>
      <c r="AE1418" s="186"/>
      <c r="AF1418" s="186"/>
    </row>
    <row r="1419" spans="1:32" ht="18" customHeight="1">
      <c r="A1419" s="188"/>
      <c r="B1419" s="189"/>
      <c r="C1419" s="167"/>
      <c r="D1419" s="190"/>
      <c r="E1419" s="191"/>
      <c r="F1419" s="192"/>
      <c r="G1419" s="193"/>
      <c r="H1419" s="191"/>
      <c r="I1419" s="194"/>
      <c r="J1419" s="194" t="s">
        <v>759</v>
      </c>
      <c r="K1419" s="194"/>
      <c r="L1419" s="194"/>
      <c r="M1419" s="195" t="s">
        <v>760</v>
      </c>
      <c r="N1419" s="194"/>
      <c r="O1419" s="194"/>
      <c r="P1419" s="196"/>
      <c r="Q1419" s="197"/>
      <c r="R1419" s="194"/>
      <c r="S1419" s="194"/>
      <c r="T1419" s="194"/>
      <c r="U1419" s="194"/>
      <c r="V1419" s="198"/>
      <c r="W1419" s="198"/>
      <c r="X1419" s="199"/>
      <c r="Y1419" s="200"/>
      <c r="AA1419" s="198"/>
      <c r="AB1419" s="198"/>
      <c r="AC1419" s="198"/>
      <c r="AD1419" s="198"/>
      <c r="AE1419" s="198"/>
      <c r="AF1419" s="198"/>
    </row>
    <row r="1420" spans="1:32" ht="18" customHeight="1">
      <c r="A1420" s="151"/>
      <c r="B1420" s="201" t="s">
        <v>761</v>
      </c>
      <c r="C1420" s="202"/>
      <c r="D1420" s="217">
        <v>1</v>
      </c>
      <c r="E1420" s="183" t="s">
        <v>879</v>
      </c>
      <c r="F1420" s="210">
        <f>IF(G1420=0,"",IF(LEN(ABS(ROUND(G1420,0)))&gt;3,ROUND(G1420,2-INT(LOG(ABS(ROUND(G1420,0))))),IF(LEN(ABS(ROUND(G1420,0)))&gt;1,ROUND(G1420,1-INT(LOG(ABS(G1420)))),ROUND(G1420,0-INT(LOG(ABS(G1420)))))))</f>
        <v>21500</v>
      </c>
      <c r="G1420" s="211">
        <f>IF(P1420="",H1420,ROUND(H1420*P1420,1))</f>
        <v>21500</v>
      </c>
      <c r="H1420" s="204">
        <v>1</v>
      </c>
      <c r="I1420" s="213"/>
      <c r="J1420" s="213">
        <v>21500</v>
      </c>
      <c r="K1420" s="222">
        <v>1</v>
      </c>
      <c r="L1420" s="229">
        <f>IF(J1420="",K1420,ROUND(J1420*K1420,1))</f>
        <v>21500</v>
      </c>
      <c r="M1420" s="212">
        <v>21500</v>
      </c>
      <c r="N1420" s="222">
        <v>1</v>
      </c>
      <c r="O1420" s="229">
        <f>IF(M1420="",N1420,ROUND(M1420*N1420,1))</f>
        <v>21500</v>
      </c>
      <c r="P1420" s="230">
        <f>IF(E1420="",0,AVERAGE(L1420,O1420))</f>
        <v>21500</v>
      </c>
      <c r="Q1420" s="205"/>
      <c r="R1420" s="213"/>
      <c r="S1420" s="213"/>
      <c r="T1420" s="152"/>
      <c r="U1420" s="152"/>
      <c r="V1420" s="206"/>
      <c r="W1420" s="207"/>
      <c r="X1420" s="208"/>
      <c r="Y1420" s="209"/>
      <c r="AA1420" s="186"/>
      <c r="AB1420" s="186"/>
      <c r="AC1420" s="186"/>
      <c r="AD1420" s="186"/>
      <c r="AE1420" s="186"/>
      <c r="AF1420" s="186"/>
    </row>
    <row r="1421" spans="1:32" ht="18" customHeight="1">
      <c r="A1421" s="188"/>
      <c r="B1421" s="189"/>
      <c r="C1421" s="167"/>
      <c r="D1421" s="190"/>
      <c r="E1421" s="191"/>
      <c r="F1421" s="192"/>
      <c r="G1421" s="193"/>
      <c r="H1421" s="191"/>
      <c r="I1421" s="194"/>
      <c r="J1421" s="194" t="s">
        <v>860</v>
      </c>
      <c r="K1421" s="194"/>
      <c r="L1421" s="194"/>
      <c r="M1421" s="195" t="s">
        <v>861</v>
      </c>
      <c r="N1421" s="194"/>
      <c r="O1421" s="194"/>
      <c r="P1421" s="196"/>
      <c r="Q1421" s="197"/>
      <c r="R1421" s="194"/>
      <c r="S1421" s="194"/>
      <c r="T1421" s="194"/>
      <c r="U1421" s="194"/>
      <c r="V1421" s="198"/>
      <c r="W1421" s="198"/>
      <c r="X1421" s="199"/>
      <c r="Y1421" s="200"/>
      <c r="AA1421" s="198"/>
      <c r="AB1421" s="198"/>
      <c r="AC1421" s="198"/>
      <c r="AD1421" s="198"/>
      <c r="AE1421" s="198"/>
      <c r="AF1421" s="198"/>
    </row>
    <row r="1422" spans="1:32" ht="18" customHeight="1">
      <c r="A1422" s="151"/>
      <c r="B1422" s="201" t="s">
        <v>988</v>
      </c>
      <c r="C1422" s="202" t="s">
        <v>989</v>
      </c>
      <c r="D1422" s="217">
        <v>2.7</v>
      </c>
      <c r="E1422" s="183" t="s">
        <v>857</v>
      </c>
      <c r="F1422" s="210">
        <f>IF(G1422=0,"",IF(LEN(ABS(ROUND(G1422,0)))&gt;3,ROUND(G1422,2-INT(LOG(ABS(ROUND(G1422,0))))),IF(LEN(ABS(ROUND(G1422,0)))&gt;1,ROUND(G1422,1-INT(LOG(ABS(G1422)))),ROUND(G1422,0-INT(LOG(ABS(G1422)))))))</f>
        <v>120</v>
      </c>
      <c r="G1422" s="211">
        <f>IF(P1422="",H1422,ROUND(H1422*P1422,1))</f>
        <v>119</v>
      </c>
      <c r="H1422" s="204">
        <v>1</v>
      </c>
      <c r="I1422" s="213"/>
      <c r="J1422" s="213">
        <v>120</v>
      </c>
      <c r="K1422" s="222">
        <v>1</v>
      </c>
      <c r="L1422" s="229">
        <f>IF(J1422="",K1422,ROUND(J1422*K1422,1))</f>
        <v>120</v>
      </c>
      <c r="M1422" s="212">
        <v>118</v>
      </c>
      <c r="N1422" s="222">
        <v>1</v>
      </c>
      <c r="O1422" s="229">
        <f>IF(M1422="",N1422,ROUND(M1422*N1422,1))</f>
        <v>118</v>
      </c>
      <c r="P1422" s="230">
        <f>IF(E1422="",0,AVERAGE(L1422,O1422))</f>
        <v>119</v>
      </c>
      <c r="Q1422" s="205"/>
      <c r="R1422" s="213"/>
      <c r="S1422" s="213"/>
      <c r="T1422" s="152"/>
      <c r="U1422" s="152"/>
      <c r="V1422" s="206"/>
      <c r="W1422" s="207"/>
      <c r="X1422" s="208"/>
      <c r="Y1422" s="209"/>
      <c r="AA1422" s="186"/>
      <c r="AB1422" s="186"/>
      <c r="AC1422" s="186"/>
      <c r="AD1422" s="186"/>
      <c r="AE1422" s="186"/>
      <c r="AF1422" s="186"/>
    </row>
    <row r="1423" spans="1:32" ht="18" customHeight="1">
      <c r="A1423" s="188"/>
      <c r="B1423" s="189"/>
      <c r="C1423" s="167"/>
      <c r="D1423" s="190"/>
      <c r="E1423" s="191"/>
      <c r="F1423" s="192"/>
      <c r="G1423" s="193"/>
      <c r="H1423" s="191"/>
      <c r="I1423" s="194"/>
      <c r="J1423" s="194"/>
      <c r="K1423" s="194"/>
      <c r="L1423" s="194"/>
      <c r="M1423" s="195"/>
      <c r="N1423" s="194"/>
      <c r="O1423" s="194"/>
      <c r="P1423" s="196"/>
      <c r="Q1423" s="197"/>
      <c r="R1423" s="194"/>
      <c r="S1423" s="194"/>
      <c r="T1423" s="194"/>
      <c r="U1423" s="194"/>
      <c r="V1423" s="198"/>
      <c r="W1423" s="198"/>
      <c r="X1423" s="199"/>
      <c r="Y1423" s="200"/>
      <c r="AA1423" s="198"/>
      <c r="AB1423" s="198"/>
      <c r="AC1423" s="198"/>
      <c r="AD1423" s="198"/>
      <c r="AE1423" s="198"/>
      <c r="AF1423" s="198"/>
    </row>
    <row r="1424" spans="1:32" ht="18" customHeight="1">
      <c r="A1424" s="151"/>
      <c r="B1424" s="201" t="s">
        <v>991</v>
      </c>
      <c r="C1424" s="202" t="s">
        <v>992</v>
      </c>
      <c r="D1424" s="217">
        <v>1</v>
      </c>
      <c r="E1424" s="183" t="s">
        <v>986</v>
      </c>
      <c r="F1424" s="155"/>
      <c r="G1424" s="182"/>
      <c r="H1424" s="204"/>
      <c r="I1424" s="152"/>
      <c r="J1424" s="152" t="s">
        <v>189</v>
      </c>
      <c r="K1424" s="152"/>
      <c r="L1424" s="152"/>
      <c r="M1424" s="181" t="s">
        <v>997</v>
      </c>
      <c r="N1424" s="152"/>
      <c r="O1424" s="152"/>
      <c r="P1424" s="184"/>
      <c r="Q1424" s="205"/>
      <c r="R1424" s="213"/>
      <c r="S1424" s="213"/>
      <c r="T1424" s="152"/>
      <c r="U1424" s="152"/>
      <c r="V1424" s="206"/>
      <c r="W1424" s="207"/>
      <c r="X1424" s="208"/>
      <c r="Y1424" s="209"/>
      <c r="AA1424" s="186"/>
      <c r="AB1424" s="186"/>
      <c r="AC1424" s="186"/>
      <c r="AD1424" s="186"/>
      <c r="AE1424" s="186"/>
      <c r="AF1424" s="186"/>
    </row>
    <row r="1425" spans="1:32" ht="18" customHeight="1">
      <c r="A1425" s="188"/>
      <c r="B1425" s="189"/>
      <c r="C1425" s="167"/>
      <c r="D1425" s="190"/>
      <c r="E1425" s="191"/>
      <c r="F1425" s="192"/>
      <c r="G1425" s="193"/>
      <c r="H1425" s="191"/>
      <c r="I1425" s="194"/>
      <c r="J1425" s="194"/>
      <c r="K1425" s="194"/>
      <c r="L1425" s="194"/>
      <c r="M1425" s="195"/>
      <c r="N1425" s="194"/>
      <c r="O1425" s="194"/>
      <c r="P1425" s="196"/>
      <c r="Q1425" s="197"/>
      <c r="R1425" s="194"/>
      <c r="S1425" s="194"/>
      <c r="T1425" s="194"/>
      <c r="U1425" s="194"/>
      <c r="V1425" s="198"/>
      <c r="W1425" s="198"/>
      <c r="X1425" s="199"/>
      <c r="Y1425" s="200"/>
      <c r="AA1425" s="198"/>
      <c r="AB1425" s="198"/>
      <c r="AC1425" s="198"/>
      <c r="AD1425" s="198"/>
      <c r="AE1425" s="198"/>
      <c r="AF1425" s="198"/>
    </row>
    <row r="1426" spans="1:32" ht="18" customHeight="1">
      <c r="A1426" s="151"/>
      <c r="B1426" s="201" t="s">
        <v>844</v>
      </c>
      <c r="C1426" s="202" t="s">
        <v>993</v>
      </c>
      <c r="D1426" s="217">
        <v>1</v>
      </c>
      <c r="E1426" s="183" t="s">
        <v>0</v>
      </c>
      <c r="F1426" s="155"/>
      <c r="G1426" s="182"/>
      <c r="H1426" s="204"/>
      <c r="I1426" s="152"/>
      <c r="J1426" s="152" t="s">
        <v>998</v>
      </c>
      <c r="K1426" s="152"/>
      <c r="L1426" s="152"/>
      <c r="M1426" s="181" t="s">
        <v>999</v>
      </c>
      <c r="N1426" s="152"/>
      <c r="O1426" s="152"/>
      <c r="P1426" s="184"/>
      <c r="Q1426" s="205"/>
      <c r="R1426" s="213"/>
      <c r="S1426" s="213"/>
      <c r="T1426" s="152"/>
      <c r="U1426" s="152"/>
      <c r="V1426" s="206"/>
      <c r="W1426" s="207"/>
      <c r="X1426" s="208"/>
      <c r="Y1426" s="209"/>
      <c r="AA1426" s="186"/>
      <c r="AB1426" s="186"/>
      <c r="AC1426" s="186"/>
      <c r="AD1426" s="186"/>
      <c r="AE1426" s="186"/>
      <c r="AF1426" s="186"/>
    </row>
    <row r="1427" spans="1:32" ht="18" customHeight="1">
      <c r="A1427" s="188"/>
      <c r="B1427" s="189"/>
      <c r="C1427" s="167"/>
      <c r="D1427" s="190"/>
      <c r="E1427" s="191"/>
      <c r="F1427" s="192"/>
      <c r="G1427" s="193"/>
      <c r="H1427" s="191"/>
      <c r="I1427" s="194"/>
      <c r="J1427" s="194"/>
      <c r="K1427" s="194"/>
      <c r="L1427" s="194"/>
      <c r="M1427" s="195"/>
      <c r="N1427" s="194"/>
      <c r="O1427" s="194"/>
      <c r="P1427" s="196"/>
      <c r="Q1427" s="197"/>
      <c r="R1427" s="194"/>
      <c r="S1427" s="194"/>
      <c r="T1427" s="194"/>
      <c r="U1427" s="194"/>
      <c r="V1427" s="198"/>
      <c r="W1427" s="198"/>
      <c r="X1427" s="199"/>
      <c r="Y1427" s="200"/>
      <c r="AA1427" s="198"/>
      <c r="AB1427" s="198"/>
      <c r="AC1427" s="198"/>
      <c r="AD1427" s="198"/>
      <c r="AE1427" s="198"/>
      <c r="AF1427" s="198"/>
    </row>
    <row r="1428" spans="1:32" ht="18" customHeight="1">
      <c r="A1428" s="151"/>
      <c r="B1428" s="201"/>
      <c r="C1428" s="202"/>
      <c r="D1428" s="203"/>
      <c r="E1428" s="183"/>
      <c r="F1428" s="155"/>
      <c r="G1428" s="182"/>
      <c r="H1428" s="204"/>
      <c r="I1428" s="152"/>
      <c r="J1428" s="152"/>
      <c r="K1428" s="152"/>
      <c r="L1428" s="152"/>
      <c r="M1428" s="181"/>
      <c r="N1428" s="152"/>
      <c r="O1428" s="152"/>
      <c r="P1428" s="184"/>
      <c r="Q1428" s="205"/>
      <c r="R1428" s="213"/>
      <c r="S1428" s="213"/>
      <c r="T1428" s="152"/>
      <c r="U1428" s="152"/>
      <c r="V1428" s="206"/>
      <c r="W1428" s="207"/>
      <c r="X1428" s="208"/>
      <c r="Y1428" s="209"/>
      <c r="AA1428" s="186"/>
      <c r="AB1428" s="186"/>
      <c r="AC1428" s="186"/>
      <c r="AD1428" s="186"/>
      <c r="AE1428" s="186"/>
      <c r="AF1428" s="186"/>
    </row>
    <row r="1429" spans="1:32" ht="18" customHeight="1">
      <c r="A1429" s="188"/>
      <c r="B1429" s="189"/>
      <c r="C1429" s="167"/>
      <c r="D1429" s="190"/>
      <c r="E1429" s="191"/>
      <c r="F1429" s="192"/>
      <c r="G1429" s="193"/>
      <c r="H1429" s="191"/>
      <c r="I1429" s="194"/>
      <c r="J1429" s="194"/>
      <c r="K1429" s="194"/>
      <c r="L1429" s="194"/>
      <c r="M1429" s="194"/>
      <c r="N1429" s="194"/>
      <c r="O1429" s="194"/>
      <c r="P1429" s="196"/>
      <c r="Q1429" s="197"/>
      <c r="R1429" s="194"/>
      <c r="S1429" s="194"/>
      <c r="T1429" s="194"/>
      <c r="U1429" s="194"/>
      <c r="V1429" s="198"/>
      <c r="W1429" s="198"/>
      <c r="X1429" s="199"/>
      <c r="Y1429" s="200"/>
      <c r="AA1429" s="198"/>
      <c r="AB1429" s="198"/>
      <c r="AC1429" s="198"/>
      <c r="AD1429" s="198"/>
      <c r="AE1429" s="198"/>
      <c r="AF1429" s="198"/>
    </row>
    <row r="1430" spans="1:32" ht="18" customHeight="1">
      <c r="A1430" s="151" t="s">
        <v>1113</v>
      </c>
      <c r="B1430" s="201" t="s">
        <v>229</v>
      </c>
      <c r="C1430" s="202"/>
      <c r="D1430" s="203"/>
      <c r="E1430" s="183"/>
      <c r="F1430" s="210"/>
      <c r="G1430" s="211"/>
      <c r="H1430" s="204"/>
      <c r="I1430" s="213"/>
      <c r="J1430" s="213"/>
      <c r="K1430" s="222"/>
      <c r="L1430" s="213"/>
      <c r="M1430" s="212"/>
      <c r="N1430" s="222"/>
      <c r="O1430" s="213"/>
      <c r="P1430" s="214"/>
      <c r="Q1430" s="205"/>
      <c r="R1430" s="213"/>
      <c r="S1430" s="213"/>
      <c r="T1430" s="152"/>
      <c r="U1430" s="152"/>
      <c r="V1430" s="206"/>
      <c r="W1430" s="207"/>
      <c r="X1430" s="208"/>
      <c r="Y1430" s="209"/>
      <c r="AA1430" s="186"/>
      <c r="AB1430" s="186"/>
      <c r="AC1430" s="186"/>
      <c r="AD1430" s="186"/>
      <c r="AE1430" s="186"/>
      <c r="AF1430" s="186"/>
    </row>
    <row r="1431" spans="1:32" ht="18" customHeight="1">
      <c r="A1431" s="188"/>
      <c r="B1431" s="189"/>
      <c r="C1431" s="167"/>
      <c r="D1431" s="190"/>
      <c r="E1431" s="191"/>
      <c r="F1431" s="192"/>
      <c r="G1431" s="193"/>
      <c r="H1431" s="191"/>
      <c r="I1431" s="194"/>
      <c r="J1431" s="194"/>
      <c r="K1431" s="194"/>
      <c r="L1431" s="194"/>
      <c r="M1431" s="194"/>
      <c r="N1431" s="194"/>
      <c r="O1431" s="194"/>
      <c r="P1431" s="196"/>
      <c r="Q1431" s="197"/>
      <c r="R1431" s="194"/>
      <c r="S1431" s="194"/>
      <c r="T1431" s="194"/>
      <c r="U1431" s="194"/>
      <c r="V1431" s="198"/>
      <c r="W1431" s="198"/>
      <c r="X1431" s="199"/>
      <c r="Y1431" s="200"/>
      <c r="AA1431" s="198"/>
      <c r="AB1431" s="198"/>
      <c r="AC1431" s="198"/>
      <c r="AD1431" s="198"/>
      <c r="AE1431" s="198"/>
      <c r="AF1431" s="198"/>
    </row>
    <row r="1432" spans="1:32" ht="18" customHeight="1">
      <c r="A1432" s="151"/>
      <c r="B1432" s="201" t="s">
        <v>976</v>
      </c>
      <c r="C1432" s="202"/>
      <c r="D1432" s="203"/>
      <c r="E1432" s="183"/>
      <c r="F1432" s="210"/>
      <c r="G1432" s="211"/>
      <c r="H1432" s="204"/>
      <c r="I1432" s="213"/>
      <c r="J1432" s="213"/>
      <c r="K1432" s="222"/>
      <c r="L1432" s="213"/>
      <c r="M1432" s="212"/>
      <c r="N1432" s="222"/>
      <c r="O1432" s="213"/>
      <c r="P1432" s="214"/>
      <c r="Q1432" s="205"/>
      <c r="R1432" s="213"/>
      <c r="S1432" s="213"/>
      <c r="T1432" s="152"/>
      <c r="U1432" s="152"/>
      <c r="V1432" s="206"/>
      <c r="W1432" s="207"/>
      <c r="X1432" s="208"/>
      <c r="Y1432" s="209"/>
      <c r="AA1432" s="186"/>
      <c r="AB1432" s="186"/>
      <c r="AC1432" s="186"/>
      <c r="AD1432" s="186"/>
      <c r="AE1432" s="186"/>
      <c r="AF1432" s="186"/>
    </row>
    <row r="1433" spans="1:32" ht="18" customHeight="1">
      <c r="A1433" s="188"/>
      <c r="B1433" s="189"/>
      <c r="C1433" s="167"/>
      <c r="D1433" s="190"/>
      <c r="E1433" s="191"/>
      <c r="F1433" s="192"/>
      <c r="G1433" s="193"/>
      <c r="H1433" s="191"/>
      <c r="I1433" s="194"/>
      <c r="J1433" s="194"/>
      <c r="K1433" s="194"/>
      <c r="L1433" s="194"/>
      <c r="M1433" s="195"/>
      <c r="N1433" s="194"/>
      <c r="O1433" s="194"/>
      <c r="P1433" s="196"/>
      <c r="Q1433" s="197"/>
      <c r="R1433" s="194"/>
      <c r="S1433" s="194"/>
      <c r="T1433" s="194"/>
      <c r="U1433" s="194"/>
      <c r="V1433" s="198"/>
      <c r="W1433" s="198"/>
      <c r="X1433" s="199"/>
      <c r="Y1433" s="200"/>
      <c r="AA1433" s="198"/>
      <c r="AB1433" s="198"/>
      <c r="AC1433" s="198"/>
      <c r="AD1433" s="198"/>
      <c r="AE1433" s="198"/>
      <c r="AF1433" s="198"/>
    </row>
    <row r="1434" spans="1:32" ht="18" customHeight="1">
      <c r="A1434" s="151"/>
      <c r="B1434" s="201" t="s">
        <v>978</v>
      </c>
      <c r="C1434" s="202"/>
      <c r="D1434" s="203"/>
      <c r="E1434" s="183"/>
      <c r="F1434" s="155"/>
      <c r="G1434" s="182"/>
      <c r="H1434" s="204"/>
      <c r="I1434" s="152"/>
      <c r="J1434" s="152"/>
      <c r="K1434" s="152"/>
      <c r="L1434" s="152"/>
      <c r="M1434" s="181"/>
      <c r="N1434" s="152"/>
      <c r="O1434" s="152"/>
      <c r="P1434" s="184"/>
      <c r="Q1434" s="205"/>
      <c r="R1434" s="213"/>
      <c r="S1434" s="213"/>
      <c r="T1434" s="152"/>
      <c r="U1434" s="152"/>
      <c r="V1434" s="206"/>
      <c r="W1434" s="207"/>
      <c r="X1434" s="208"/>
      <c r="Y1434" s="209"/>
      <c r="AA1434" s="186"/>
      <c r="AB1434" s="186"/>
      <c r="AC1434" s="186"/>
      <c r="AD1434" s="186"/>
      <c r="AE1434" s="186"/>
      <c r="AF1434" s="186"/>
    </row>
    <row r="1435" spans="1:32" ht="18" customHeight="1">
      <c r="A1435" s="188"/>
      <c r="B1435" s="189"/>
      <c r="C1435" s="167"/>
      <c r="D1435" s="190"/>
      <c r="E1435" s="191"/>
      <c r="F1435" s="192"/>
      <c r="G1435" s="193"/>
      <c r="H1435" s="191"/>
      <c r="I1435" s="194"/>
      <c r="J1435" s="194" t="s">
        <v>759</v>
      </c>
      <c r="K1435" s="194"/>
      <c r="L1435" s="194"/>
      <c r="M1435" s="195" t="s">
        <v>760</v>
      </c>
      <c r="N1435" s="194"/>
      <c r="O1435" s="194"/>
      <c r="P1435" s="196"/>
      <c r="Q1435" s="197"/>
      <c r="R1435" s="194"/>
      <c r="S1435" s="194"/>
      <c r="T1435" s="194"/>
      <c r="U1435" s="194"/>
      <c r="V1435" s="198"/>
      <c r="W1435" s="198"/>
      <c r="X1435" s="199"/>
      <c r="Y1435" s="200"/>
      <c r="AA1435" s="198"/>
      <c r="AB1435" s="198"/>
      <c r="AC1435" s="198"/>
      <c r="AD1435" s="198"/>
      <c r="AE1435" s="198"/>
      <c r="AF1435" s="198"/>
    </row>
    <row r="1436" spans="1:32" ht="18" customHeight="1">
      <c r="A1436" s="151"/>
      <c r="B1436" s="201" t="s">
        <v>979</v>
      </c>
      <c r="C1436" s="202" t="s">
        <v>980</v>
      </c>
      <c r="D1436" s="217">
        <v>0.19</v>
      </c>
      <c r="E1436" s="183" t="s">
        <v>812</v>
      </c>
      <c r="F1436" s="210">
        <f>IF(G1436=0,"",IF(LEN(ABS(ROUND(G1436,0)))&gt;3,ROUND(G1436,2-INT(LOG(ABS(ROUND(G1436,0))))),IF(LEN(ABS(ROUND(G1436,0)))&gt;1,ROUND(G1436,1-INT(LOG(ABS(G1436)))),ROUND(G1436,0-INT(LOG(ABS(G1436)))))))</f>
        <v>18400</v>
      </c>
      <c r="G1436" s="211">
        <f>IF(P1436="",H1436,ROUND(H1436*P1436,1))</f>
        <v>18400</v>
      </c>
      <c r="H1436" s="204">
        <v>1</v>
      </c>
      <c r="I1436" s="213"/>
      <c r="J1436" s="213">
        <v>18400</v>
      </c>
      <c r="K1436" s="222">
        <v>1</v>
      </c>
      <c r="L1436" s="229">
        <f>IF(J1436="",K1436,ROUND(J1436*K1436,1))</f>
        <v>18400</v>
      </c>
      <c r="M1436" s="212">
        <v>18400</v>
      </c>
      <c r="N1436" s="222">
        <v>1</v>
      </c>
      <c r="O1436" s="229">
        <f>IF(M1436="",N1436,ROUND(M1436*N1436,1))</f>
        <v>18400</v>
      </c>
      <c r="P1436" s="230">
        <f>IF(E1436="",0,AVERAGE(L1436,O1436))</f>
        <v>18400</v>
      </c>
      <c r="Q1436" s="205"/>
      <c r="R1436" s="213"/>
      <c r="S1436" s="213"/>
      <c r="T1436" s="152"/>
      <c r="U1436" s="152"/>
      <c r="V1436" s="206"/>
      <c r="W1436" s="207"/>
      <c r="X1436" s="208"/>
      <c r="Y1436" s="209"/>
      <c r="AA1436" s="186"/>
      <c r="AB1436" s="186"/>
      <c r="AC1436" s="186"/>
      <c r="AD1436" s="186"/>
      <c r="AE1436" s="186"/>
      <c r="AF1436" s="186"/>
    </row>
    <row r="1437" spans="1:32" ht="18" customHeight="1">
      <c r="A1437" s="188"/>
      <c r="B1437" s="189"/>
      <c r="C1437" s="167"/>
      <c r="D1437" s="190"/>
      <c r="E1437" s="191"/>
      <c r="F1437" s="192"/>
      <c r="G1437" s="193"/>
      <c r="H1437" s="191"/>
      <c r="I1437" s="194"/>
      <c r="J1437" s="194" t="s">
        <v>759</v>
      </c>
      <c r="K1437" s="194"/>
      <c r="L1437" s="194"/>
      <c r="M1437" s="195" t="s">
        <v>760</v>
      </c>
      <c r="N1437" s="194"/>
      <c r="O1437" s="194"/>
      <c r="P1437" s="196"/>
      <c r="Q1437" s="197"/>
      <c r="R1437" s="194"/>
      <c r="S1437" s="194"/>
      <c r="T1437" s="194"/>
      <c r="U1437" s="194"/>
      <c r="V1437" s="198"/>
      <c r="W1437" s="198"/>
      <c r="X1437" s="199"/>
      <c r="Y1437" s="200"/>
      <c r="AA1437" s="198"/>
      <c r="AB1437" s="198"/>
      <c r="AC1437" s="198"/>
      <c r="AD1437" s="198"/>
      <c r="AE1437" s="198"/>
      <c r="AF1437" s="198"/>
    </row>
    <row r="1438" spans="1:32" ht="18" customHeight="1">
      <c r="A1438" s="151"/>
      <c r="B1438" s="201" t="s">
        <v>813</v>
      </c>
      <c r="C1438" s="202" t="s">
        <v>981</v>
      </c>
      <c r="D1438" s="217">
        <v>0.09</v>
      </c>
      <c r="E1438" s="183" t="s">
        <v>812</v>
      </c>
      <c r="F1438" s="210">
        <f>IF(G1438=0,"",IF(LEN(ABS(ROUND(G1438,0)))&gt;3,ROUND(G1438,2-INT(LOG(ABS(ROUND(G1438,0))))),IF(LEN(ABS(ROUND(G1438,0)))&gt;1,ROUND(G1438,1-INT(LOG(ABS(G1438)))),ROUND(G1438,0-INT(LOG(ABS(G1438)))))))</f>
        <v>19200</v>
      </c>
      <c r="G1438" s="211">
        <f>IF(P1438="",H1438,ROUND(H1438*P1438,1))</f>
        <v>19200</v>
      </c>
      <c r="H1438" s="204">
        <v>1</v>
      </c>
      <c r="I1438" s="213"/>
      <c r="J1438" s="213">
        <v>19200</v>
      </c>
      <c r="K1438" s="222">
        <v>1</v>
      </c>
      <c r="L1438" s="229">
        <f>IF(J1438="",K1438,ROUND(J1438*K1438,1))</f>
        <v>19200</v>
      </c>
      <c r="M1438" s="212">
        <v>19200</v>
      </c>
      <c r="N1438" s="222">
        <v>1</v>
      </c>
      <c r="O1438" s="229">
        <f>IF(M1438="",N1438,ROUND(M1438*N1438,1))</f>
        <v>19200</v>
      </c>
      <c r="P1438" s="230">
        <f>IF(E1438="",0,AVERAGE(L1438,O1438))</f>
        <v>19200</v>
      </c>
      <c r="Q1438" s="205"/>
      <c r="R1438" s="213"/>
      <c r="S1438" s="213"/>
      <c r="T1438" s="152"/>
      <c r="U1438" s="152"/>
      <c r="V1438" s="206"/>
      <c r="W1438" s="207"/>
      <c r="X1438" s="208"/>
      <c r="Y1438" s="209"/>
      <c r="AA1438" s="186"/>
      <c r="AB1438" s="186"/>
      <c r="AC1438" s="186"/>
      <c r="AD1438" s="186"/>
      <c r="AE1438" s="186"/>
      <c r="AF1438" s="186"/>
    </row>
    <row r="1439" spans="1:32" ht="18" customHeight="1">
      <c r="A1439" s="188"/>
      <c r="B1439" s="189"/>
      <c r="C1439" s="167"/>
      <c r="D1439" s="190"/>
      <c r="E1439" s="191"/>
      <c r="F1439" s="192"/>
      <c r="G1439" s="193"/>
      <c r="H1439" s="191"/>
      <c r="I1439" s="194"/>
      <c r="J1439" s="194"/>
      <c r="K1439" s="194"/>
      <c r="L1439" s="194"/>
      <c r="M1439" s="195"/>
      <c r="N1439" s="194"/>
      <c r="O1439" s="194"/>
      <c r="P1439" s="196"/>
      <c r="Q1439" s="197"/>
      <c r="R1439" s="194"/>
      <c r="S1439" s="194"/>
      <c r="T1439" s="194"/>
      <c r="U1439" s="194"/>
      <c r="V1439" s="198"/>
      <c r="W1439" s="198"/>
      <c r="X1439" s="199"/>
      <c r="Y1439" s="200"/>
      <c r="AA1439" s="198"/>
      <c r="AB1439" s="198"/>
      <c r="AC1439" s="198"/>
      <c r="AD1439" s="198"/>
      <c r="AE1439" s="198"/>
      <c r="AF1439" s="198"/>
    </row>
    <row r="1440" spans="1:32" ht="18" customHeight="1">
      <c r="A1440" s="151"/>
      <c r="B1440" s="201" t="s">
        <v>982</v>
      </c>
      <c r="C1440" s="202"/>
      <c r="D1440" s="203"/>
      <c r="E1440" s="183"/>
      <c r="F1440" s="155"/>
      <c r="G1440" s="182"/>
      <c r="H1440" s="204"/>
      <c r="I1440" s="152"/>
      <c r="J1440" s="152"/>
      <c r="K1440" s="152"/>
      <c r="L1440" s="152"/>
      <c r="M1440" s="181"/>
      <c r="N1440" s="152"/>
      <c r="O1440" s="152"/>
      <c r="P1440" s="184"/>
      <c r="Q1440" s="205"/>
      <c r="R1440" s="213"/>
      <c r="S1440" s="213"/>
      <c r="T1440" s="152"/>
      <c r="U1440" s="152"/>
      <c r="V1440" s="206"/>
      <c r="W1440" s="207"/>
      <c r="X1440" s="208"/>
      <c r="Y1440" s="209"/>
      <c r="AA1440" s="186"/>
      <c r="AB1440" s="186"/>
      <c r="AC1440" s="186"/>
      <c r="AD1440" s="186"/>
      <c r="AE1440" s="186"/>
      <c r="AF1440" s="186"/>
    </row>
    <row r="1441" spans="1:32" ht="18" customHeight="1">
      <c r="A1441" s="188"/>
      <c r="B1441" s="189"/>
      <c r="C1441" s="167"/>
      <c r="D1441" s="190"/>
      <c r="E1441" s="191"/>
      <c r="F1441" s="192"/>
      <c r="G1441" s="193"/>
      <c r="H1441" s="191"/>
      <c r="I1441" s="194"/>
      <c r="J1441" s="194" t="s">
        <v>759</v>
      </c>
      <c r="K1441" s="194"/>
      <c r="L1441" s="194"/>
      <c r="M1441" s="195" t="s">
        <v>760</v>
      </c>
      <c r="N1441" s="194"/>
      <c r="O1441" s="194"/>
      <c r="P1441" s="196"/>
      <c r="Q1441" s="197"/>
      <c r="R1441" s="194"/>
      <c r="S1441" s="194"/>
      <c r="T1441" s="194"/>
      <c r="U1441" s="194"/>
      <c r="V1441" s="198"/>
      <c r="W1441" s="198"/>
      <c r="X1441" s="199"/>
      <c r="Y1441" s="200"/>
      <c r="AA1441" s="198"/>
      <c r="AB1441" s="198"/>
      <c r="AC1441" s="198"/>
      <c r="AD1441" s="198"/>
      <c r="AE1441" s="198"/>
      <c r="AF1441" s="198"/>
    </row>
    <row r="1442" spans="1:32" ht="18" customHeight="1">
      <c r="A1442" s="151"/>
      <c r="B1442" s="201" t="s">
        <v>813</v>
      </c>
      <c r="C1442" s="202" t="s">
        <v>983</v>
      </c>
      <c r="D1442" s="217">
        <v>0.25</v>
      </c>
      <c r="E1442" s="183" t="s">
        <v>812</v>
      </c>
      <c r="F1442" s="210">
        <f>IF(G1442=0,"",IF(LEN(ABS(ROUND(G1442,0)))&gt;3,ROUND(G1442,2-INT(LOG(ABS(ROUND(G1442,0))))),IF(LEN(ABS(ROUND(G1442,0)))&gt;1,ROUND(G1442,1-INT(LOG(ABS(G1442)))),ROUND(G1442,0-INT(LOG(ABS(G1442)))))))</f>
        <v>19200</v>
      </c>
      <c r="G1442" s="211">
        <f>IF(P1442="",H1442,ROUND(H1442*P1442,1))</f>
        <v>19200</v>
      </c>
      <c r="H1442" s="204">
        <v>1</v>
      </c>
      <c r="I1442" s="213"/>
      <c r="J1442" s="213">
        <v>19200</v>
      </c>
      <c r="K1442" s="222">
        <v>1</v>
      </c>
      <c r="L1442" s="229">
        <f>IF(J1442="",K1442,ROUND(J1442*K1442,1))</f>
        <v>19200</v>
      </c>
      <c r="M1442" s="212">
        <v>19200</v>
      </c>
      <c r="N1442" s="222">
        <v>1</v>
      </c>
      <c r="O1442" s="229">
        <f>IF(M1442="",N1442,ROUND(M1442*N1442,1))</f>
        <v>19200</v>
      </c>
      <c r="P1442" s="230">
        <f>IF(E1442="",0,AVERAGE(L1442,O1442))</f>
        <v>19200</v>
      </c>
      <c r="Q1442" s="205"/>
      <c r="R1442" s="213"/>
      <c r="S1442" s="213"/>
      <c r="T1442" s="152"/>
      <c r="U1442" s="152"/>
      <c r="V1442" s="206"/>
      <c r="W1442" s="207"/>
      <c r="X1442" s="208"/>
      <c r="Y1442" s="209"/>
      <c r="AA1442" s="186"/>
      <c r="AB1442" s="186"/>
      <c r="AC1442" s="186"/>
      <c r="AD1442" s="186"/>
      <c r="AE1442" s="186"/>
      <c r="AF1442" s="186"/>
    </row>
    <row r="1443" spans="1:32" ht="18" customHeight="1">
      <c r="A1443" s="188"/>
      <c r="B1443" s="189"/>
      <c r="C1443" s="167"/>
      <c r="D1443" s="190"/>
      <c r="E1443" s="191"/>
      <c r="F1443" s="192"/>
      <c r="G1443" s="193"/>
      <c r="H1443" s="191"/>
      <c r="I1443" s="194"/>
      <c r="J1443" s="194"/>
      <c r="K1443" s="194"/>
      <c r="L1443" s="194"/>
      <c r="M1443" s="195"/>
      <c r="N1443" s="194"/>
      <c r="O1443" s="194"/>
      <c r="P1443" s="196"/>
      <c r="Q1443" s="197"/>
      <c r="R1443" s="194"/>
      <c r="S1443" s="194"/>
      <c r="T1443" s="194"/>
      <c r="U1443" s="194"/>
      <c r="V1443" s="198"/>
      <c r="W1443" s="198"/>
      <c r="X1443" s="199"/>
      <c r="Y1443" s="200"/>
      <c r="AA1443" s="198"/>
      <c r="AB1443" s="198"/>
      <c r="AC1443" s="198"/>
      <c r="AD1443" s="198"/>
      <c r="AE1443" s="198"/>
      <c r="AF1443" s="198"/>
    </row>
    <row r="1444" spans="1:32" ht="18" customHeight="1">
      <c r="A1444" s="151"/>
      <c r="B1444" s="201" t="s">
        <v>984</v>
      </c>
      <c r="C1444" s="202" t="s">
        <v>985</v>
      </c>
      <c r="D1444" s="236">
        <v>1.7000000000000001E-2</v>
      </c>
      <c r="E1444" s="183" t="s">
        <v>986</v>
      </c>
      <c r="F1444" s="155"/>
      <c r="G1444" s="182"/>
      <c r="H1444" s="204"/>
      <c r="I1444" s="152"/>
      <c r="J1444" s="152" t="s">
        <v>189</v>
      </c>
      <c r="K1444" s="152"/>
      <c r="L1444" s="152"/>
      <c r="M1444" s="181" t="s">
        <v>189</v>
      </c>
      <c r="N1444" s="152"/>
      <c r="O1444" s="152"/>
      <c r="P1444" s="184"/>
      <c r="Q1444" s="205"/>
      <c r="R1444" s="213"/>
      <c r="S1444" s="213"/>
      <c r="T1444" s="152"/>
      <c r="U1444" s="152"/>
      <c r="V1444" s="206"/>
      <c r="W1444" s="207"/>
      <c r="X1444" s="208"/>
      <c r="Y1444" s="209"/>
      <c r="AA1444" s="186"/>
      <c r="AB1444" s="186"/>
      <c r="AC1444" s="186"/>
      <c r="AD1444" s="186"/>
      <c r="AE1444" s="186"/>
      <c r="AF1444" s="186"/>
    </row>
    <row r="1445" spans="1:32" ht="18" customHeight="1">
      <c r="A1445" s="188"/>
      <c r="B1445" s="189"/>
      <c r="C1445" s="167"/>
      <c r="D1445" s="190"/>
      <c r="E1445" s="191"/>
      <c r="F1445" s="192"/>
      <c r="G1445" s="193"/>
      <c r="H1445" s="191"/>
      <c r="I1445" s="194"/>
      <c r="J1445" s="194"/>
      <c r="K1445" s="194"/>
      <c r="L1445" s="194"/>
      <c r="M1445" s="195"/>
      <c r="N1445" s="194"/>
      <c r="O1445" s="194"/>
      <c r="P1445" s="196"/>
      <c r="Q1445" s="197"/>
      <c r="R1445" s="194"/>
      <c r="S1445" s="194"/>
      <c r="T1445" s="194"/>
      <c r="U1445" s="194"/>
      <c r="V1445" s="198"/>
      <c r="W1445" s="198"/>
      <c r="X1445" s="199"/>
      <c r="Y1445" s="200"/>
      <c r="AA1445" s="198"/>
      <c r="AB1445" s="198"/>
      <c r="AC1445" s="198"/>
      <c r="AD1445" s="198"/>
      <c r="AE1445" s="198"/>
      <c r="AF1445" s="198"/>
    </row>
    <row r="1446" spans="1:32" ht="18" customHeight="1">
      <c r="A1446" s="151"/>
      <c r="B1446" s="201"/>
      <c r="C1446" s="202"/>
      <c r="D1446" s="203"/>
      <c r="E1446" s="183"/>
      <c r="F1446" s="155"/>
      <c r="G1446" s="182"/>
      <c r="H1446" s="204"/>
      <c r="I1446" s="152"/>
      <c r="J1446" s="152"/>
      <c r="K1446" s="152"/>
      <c r="L1446" s="152"/>
      <c r="M1446" s="181"/>
      <c r="N1446" s="152"/>
      <c r="O1446" s="152"/>
      <c r="P1446" s="184"/>
      <c r="Q1446" s="205"/>
      <c r="R1446" s="213"/>
      <c r="S1446" s="213"/>
      <c r="T1446" s="152"/>
      <c r="U1446" s="152"/>
      <c r="V1446" s="206"/>
      <c r="W1446" s="207"/>
      <c r="X1446" s="208"/>
      <c r="Y1446" s="209"/>
      <c r="AA1446" s="186"/>
      <c r="AB1446" s="186"/>
      <c r="AC1446" s="186"/>
      <c r="AD1446" s="186"/>
      <c r="AE1446" s="186"/>
      <c r="AF1446" s="186"/>
    </row>
    <row r="1447" spans="1:32" ht="18" customHeight="1">
      <c r="A1447" s="188"/>
      <c r="B1447" s="189"/>
      <c r="C1447" s="167"/>
      <c r="D1447" s="190"/>
      <c r="E1447" s="191"/>
      <c r="F1447" s="192"/>
      <c r="G1447" s="193"/>
      <c r="H1447" s="191"/>
      <c r="I1447" s="194"/>
      <c r="J1447" s="194"/>
      <c r="K1447" s="194"/>
      <c r="L1447" s="194"/>
      <c r="M1447" s="195"/>
      <c r="N1447" s="194"/>
      <c r="O1447" s="194"/>
      <c r="P1447" s="196"/>
      <c r="Q1447" s="197"/>
      <c r="R1447" s="194"/>
      <c r="S1447" s="194"/>
      <c r="T1447" s="194"/>
      <c r="U1447" s="194"/>
      <c r="V1447" s="198"/>
      <c r="W1447" s="198"/>
      <c r="X1447" s="199"/>
      <c r="Y1447" s="200"/>
      <c r="AA1447" s="198"/>
      <c r="AB1447" s="198"/>
      <c r="AC1447" s="198"/>
      <c r="AD1447" s="198"/>
      <c r="AE1447" s="198"/>
      <c r="AF1447" s="198"/>
    </row>
    <row r="1448" spans="1:32" ht="18" customHeight="1">
      <c r="A1448" s="151" t="s">
        <v>1115</v>
      </c>
      <c r="B1448" s="201" t="s">
        <v>230</v>
      </c>
      <c r="C1448" s="202"/>
      <c r="D1448" s="203"/>
      <c r="E1448" s="183"/>
      <c r="F1448" s="155"/>
      <c r="G1448" s="182"/>
      <c r="H1448" s="204"/>
      <c r="I1448" s="152"/>
      <c r="J1448" s="152"/>
      <c r="K1448" s="152"/>
      <c r="L1448" s="152"/>
      <c r="M1448" s="181"/>
      <c r="N1448" s="152"/>
      <c r="O1448" s="152"/>
      <c r="P1448" s="184"/>
      <c r="Q1448" s="205"/>
      <c r="R1448" s="213"/>
      <c r="S1448" s="213"/>
      <c r="T1448" s="152"/>
      <c r="U1448" s="152"/>
      <c r="V1448" s="206"/>
      <c r="W1448" s="207"/>
      <c r="X1448" s="208"/>
      <c r="Y1448" s="209"/>
      <c r="AA1448" s="186"/>
      <c r="AB1448" s="186"/>
      <c r="AC1448" s="186"/>
      <c r="AD1448" s="186"/>
      <c r="AE1448" s="186"/>
      <c r="AF1448" s="186"/>
    </row>
    <row r="1449" spans="1:32" ht="18" customHeight="1">
      <c r="A1449" s="188"/>
      <c r="B1449" s="189"/>
      <c r="C1449" s="167"/>
      <c r="D1449" s="190"/>
      <c r="E1449" s="191"/>
      <c r="F1449" s="192"/>
      <c r="G1449" s="193"/>
      <c r="H1449" s="191"/>
      <c r="I1449" s="194"/>
      <c r="J1449" s="194"/>
      <c r="K1449" s="194"/>
      <c r="L1449" s="194"/>
      <c r="M1449" s="194"/>
      <c r="N1449" s="194"/>
      <c r="O1449" s="194"/>
      <c r="P1449" s="196"/>
      <c r="Q1449" s="197"/>
      <c r="R1449" s="194"/>
      <c r="S1449" s="194"/>
      <c r="T1449" s="194"/>
      <c r="U1449" s="194"/>
      <c r="V1449" s="198"/>
      <c r="W1449" s="198"/>
      <c r="X1449" s="199"/>
      <c r="Y1449" s="200"/>
      <c r="AA1449" s="198"/>
      <c r="AB1449" s="198"/>
      <c r="AC1449" s="198"/>
      <c r="AD1449" s="198"/>
      <c r="AE1449" s="198"/>
      <c r="AF1449" s="198"/>
    </row>
    <row r="1450" spans="1:32" ht="18" customHeight="1">
      <c r="A1450" s="151"/>
      <c r="B1450" s="201" t="s">
        <v>976</v>
      </c>
      <c r="C1450" s="202"/>
      <c r="D1450" s="203"/>
      <c r="E1450" s="183"/>
      <c r="F1450" s="210"/>
      <c r="G1450" s="211"/>
      <c r="H1450" s="204"/>
      <c r="I1450" s="213"/>
      <c r="J1450" s="213"/>
      <c r="K1450" s="222"/>
      <c r="L1450" s="213"/>
      <c r="M1450" s="212"/>
      <c r="N1450" s="222"/>
      <c r="O1450" s="213"/>
      <c r="P1450" s="214"/>
      <c r="Q1450" s="205"/>
      <c r="R1450" s="213"/>
      <c r="S1450" s="213"/>
      <c r="T1450" s="152"/>
      <c r="U1450" s="152"/>
      <c r="V1450" s="206"/>
      <c r="W1450" s="207"/>
      <c r="X1450" s="208"/>
      <c r="Y1450" s="209"/>
      <c r="AA1450" s="186"/>
      <c r="AB1450" s="186"/>
      <c r="AC1450" s="186"/>
      <c r="AD1450" s="186"/>
      <c r="AE1450" s="186"/>
      <c r="AF1450" s="186"/>
    </row>
    <row r="1451" spans="1:32" ht="18" customHeight="1">
      <c r="A1451" s="188"/>
      <c r="B1451" s="189"/>
      <c r="C1451" s="167"/>
      <c r="D1451" s="190"/>
      <c r="E1451" s="191"/>
      <c r="F1451" s="192"/>
      <c r="G1451" s="193"/>
      <c r="H1451" s="191"/>
      <c r="I1451" s="194"/>
      <c r="J1451" s="194"/>
      <c r="K1451" s="194"/>
      <c r="L1451" s="194"/>
      <c r="M1451" s="195"/>
      <c r="N1451" s="194"/>
      <c r="O1451" s="194"/>
      <c r="P1451" s="196"/>
      <c r="Q1451" s="197"/>
      <c r="R1451" s="194"/>
      <c r="S1451" s="194"/>
      <c r="T1451" s="194"/>
      <c r="U1451" s="194"/>
      <c r="V1451" s="198"/>
      <c r="W1451" s="198"/>
      <c r="X1451" s="199"/>
      <c r="Y1451" s="200"/>
      <c r="AA1451" s="198"/>
      <c r="AB1451" s="198"/>
      <c r="AC1451" s="198"/>
      <c r="AD1451" s="198"/>
      <c r="AE1451" s="198"/>
      <c r="AF1451" s="198"/>
    </row>
    <row r="1452" spans="1:32" ht="18" customHeight="1">
      <c r="A1452" s="151"/>
      <c r="B1452" s="201" t="s">
        <v>978</v>
      </c>
      <c r="C1452" s="202"/>
      <c r="D1452" s="203"/>
      <c r="E1452" s="183"/>
      <c r="F1452" s="155"/>
      <c r="G1452" s="182"/>
      <c r="H1452" s="204"/>
      <c r="I1452" s="152"/>
      <c r="J1452" s="152"/>
      <c r="K1452" s="152"/>
      <c r="L1452" s="152"/>
      <c r="M1452" s="181"/>
      <c r="N1452" s="152"/>
      <c r="O1452" s="152"/>
      <c r="P1452" s="184"/>
      <c r="Q1452" s="205"/>
      <c r="R1452" s="213"/>
      <c r="S1452" s="213"/>
      <c r="T1452" s="152"/>
      <c r="U1452" s="152"/>
      <c r="V1452" s="206"/>
      <c r="W1452" s="207"/>
      <c r="X1452" s="208"/>
      <c r="Y1452" s="209"/>
      <c r="AA1452" s="186"/>
      <c r="AB1452" s="186"/>
      <c r="AC1452" s="186"/>
      <c r="AD1452" s="186"/>
      <c r="AE1452" s="186"/>
      <c r="AF1452" s="186"/>
    </row>
    <row r="1453" spans="1:32" ht="18" customHeight="1">
      <c r="A1453" s="188"/>
      <c r="B1453" s="189"/>
      <c r="C1453" s="167"/>
      <c r="D1453" s="190"/>
      <c r="E1453" s="191"/>
      <c r="F1453" s="192"/>
      <c r="G1453" s="193"/>
      <c r="H1453" s="191"/>
      <c r="I1453" s="194"/>
      <c r="J1453" s="194" t="s">
        <v>759</v>
      </c>
      <c r="K1453" s="194"/>
      <c r="L1453" s="194"/>
      <c r="M1453" s="195" t="s">
        <v>760</v>
      </c>
      <c r="N1453" s="194"/>
      <c r="O1453" s="194"/>
      <c r="P1453" s="196"/>
      <c r="Q1453" s="197"/>
      <c r="R1453" s="194"/>
      <c r="S1453" s="194"/>
      <c r="T1453" s="194"/>
      <c r="U1453" s="194"/>
      <c r="V1453" s="198"/>
      <c r="W1453" s="198"/>
      <c r="X1453" s="199"/>
      <c r="Y1453" s="200"/>
      <c r="AA1453" s="198"/>
      <c r="AB1453" s="198"/>
      <c r="AC1453" s="198"/>
      <c r="AD1453" s="198"/>
      <c r="AE1453" s="198"/>
      <c r="AF1453" s="198"/>
    </row>
    <row r="1454" spans="1:32" ht="18" customHeight="1">
      <c r="A1454" s="151"/>
      <c r="B1454" s="201" t="s">
        <v>979</v>
      </c>
      <c r="C1454" s="202" t="s">
        <v>980</v>
      </c>
      <c r="D1454" s="217">
        <v>0.19</v>
      </c>
      <c r="E1454" s="183" t="s">
        <v>812</v>
      </c>
      <c r="F1454" s="210">
        <f>IF(G1454=0,"",IF(LEN(ABS(ROUND(G1454,0)))&gt;3,ROUND(G1454,2-INT(LOG(ABS(ROUND(G1454,0))))),IF(LEN(ABS(ROUND(G1454,0)))&gt;1,ROUND(G1454,1-INT(LOG(ABS(G1454)))),ROUND(G1454,0-INT(LOG(ABS(G1454)))))))</f>
        <v>18400</v>
      </c>
      <c r="G1454" s="211">
        <f>IF(P1454="",H1454,ROUND(H1454*P1454,1))</f>
        <v>18400</v>
      </c>
      <c r="H1454" s="204">
        <v>1</v>
      </c>
      <c r="I1454" s="213"/>
      <c r="J1454" s="213">
        <v>18400</v>
      </c>
      <c r="K1454" s="222">
        <v>1</v>
      </c>
      <c r="L1454" s="229">
        <f>IF(J1454="",K1454,ROUND(J1454*K1454,1))</f>
        <v>18400</v>
      </c>
      <c r="M1454" s="212">
        <v>18400</v>
      </c>
      <c r="N1454" s="222">
        <v>1</v>
      </c>
      <c r="O1454" s="229">
        <f>IF(M1454="",N1454,ROUND(M1454*N1454,1))</f>
        <v>18400</v>
      </c>
      <c r="P1454" s="230">
        <f>IF(E1454="",0,AVERAGE(L1454,O1454))</f>
        <v>18400</v>
      </c>
      <c r="Q1454" s="205"/>
      <c r="R1454" s="213"/>
      <c r="S1454" s="213"/>
      <c r="T1454" s="152"/>
      <c r="U1454" s="152"/>
      <c r="V1454" s="206"/>
      <c r="W1454" s="207"/>
      <c r="X1454" s="208"/>
      <c r="Y1454" s="209"/>
      <c r="AA1454" s="186"/>
      <c r="AB1454" s="186"/>
      <c r="AC1454" s="186"/>
      <c r="AD1454" s="186"/>
      <c r="AE1454" s="186"/>
      <c r="AF1454" s="186"/>
    </row>
    <row r="1455" spans="1:32" ht="18" customHeight="1">
      <c r="A1455" s="188"/>
      <c r="B1455" s="189"/>
      <c r="C1455" s="167"/>
      <c r="D1455" s="190"/>
      <c r="E1455" s="191"/>
      <c r="F1455" s="192"/>
      <c r="G1455" s="193"/>
      <c r="H1455" s="191"/>
      <c r="I1455" s="194"/>
      <c r="J1455" s="194" t="s">
        <v>759</v>
      </c>
      <c r="K1455" s="194"/>
      <c r="L1455" s="194"/>
      <c r="M1455" s="195" t="s">
        <v>760</v>
      </c>
      <c r="N1455" s="194"/>
      <c r="O1455" s="194"/>
      <c r="P1455" s="196"/>
      <c r="Q1455" s="197"/>
      <c r="R1455" s="194"/>
      <c r="S1455" s="194"/>
      <c r="T1455" s="194"/>
      <c r="U1455" s="194"/>
      <c r="V1455" s="198"/>
      <c r="W1455" s="198"/>
      <c r="X1455" s="199"/>
      <c r="Y1455" s="200"/>
      <c r="AA1455" s="198"/>
      <c r="AB1455" s="198"/>
      <c r="AC1455" s="198"/>
      <c r="AD1455" s="198"/>
      <c r="AE1455" s="198"/>
      <c r="AF1455" s="198"/>
    </row>
    <row r="1456" spans="1:32" ht="18" customHeight="1">
      <c r="A1456" s="151"/>
      <c r="B1456" s="201" t="s">
        <v>813</v>
      </c>
      <c r="C1456" s="202" t="s">
        <v>981</v>
      </c>
      <c r="D1456" s="217">
        <v>0.09</v>
      </c>
      <c r="E1456" s="183" t="s">
        <v>812</v>
      </c>
      <c r="F1456" s="210">
        <f>IF(G1456=0,"",IF(LEN(ABS(ROUND(G1456,0)))&gt;3,ROUND(G1456,2-INT(LOG(ABS(ROUND(G1456,0))))),IF(LEN(ABS(ROUND(G1456,0)))&gt;1,ROUND(G1456,1-INT(LOG(ABS(G1456)))),ROUND(G1456,0-INT(LOG(ABS(G1456)))))))</f>
        <v>19200</v>
      </c>
      <c r="G1456" s="211">
        <f>IF(P1456="",H1456,ROUND(H1456*P1456,1))</f>
        <v>19200</v>
      </c>
      <c r="H1456" s="204">
        <v>1</v>
      </c>
      <c r="I1456" s="213"/>
      <c r="J1456" s="213">
        <v>19200</v>
      </c>
      <c r="K1456" s="222">
        <v>1</v>
      </c>
      <c r="L1456" s="229">
        <f>IF(J1456="",K1456,ROUND(J1456*K1456,1))</f>
        <v>19200</v>
      </c>
      <c r="M1456" s="212">
        <v>19200</v>
      </c>
      <c r="N1456" s="222">
        <v>1</v>
      </c>
      <c r="O1456" s="229">
        <f>IF(M1456="",N1456,ROUND(M1456*N1456,1))</f>
        <v>19200</v>
      </c>
      <c r="P1456" s="230">
        <f>IF(E1456="",0,AVERAGE(L1456,O1456))</f>
        <v>19200</v>
      </c>
      <c r="Q1456" s="205"/>
      <c r="R1456" s="213"/>
      <c r="S1456" s="213"/>
      <c r="T1456" s="152"/>
      <c r="U1456" s="152"/>
      <c r="V1456" s="206"/>
      <c r="W1456" s="207"/>
      <c r="X1456" s="208"/>
      <c r="Y1456" s="209"/>
      <c r="AA1456" s="186"/>
      <c r="AB1456" s="186"/>
      <c r="AC1456" s="186"/>
      <c r="AD1456" s="186"/>
      <c r="AE1456" s="186"/>
      <c r="AF1456" s="186"/>
    </row>
    <row r="1457" spans="1:32" ht="18" customHeight="1">
      <c r="A1457" s="188"/>
      <c r="B1457" s="189"/>
      <c r="C1457" s="167"/>
      <c r="D1457" s="190"/>
      <c r="E1457" s="191"/>
      <c r="F1457" s="192"/>
      <c r="G1457" s="193"/>
      <c r="H1457" s="191"/>
      <c r="I1457" s="194"/>
      <c r="J1457" s="194"/>
      <c r="K1457" s="194"/>
      <c r="L1457" s="194"/>
      <c r="M1457" s="195"/>
      <c r="N1457" s="194"/>
      <c r="O1457" s="194"/>
      <c r="P1457" s="196"/>
      <c r="Q1457" s="197"/>
      <c r="R1457" s="194"/>
      <c r="S1457" s="194"/>
      <c r="T1457" s="194"/>
      <c r="U1457" s="194"/>
      <c r="V1457" s="198"/>
      <c r="W1457" s="198"/>
      <c r="X1457" s="199"/>
      <c r="Y1457" s="200"/>
      <c r="AA1457" s="198"/>
      <c r="AB1457" s="198"/>
      <c r="AC1457" s="198"/>
      <c r="AD1457" s="198"/>
      <c r="AE1457" s="198"/>
      <c r="AF1457" s="198"/>
    </row>
    <row r="1458" spans="1:32" ht="18" customHeight="1">
      <c r="A1458" s="151"/>
      <c r="B1458" s="201" t="s">
        <v>982</v>
      </c>
      <c r="C1458" s="202"/>
      <c r="D1458" s="203"/>
      <c r="E1458" s="183"/>
      <c r="F1458" s="155"/>
      <c r="G1458" s="182"/>
      <c r="H1458" s="204"/>
      <c r="I1458" s="152"/>
      <c r="J1458" s="152"/>
      <c r="K1458" s="152"/>
      <c r="L1458" s="152"/>
      <c r="M1458" s="181"/>
      <c r="N1458" s="152"/>
      <c r="O1458" s="152"/>
      <c r="P1458" s="184"/>
      <c r="Q1458" s="205"/>
      <c r="R1458" s="213"/>
      <c r="S1458" s="213"/>
      <c r="T1458" s="152"/>
      <c r="U1458" s="152"/>
      <c r="V1458" s="206"/>
      <c r="W1458" s="207"/>
      <c r="X1458" s="208"/>
      <c r="Y1458" s="209"/>
      <c r="AA1458" s="186"/>
      <c r="AB1458" s="186"/>
      <c r="AC1458" s="186"/>
      <c r="AD1458" s="186"/>
      <c r="AE1458" s="186"/>
      <c r="AF1458" s="186"/>
    </row>
    <row r="1459" spans="1:32" ht="18" customHeight="1">
      <c r="A1459" s="188"/>
      <c r="B1459" s="189"/>
      <c r="C1459" s="167"/>
      <c r="D1459" s="190"/>
      <c r="E1459" s="191"/>
      <c r="F1459" s="192"/>
      <c r="G1459" s="193"/>
      <c r="H1459" s="191"/>
      <c r="I1459" s="194"/>
      <c r="J1459" s="194" t="s">
        <v>759</v>
      </c>
      <c r="K1459" s="194"/>
      <c r="L1459" s="194"/>
      <c r="M1459" s="195" t="s">
        <v>760</v>
      </c>
      <c r="N1459" s="194"/>
      <c r="O1459" s="194"/>
      <c r="P1459" s="196"/>
      <c r="Q1459" s="197"/>
      <c r="R1459" s="194"/>
      <c r="S1459" s="194"/>
      <c r="T1459" s="194"/>
      <c r="U1459" s="194"/>
      <c r="V1459" s="198"/>
      <c r="W1459" s="198"/>
      <c r="X1459" s="199"/>
      <c r="Y1459" s="200"/>
      <c r="AA1459" s="198"/>
      <c r="AB1459" s="198"/>
      <c r="AC1459" s="198"/>
      <c r="AD1459" s="198"/>
      <c r="AE1459" s="198"/>
      <c r="AF1459" s="198"/>
    </row>
    <row r="1460" spans="1:32" ht="18" customHeight="1">
      <c r="A1460" s="151"/>
      <c r="B1460" s="201" t="s">
        <v>813</v>
      </c>
      <c r="C1460" s="202" t="s">
        <v>983</v>
      </c>
      <c r="D1460" s="217">
        <v>0.25</v>
      </c>
      <c r="E1460" s="183" t="s">
        <v>812</v>
      </c>
      <c r="F1460" s="210">
        <f>IF(G1460=0,"",IF(LEN(ABS(ROUND(G1460,0)))&gt;3,ROUND(G1460,2-INT(LOG(ABS(ROUND(G1460,0))))),IF(LEN(ABS(ROUND(G1460,0)))&gt;1,ROUND(G1460,1-INT(LOG(ABS(G1460)))),ROUND(G1460,0-INT(LOG(ABS(G1460)))))))</f>
        <v>19200</v>
      </c>
      <c r="G1460" s="211">
        <f>IF(P1460="",H1460,ROUND(H1460*P1460,1))</f>
        <v>19200</v>
      </c>
      <c r="H1460" s="204">
        <v>1</v>
      </c>
      <c r="I1460" s="213"/>
      <c r="J1460" s="213">
        <v>19200</v>
      </c>
      <c r="K1460" s="222">
        <v>1</v>
      </c>
      <c r="L1460" s="229">
        <f>IF(J1460="",K1460,ROUND(J1460*K1460,1))</f>
        <v>19200</v>
      </c>
      <c r="M1460" s="212">
        <v>19200</v>
      </c>
      <c r="N1460" s="222">
        <v>1</v>
      </c>
      <c r="O1460" s="229">
        <f>IF(M1460="",N1460,ROUND(M1460*N1460,1))</f>
        <v>19200</v>
      </c>
      <c r="P1460" s="230">
        <f>IF(E1460="",0,AVERAGE(L1460,O1460))</f>
        <v>19200</v>
      </c>
      <c r="Q1460" s="205"/>
      <c r="R1460" s="213"/>
      <c r="S1460" s="213"/>
      <c r="T1460" s="152"/>
      <c r="U1460" s="152"/>
      <c r="V1460" s="206"/>
      <c r="W1460" s="207"/>
      <c r="X1460" s="208"/>
      <c r="Y1460" s="209"/>
      <c r="AA1460" s="186"/>
      <c r="AB1460" s="186"/>
      <c r="AC1460" s="186"/>
      <c r="AD1460" s="186"/>
      <c r="AE1460" s="186"/>
      <c r="AF1460" s="186"/>
    </row>
    <row r="1461" spans="1:32" ht="18" customHeight="1">
      <c r="A1461" s="188"/>
      <c r="B1461" s="189"/>
      <c r="C1461" s="167"/>
      <c r="D1461" s="190"/>
      <c r="E1461" s="191"/>
      <c r="F1461" s="192"/>
      <c r="G1461" s="193"/>
      <c r="H1461" s="191"/>
      <c r="I1461" s="194"/>
      <c r="J1461" s="194"/>
      <c r="K1461" s="194"/>
      <c r="L1461" s="194"/>
      <c r="M1461" s="195"/>
      <c r="N1461" s="194"/>
      <c r="O1461" s="194"/>
      <c r="P1461" s="196"/>
      <c r="Q1461" s="197"/>
      <c r="R1461" s="194"/>
      <c r="S1461" s="194"/>
      <c r="T1461" s="194"/>
      <c r="U1461" s="194"/>
      <c r="V1461" s="198"/>
      <c r="W1461" s="198"/>
      <c r="X1461" s="199"/>
      <c r="Y1461" s="200"/>
      <c r="AA1461" s="198"/>
      <c r="AB1461" s="198"/>
      <c r="AC1461" s="198"/>
      <c r="AD1461" s="198"/>
      <c r="AE1461" s="198"/>
      <c r="AF1461" s="198"/>
    </row>
    <row r="1462" spans="1:32" ht="18" customHeight="1">
      <c r="A1462" s="151"/>
      <c r="B1462" s="201" t="s">
        <v>984</v>
      </c>
      <c r="C1462" s="202" t="s">
        <v>985</v>
      </c>
      <c r="D1462" s="236">
        <v>1.7000000000000001E-2</v>
      </c>
      <c r="E1462" s="183" t="s">
        <v>986</v>
      </c>
      <c r="F1462" s="155"/>
      <c r="G1462" s="182"/>
      <c r="H1462" s="204"/>
      <c r="I1462" s="152"/>
      <c r="J1462" s="152" t="s">
        <v>189</v>
      </c>
      <c r="K1462" s="152"/>
      <c r="L1462" s="152"/>
      <c r="M1462" s="181" t="s">
        <v>189</v>
      </c>
      <c r="N1462" s="152"/>
      <c r="O1462" s="152"/>
      <c r="P1462" s="184"/>
      <c r="Q1462" s="205"/>
      <c r="R1462" s="213"/>
      <c r="S1462" s="213"/>
      <c r="T1462" s="152"/>
      <c r="U1462" s="152"/>
      <c r="V1462" s="206"/>
      <c r="W1462" s="207"/>
      <c r="X1462" s="208"/>
      <c r="Y1462" s="209"/>
      <c r="AA1462" s="186"/>
      <c r="AB1462" s="186"/>
      <c r="AC1462" s="186"/>
      <c r="AD1462" s="186"/>
      <c r="AE1462" s="186"/>
      <c r="AF1462" s="186"/>
    </row>
    <row r="1463" spans="1:32" ht="18" customHeight="1">
      <c r="A1463" s="188"/>
      <c r="B1463" s="189"/>
      <c r="C1463" s="167"/>
      <c r="D1463" s="190"/>
      <c r="E1463" s="191"/>
      <c r="F1463" s="192"/>
      <c r="G1463" s="193"/>
      <c r="H1463" s="191"/>
      <c r="I1463" s="194"/>
      <c r="J1463" s="194"/>
      <c r="K1463" s="194"/>
      <c r="L1463" s="194"/>
      <c r="M1463" s="195"/>
      <c r="N1463" s="194"/>
      <c r="O1463" s="194"/>
      <c r="P1463" s="196"/>
      <c r="Q1463" s="197"/>
      <c r="R1463" s="194"/>
      <c r="S1463" s="194"/>
      <c r="T1463" s="194"/>
      <c r="U1463" s="194"/>
      <c r="V1463" s="198"/>
      <c r="W1463" s="198"/>
      <c r="X1463" s="199"/>
      <c r="Y1463" s="200"/>
      <c r="AA1463" s="198"/>
      <c r="AB1463" s="198"/>
      <c r="AC1463" s="198"/>
      <c r="AD1463" s="198"/>
      <c r="AE1463" s="198"/>
      <c r="AF1463" s="198"/>
    </row>
    <row r="1464" spans="1:32" ht="18" customHeight="1">
      <c r="A1464" s="151"/>
      <c r="B1464" s="201"/>
      <c r="C1464" s="202"/>
      <c r="D1464" s="203"/>
      <c r="E1464" s="183"/>
      <c r="F1464" s="155"/>
      <c r="G1464" s="182"/>
      <c r="H1464" s="204"/>
      <c r="I1464" s="152"/>
      <c r="J1464" s="152"/>
      <c r="K1464" s="152"/>
      <c r="L1464" s="152"/>
      <c r="M1464" s="181"/>
      <c r="N1464" s="152"/>
      <c r="O1464" s="152"/>
      <c r="P1464" s="184"/>
      <c r="Q1464" s="205"/>
      <c r="R1464" s="213"/>
      <c r="S1464" s="213"/>
      <c r="T1464" s="152"/>
      <c r="U1464" s="152"/>
      <c r="V1464" s="206"/>
      <c r="W1464" s="207"/>
      <c r="X1464" s="208"/>
      <c r="Y1464" s="209"/>
      <c r="AA1464" s="186"/>
      <c r="AB1464" s="186"/>
      <c r="AC1464" s="186"/>
      <c r="AD1464" s="186"/>
      <c r="AE1464" s="186"/>
      <c r="AF1464" s="186"/>
    </row>
    <row r="1465" spans="1:32" ht="18" customHeight="1">
      <c r="A1465" s="188"/>
      <c r="B1465" s="189"/>
      <c r="C1465" s="167"/>
      <c r="D1465" s="190"/>
      <c r="E1465" s="191"/>
      <c r="F1465" s="192"/>
      <c r="G1465" s="193"/>
      <c r="H1465" s="191"/>
      <c r="I1465" s="194"/>
      <c r="J1465" s="194"/>
      <c r="K1465" s="194"/>
      <c r="L1465" s="194"/>
      <c r="M1465" s="195"/>
      <c r="N1465" s="194"/>
      <c r="O1465" s="194"/>
      <c r="P1465" s="196"/>
      <c r="Q1465" s="197"/>
      <c r="R1465" s="194"/>
      <c r="S1465" s="194"/>
      <c r="T1465" s="194"/>
      <c r="U1465" s="194"/>
      <c r="V1465" s="198"/>
      <c r="W1465" s="198"/>
      <c r="X1465" s="199"/>
      <c r="Y1465" s="200"/>
      <c r="AA1465" s="198"/>
      <c r="AB1465" s="198"/>
      <c r="AC1465" s="198"/>
      <c r="AD1465" s="198"/>
      <c r="AE1465" s="198"/>
      <c r="AF1465" s="198"/>
    </row>
    <row r="1466" spans="1:32" ht="18" customHeight="1">
      <c r="A1466" s="151" t="s">
        <v>1117</v>
      </c>
      <c r="B1466" s="201" t="s">
        <v>231</v>
      </c>
      <c r="C1466" s="202"/>
      <c r="D1466" s="203"/>
      <c r="E1466" s="183"/>
      <c r="F1466" s="155"/>
      <c r="G1466" s="182"/>
      <c r="H1466" s="204"/>
      <c r="I1466" s="152"/>
      <c r="J1466" s="152"/>
      <c r="K1466" s="152"/>
      <c r="L1466" s="152"/>
      <c r="M1466" s="181"/>
      <c r="N1466" s="152"/>
      <c r="O1466" s="152"/>
      <c r="P1466" s="184"/>
      <c r="Q1466" s="205"/>
      <c r="R1466" s="213"/>
      <c r="S1466" s="213"/>
      <c r="T1466" s="152"/>
      <c r="U1466" s="152"/>
      <c r="V1466" s="206"/>
      <c r="W1466" s="207"/>
      <c r="X1466" s="208"/>
      <c r="Y1466" s="209"/>
      <c r="AA1466" s="186"/>
      <c r="AB1466" s="186"/>
      <c r="AC1466" s="186"/>
      <c r="AD1466" s="186"/>
      <c r="AE1466" s="186"/>
      <c r="AF1466" s="186"/>
    </row>
    <row r="1467" spans="1:32" ht="18" customHeight="1">
      <c r="A1467" s="188"/>
      <c r="B1467" s="189"/>
      <c r="C1467" s="167"/>
      <c r="D1467" s="190"/>
      <c r="E1467" s="191"/>
      <c r="F1467" s="192"/>
      <c r="G1467" s="193"/>
      <c r="H1467" s="191"/>
      <c r="I1467" s="194"/>
      <c r="J1467" s="194"/>
      <c r="K1467" s="194"/>
      <c r="L1467" s="194"/>
      <c r="M1467" s="194"/>
      <c r="N1467" s="194"/>
      <c r="O1467" s="194"/>
      <c r="P1467" s="196"/>
      <c r="Q1467" s="197"/>
      <c r="R1467" s="194"/>
      <c r="S1467" s="194"/>
      <c r="T1467" s="194"/>
      <c r="U1467" s="194"/>
      <c r="V1467" s="198"/>
      <c r="W1467" s="198"/>
      <c r="X1467" s="199"/>
      <c r="Y1467" s="200"/>
      <c r="AA1467" s="198"/>
      <c r="AB1467" s="198"/>
      <c r="AC1467" s="198"/>
      <c r="AD1467" s="198"/>
      <c r="AE1467" s="198"/>
      <c r="AF1467" s="198"/>
    </row>
    <row r="1468" spans="1:32" ht="18" customHeight="1">
      <c r="A1468" s="151"/>
      <c r="B1468" s="201" t="s">
        <v>976</v>
      </c>
      <c r="C1468" s="202"/>
      <c r="D1468" s="203"/>
      <c r="E1468" s="183"/>
      <c r="F1468" s="210"/>
      <c r="G1468" s="211"/>
      <c r="H1468" s="204"/>
      <c r="I1468" s="213"/>
      <c r="J1468" s="213"/>
      <c r="K1468" s="222"/>
      <c r="L1468" s="213"/>
      <c r="M1468" s="212"/>
      <c r="N1468" s="222"/>
      <c r="O1468" s="213"/>
      <c r="P1468" s="214"/>
      <c r="Q1468" s="205"/>
      <c r="R1468" s="213"/>
      <c r="S1468" s="213"/>
      <c r="T1468" s="152"/>
      <c r="U1468" s="152"/>
      <c r="V1468" s="206"/>
      <c r="W1468" s="207"/>
      <c r="X1468" s="208"/>
      <c r="Y1468" s="209"/>
      <c r="AA1468" s="186"/>
      <c r="AB1468" s="186"/>
      <c r="AC1468" s="186"/>
      <c r="AD1468" s="186"/>
      <c r="AE1468" s="186"/>
      <c r="AF1468" s="186"/>
    </row>
    <row r="1469" spans="1:32" ht="18" customHeight="1">
      <c r="A1469" s="188"/>
      <c r="B1469" s="189"/>
      <c r="C1469" s="167"/>
      <c r="D1469" s="190"/>
      <c r="E1469" s="191"/>
      <c r="F1469" s="192"/>
      <c r="G1469" s="193"/>
      <c r="H1469" s="191"/>
      <c r="I1469" s="194"/>
      <c r="J1469" s="194"/>
      <c r="K1469" s="194"/>
      <c r="L1469" s="194"/>
      <c r="M1469" s="195"/>
      <c r="N1469" s="194"/>
      <c r="O1469" s="194"/>
      <c r="P1469" s="196"/>
      <c r="Q1469" s="197"/>
      <c r="R1469" s="194"/>
      <c r="S1469" s="194"/>
      <c r="T1469" s="194"/>
      <c r="U1469" s="194"/>
      <c r="V1469" s="198"/>
      <c r="W1469" s="198"/>
      <c r="X1469" s="199"/>
      <c r="Y1469" s="200"/>
      <c r="AA1469" s="198"/>
      <c r="AB1469" s="198"/>
      <c r="AC1469" s="198"/>
      <c r="AD1469" s="198"/>
      <c r="AE1469" s="198"/>
      <c r="AF1469" s="198"/>
    </row>
    <row r="1470" spans="1:32" ht="18" customHeight="1">
      <c r="A1470" s="151"/>
      <c r="B1470" s="201" t="s">
        <v>978</v>
      </c>
      <c r="C1470" s="202"/>
      <c r="D1470" s="203"/>
      <c r="E1470" s="183"/>
      <c r="F1470" s="155"/>
      <c r="G1470" s="182"/>
      <c r="H1470" s="204"/>
      <c r="I1470" s="152"/>
      <c r="J1470" s="152"/>
      <c r="K1470" s="152"/>
      <c r="L1470" s="152"/>
      <c r="M1470" s="181"/>
      <c r="N1470" s="152"/>
      <c r="O1470" s="152"/>
      <c r="P1470" s="184"/>
      <c r="Q1470" s="205"/>
      <c r="R1470" s="213"/>
      <c r="S1470" s="213"/>
      <c r="T1470" s="152"/>
      <c r="U1470" s="152"/>
      <c r="V1470" s="206"/>
      <c r="W1470" s="207"/>
      <c r="X1470" s="208"/>
      <c r="Y1470" s="209"/>
      <c r="AA1470" s="186"/>
      <c r="AB1470" s="186"/>
      <c r="AC1470" s="186"/>
      <c r="AD1470" s="186"/>
      <c r="AE1470" s="186"/>
      <c r="AF1470" s="186"/>
    </row>
    <row r="1471" spans="1:32" ht="18" customHeight="1">
      <c r="A1471" s="188"/>
      <c r="B1471" s="189"/>
      <c r="C1471" s="167"/>
      <c r="D1471" s="190"/>
      <c r="E1471" s="191"/>
      <c r="F1471" s="192"/>
      <c r="G1471" s="193"/>
      <c r="H1471" s="191"/>
      <c r="I1471" s="194"/>
      <c r="J1471" s="194" t="s">
        <v>759</v>
      </c>
      <c r="K1471" s="194"/>
      <c r="L1471" s="194"/>
      <c r="M1471" s="195" t="s">
        <v>760</v>
      </c>
      <c r="N1471" s="194"/>
      <c r="O1471" s="194"/>
      <c r="P1471" s="196"/>
      <c r="Q1471" s="197"/>
      <c r="R1471" s="194"/>
      <c r="S1471" s="194"/>
      <c r="T1471" s="194"/>
      <c r="U1471" s="194"/>
      <c r="V1471" s="198"/>
      <c r="W1471" s="198"/>
      <c r="X1471" s="199"/>
      <c r="Y1471" s="200"/>
      <c r="AA1471" s="198"/>
      <c r="AB1471" s="198"/>
      <c r="AC1471" s="198"/>
      <c r="AD1471" s="198"/>
      <c r="AE1471" s="198"/>
      <c r="AF1471" s="198"/>
    </row>
    <row r="1472" spans="1:32" ht="18" customHeight="1">
      <c r="A1472" s="151"/>
      <c r="B1472" s="201" t="s">
        <v>979</v>
      </c>
      <c r="C1472" s="202" t="s">
        <v>1001</v>
      </c>
      <c r="D1472" s="236">
        <v>2.9000000000000001E-2</v>
      </c>
      <c r="E1472" s="183" t="s">
        <v>812</v>
      </c>
      <c r="F1472" s="210">
        <f>IF(G1472=0,"",IF(LEN(ABS(ROUND(G1472,0)))&gt;3,ROUND(G1472,2-INT(LOG(ABS(ROUND(G1472,0))))),IF(LEN(ABS(ROUND(G1472,0)))&gt;1,ROUND(G1472,1-INT(LOG(ABS(G1472)))),ROUND(G1472,0-INT(LOG(ABS(G1472)))))))</f>
        <v>18400</v>
      </c>
      <c r="G1472" s="211">
        <f>IF(P1472="",H1472,ROUND(H1472*P1472,1))</f>
        <v>18400</v>
      </c>
      <c r="H1472" s="204">
        <v>1</v>
      </c>
      <c r="I1472" s="213"/>
      <c r="J1472" s="213">
        <v>18400</v>
      </c>
      <c r="K1472" s="222">
        <v>1</v>
      </c>
      <c r="L1472" s="229">
        <f>IF(J1472="",K1472,ROUND(J1472*K1472,1))</f>
        <v>18400</v>
      </c>
      <c r="M1472" s="212">
        <v>18400</v>
      </c>
      <c r="N1472" s="222">
        <v>1</v>
      </c>
      <c r="O1472" s="229">
        <f>IF(M1472="",N1472,ROUND(M1472*N1472,1))</f>
        <v>18400</v>
      </c>
      <c r="P1472" s="230">
        <f>IF(E1472="",0,AVERAGE(L1472,O1472))</f>
        <v>18400</v>
      </c>
      <c r="Q1472" s="205"/>
      <c r="R1472" s="213"/>
      <c r="S1472" s="213"/>
      <c r="T1472" s="152"/>
      <c r="U1472" s="152"/>
      <c r="V1472" s="206"/>
      <c r="W1472" s="207"/>
      <c r="X1472" s="208"/>
      <c r="Y1472" s="209"/>
      <c r="AA1472" s="186"/>
      <c r="AB1472" s="186"/>
      <c r="AC1472" s="186"/>
      <c r="AD1472" s="186"/>
      <c r="AE1472" s="186"/>
      <c r="AF1472" s="186"/>
    </row>
    <row r="1473" spans="1:32" ht="18" customHeight="1">
      <c r="A1473" s="188"/>
      <c r="B1473" s="189"/>
      <c r="C1473" s="167"/>
      <c r="D1473" s="190"/>
      <c r="E1473" s="191"/>
      <c r="F1473" s="192"/>
      <c r="G1473" s="193"/>
      <c r="H1473" s="191"/>
      <c r="I1473" s="194"/>
      <c r="J1473" s="194" t="s">
        <v>759</v>
      </c>
      <c r="K1473" s="194"/>
      <c r="L1473" s="194"/>
      <c r="M1473" s="195" t="s">
        <v>760</v>
      </c>
      <c r="N1473" s="194"/>
      <c r="O1473" s="194"/>
      <c r="P1473" s="196"/>
      <c r="Q1473" s="197"/>
      <c r="R1473" s="194"/>
      <c r="S1473" s="194"/>
      <c r="T1473" s="194"/>
      <c r="U1473" s="194"/>
      <c r="V1473" s="198"/>
      <c r="W1473" s="198"/>
      <c r="X1473" s="199"/>
      <c r="Y1473" s="200"/>
      <c r="AA1473" s="198"/>
      <c r="AB1473" s="198"/>
      <c r="AC1473" s="198"/>
      <c r="AD1473" s="198"/>
      <c r="AE1473" s="198"/>
      <c r="AF1473" s="198"/>
    </row>
    <row r="1474" spans="1:32" ht="18" customHeight="1">
      <c r="A1474" s="151"/>
      <c r="B1474" s="201" t="s">
        <v>813</v>
      </c>
      <c r="C1474" s="202" t="s">
        <v>1002</v>
      </c>
      <c r="D1474" s="236">
        <v>1.6E-2</v>
      </c>
      <c r="E1474" s="183" t="s">
        <v>812</v>
      </c>
      <c r="F1474" s="210">
        <f>IF(G1474=0,"",IF(LEN(ABS(ROUND(G1474,0)))&gt;3,ROUND(G1474,2-INT(LOG(ABS(ROUND(G1474,0))))),IF(LEN(ABS(ROUND(G1474,0)))&gt;1,ROUND(G1474,1-INT(LOG(ABS(G1474)))),ROUND(G1474,0-INT(LOG(ABS(G1474)))))))</f>
        <v>19200</v>
      </c>
      <c r="G1474" s="211">
        <f>IF(P1474="",H1474,ROUND(H1474*P1474,1))</f>
        <v>19200</v>
      </c>
      <c r="H1474" s="204">
        <v>1</v>
      </c>
      <c r="I1474" s="213"/>
      <c r="J1474" s="213">
        <v>19200</v>
      </c>
      <c r="K1474" s="222">
        <v>1</v>
      </c>
      <c r="L1474" s="229">
        <f>IF(J1474="",K1474,ROUND(J1474*K1474,1))</f>
        <v>19200</v>
      </c>
      <c r="M1474" s="212">
        <v>19200</v>
      </c>
      <c r="N1474" s="222">
        <v>1</v>
      </c>
      <c r="O1474" s="229">
        <f>IF(M1474="",N1474,ROUND(M1474*N1474,1))</f>
        <v>19200</v>
      </c>
      <c r="P1474" s="230">
        <f>IF(E1474="",0,AVERAGE(L1474,O1474))</f>
        <v>19200</v>
      </c>
      <c r="Q1474" s="205"/>
      <c r="R1474" s="213"/>
      <c r="S1474" s="213"/>
      <c r="T1474" s="152"/>
      <c r="U1474" s="152"/>
      <c r="V1474" s="206"/>
      <c r="W1474" s="207"/>
      <c r="X1474" s="208"/>
      <c r="Y1474" s="209"/>
      <c r="AA1474" s="186"/>
      <c r="AB1474" s="186"/>
      <c r="AC1474" s="186"/>
      <c r="AD1474" s="186"/>
      <c r="AE1474" s="186"/>
      <c r="AF1474" s="186"/>
    </row>
    <row r="1475" spans="1:32" ht="18" customHeight="1">
      <c r="A1475" s="188"/>
      <c r="B1475" s="189"/>
      <c r="C1475" s="167"/>
      <c r="D1475" s="190"/>
      <c r="E1475" s="191"/>
      <c r="F1475" s="192"/>
      <c r="G1475" s="193"/>
      <c r="H1475" s="191"/>
      <c r="I1475" s="194"/>
      <c r="J1475" s="194"/>
      <c r="K1475" s="194"/>
      <c r="L1475" s="194"/>
      <c r="M1475" s="195"/>
      <c r="N1475" s="194"/>
      <c r="O1475" s="194"/>
      <c r="P1475" s="196"/>
      <c r="Q1475" s="197"/>
      <c r="R1475" s="194"/>
      <c r="S1475" s="194"/>
      <c r="T1475" s="194"/>
      <c r="U1475" s="194"/>
      <c r="V1475" s="198"/>
      <c r="W1475" s="198"/>
      <c r="X1475" s="199"/>
      <c r="Y1475" s="200"/>
      <c r="AA1475" s="198"/>
      <c r="AB1475" s="198"/>
      <c r="AC1475" s="198"/>
      <c r="AD1475" s="198"/>
      <c r="AE1475" s="198"/>
      <c r="AF1475" s="198"/>
    </row>
    <row r="1476" spans="1:32" ht="18" customHeight="1">
      <c r="A1476" s="151"/>
      <c r="B1476" s="201" t="s">
        <v>982</v>
      </c>
      <c r="C1476" s="202"/>
      <c r="D1476" s="203"/>
      <c r="E1476" s="183"/>
      <c r="F1476" s="155"/>
      <c r="G1476" s="182"/>
      <c r="H1476" s="204"/>
      <c r="I1476" s="152"/>
      <c r="J1476" s="152"/>
      <c r="K1476" s="152"/>
      <c r="L1476" s="152"/>
      <c r="M1476" s="181"/>
      <c r="N1476" s="152"/>
      <c r="O1476" s="152"/>
      <c r="P1476" s="184"/>
      <c r="Q1476" s="205"/>
      <c r="R1476" s="213"/>
      <c r="S1476" s="213"/>
      <c r="T1476" s="152"/>
      <c r="U1476" s="152"/>
      <c r="V1476" s="206"/>
      <c r="W1476" s="207"/>
      <c r="X1476" s="208"/>
      <c r="Y1476" s="209"/>
      <c r="AA1476" s="186"/>
      <c r="AB1476" s="186"/>
      <c r="AC1476" s="186"/>
      <c r="AD1476" s="186"/>
      <c r="AE1476" s="186"/>
      <c r="AF1476" s="186"/>
    </row>
    <row r="1477" spans="1:32" ht="18" customHeight="1">
      <c r="A1477" s="188"/>
      <c r="B1477" s="189"/>
      <c r="C1477" s="167"/>
      <c r="D1477" s="190"/>
      <c r="E1477" s="191"/>
      <c r="F1477" s="192"/>
      <c r="G1477" s="193"/>
      <c r="H1477" s="191"/>
      <c r="I1477" s="194"/>
      <c r="J1477" s="194" t="s">
        <v>759</v>
      </c>
      <c r="K1477" s="194"/>
      <c r="L1477" s="194"/>
      <c r="M1477" s="195" t="s">
        <v>760</v>
      </c>
      <c r="N1477" s="194"/>
      <c r="O1477" s="194"/>
      <c r="P1477" s="196"/>
      <c r="Q1477" s="197"/>
      <c r="R1477" s="194"/>
      <c r="S1477" s="194"/>
      <c r="T1477" s="194"/>
      <c r="U1477" s="194"/>
      <c r="V1477" s="198"/>
      <c r="W1477" s="198"/>
      <c r="X1477" s="199"/>
      <c r="Y1477" s="200"/>
      <c r="AA1477" s="198"/>
      <c r="AB1477" s="198"/>
      <c r="AC1477" s="198"/>
      <c r="AD1477" s="198"/>
      <c r="AE1477" s="198"/>
      <c r="AF1477" s="198"/>
    </row>
    <row r="1478" spans="1:32" ht="18" customHeight="1">
      <c r="A1478" s="151"/>
      <c r="B1478" s="201" t="s">
        <v>813</v>
      </c>
      <c r="C1478" s="202" t="s">
        <v>1003</v>
      </c>
      <c r="D1478" s="236">
        <v>1.7999999999999999E-2</v>
      </c>
      <c r="E1478" s="183" t="s">
        <v>812</v>
      </c>
      <c r="F1478" s="210">
        <f>IF(G1478=0,"",IF(LEN(ABS(ROUND(G1478,0)))&gt;3,ROUND(G1478,2-INT(LOG(ABS(ROUND(G1478,0))))),IF(LEN(ABS(ROUND(G1478,0)))&gt;1,ROUND(G1478,1-INT(LOG(ABS(G1478)))),ROUND(G1478,0-INT(LOG(ABS(G1478)))))))</f>
        <v>19200</v>
      </c>
      <c r="G1478" s="211">
        <f>IF(P1478="",H1478,ROUND(H1478*P1478,1))</f>
        <v>19200</v>
      </c>
      <c r="H1478" s="204">
        <v>1</v>
      </c>
      <c r="I1478" s="213"/>
      <c r="J1478" s="213">
        <v>19200</v>
      </c>
      <c r="K1478" s="222">
        <v>1</v>
      </c>
      <c r="L1478" s="229">
        <f>IF(J1478="",K1478,ROUND(J1478*K1478,1))</f>
        <v>19200</v>
      </c>
      <c r="M1478" s="212">
        <v>19200</v>
      </c>
      <c r="N1478" s="222">
        <v>1</v>
      </c>
      <c r="O1478" s="229">
        <f>IF(M1478="",N1478,ROUND(M1478*N1478,1))</f>
        <v>19200</v>
      </c>
      <c r="P1478" s="230">
        <f>IF(E1478="",0,AVERAGE(L1478,O1478))</f>
        <v>19200</v>
      </c>
      <c r="Q1478" s="205"/>
      <c r="R1478" s="213"/>
      <c r="S1478" s="213"/>
      <c r="T1478" s="152"/>
      <c r="U1478" s="152"/>
      <c r="V1478" s="206"/>
      <c r="W1478" s="207"/>
      <c r="X1478" s="208"/>
      <c r="Y1478" s="209"/>
      <c r="AA1478" s="186"/>
      <c r="AB1478" s="186"/>
      <c r="AC1478" s="186"/>
      <c r="AD1478" s="186"/>
      <c r="AE1478" s="186"/>
      <c r="AF1478" s="186"/>
    </row>
    <row r="1479" spans="1:32" ht="18" customHeight="1">
      <c r="A1479" s="188"/>
      <c r="B1479" s="189"/>
      <c r="C1479" s="167"/>
      <c r="D1479" s="190"/>
      <c r="E1479" s="191"/>
      <c r="F1479" s="192"/>
      <c r="G1479" s="193"/>
      <c r="H1479" s="191"/>
      <c r="I1479" s="194"/>
      <c r="J1479" s="194"/>
      <c r="K1479" s="194"/>
      <c r="L1479" s="194"/>
      <c r="M1479" s="195"/>
      <c r="N1479" s="194"/>
      <c r="O1479" s="194"/>
      <c r="P1479" s="196"/>
      <c r="Q1479" s="197"/>
      <c r="R1479" s="194"/>
      <c r="S1479" s="194"/>
      <c r="T1479" s="194"/>
      <c r="U1479" s="194"/>
      <c r="V1479" s="198"/>
      <c r="W1479" s="198"/>
      <c r="X1479" s="199"/>
      <c r="Y1479" s="200"/>
      <c r="AA1479" s="198"/>
      <c r="AB1479" s="198"/>
      <c r="AC1479" s="198"/>
      <c r="AD1479" s="198"/>
      <c r="AE1479" s="198"/>
      <c r="AF1479" s="198"/>
    </row>
    <row r="1480" spans="1:32" ht="18" customHeight="1">
      <c r="A1480" s="151"/>
      <c r="B1480" s="201" t="s">
        <v>984</v>
      </c>
      <c r="C1480" s="202" t="s">
        <v>1004</v>
      </c>
      <c r="D1480" s="236">
        <v>1E-3</v>
      </c>
      <c r="E1480" s="183" t="s">
        <v>986</v>
      </c>
      <c r="F1480" s="155"/>
      <c r="G1480" s="182"/>
      <c r="H1480" s="204"/>
      <c r="I1480" s="152"/>
      <c r="J1480" s="152" t="s">
        <v>189</v>
      </c>
      <c r="K1480" s="152"/>
      <c r="L1480" s="152"/>
      <c r="M1480" s="181" t="s">
        <v>1005</v>
      </c>
      <c r="N1480" s="152"/>
      <c r="O1480" s="152"/>
      <c r="P1480" s="184"/>
      <c r="Q1480" s="205"/>
      <c r="R1480" s="213"/>
      <c r="S1480" s="213"/>
      <c r="T1480" s="152"/>
      <c r="U1480" s="152"/>
      <c r="V1480" s="206"/>
      <c r="W1480" s="207"/>
      <c r="X1480" s="208"/>
      <c r="Y1480" s="209"/>
      <c r="AA1480" s="186"/>
      <c r="AB1480" s="186"/>
      <c r="AC1480" s="186"/>
      <c r="AD1480" s="186"/>
      <c r="AE1480" s="186"/>
      <c r="AF1480" s="186"/>
    </row>
    <row r="1481" spans="1:32" ht="18" customHeight="1">
      <c r="A1481" s="188"/>
      <c r="B1481" s="189"/>
      <c r="C1481" s="167"/>
      <c r="D1481" s="190"/>
      <c r="E1481" s="191"/>
      <c r="F1481" s="192"/>
      <c r="G1481" s="193"/>
      <c r="H1481" s="191"/>
      <c r="I1481" s="194"/>
      <c r="J1481" s="194"/>
      <c r="K1481" s="194"/>
      <c r="L1481" s="194"/>
      <c r="M1481" s="195"/>
      <c r="N1481" s="194"/>
      <c r="O1481" s="194"/>
      <c r="P1481" s="196"/>
      <c r="Q1481" s="197"/>
      <c r="R1481" s="194"/>
      <c r="S1481" s="194"/>
      <c r="T1481" s="194"/>
      <c r="U1481" s="194"/>
      <c r="V1481" s="198"/>
      <c r="W1481" s="198"/>
      <c r="X1481" s="199"/>
      <c r="Y1481" s="200"/>
      <c r="AA1481" s="198"/>
      <c r="AB1481" s="198"/>
      <c r="AC1481" s="198"/>
      <c r="AD1481" s="198"/>
      <c r="AE1481" s="198"/>
      <c r="AF1481" s="198"/>
    </row>
    <row r="1482" spans="1:32" ht="18" customHeight="1">
      <c r="A1482" s="151"/>
      <c r="B1482" s="201"/>
      <c r="C1482" s="202"/>
      <c r="D1482" s="203"/>
      <c r="E1482" s="183"/>
      <c r="F1482" s="155"/>
      <c r="G1482" s="182"/>
      <c r="H1482" s="204"/>
      <c r="I1482" s="152"/>
      <c r="J1482" s="152"/>
      <c r="K1482" s="152"/>
      <c r="L1482" s="152"/>
      <c r="M1482" s="181"/>
      <c r="N1482" s="152"/>
      <c r="O1482" s="152"/>
      <c r="P1482" s="184"/>
      <c r="Q1482" s="205"/>
      <c r="R1482" s="213"/>
      <c r="S1482" s="213"/>
      <c r="T1482" s="152"/>
      <c r="U1482" s="152"/>
      <c r="V1482" s="206"/>
      <c r="W1482" s="207"/>
      <c r="X1482" s="208"/>
      <c r="Y1482" s="209"/>
      <c r="AA1482" s="186"/>
      <c r="AB1482" s="186"/>
      <c r="AC1482" s="186"/>
      <c r="AD1482" s="186"/>
      <c r="AE1482" s="186"/>
      <c r="AF1482" s="186"/>
    </row>
    <row r="1483" spans="1:32" ht="18" customHeight="1">
      <c r="A1483" s="188"/>
      <c r="B1483" s="189"/>
      <c r="C1483" s="167"/>
      <c r="D1483" s="190"/>
      <c r="E1483" s="191"/>
      <c r="F1483" s="192"/>
      <c r="G1483" s="193"/>
      <c r="H1483" s="191"/>
      <c r="I1483" s="194"/>
      <c r="J1483" s="194"/>
      <c r="K1483" s="194"/>
      <c r="L1483" s="194"/>
      <c r="M1483" s="194"/>
      <c r="N1483" s="194"/>
      <c r="O1483" s="194"/>
      <c r="P1483" s="196"/>
      <c r="Q1483" s="197"/>
      <c r="R1483" s="194"/>
      <c r="S1483" s="194"/>
      <c r="T1483" s="194"/>
      <c r="U1483" s="194"/>
      <c r="V1483" s="198"/>
      <c r="W1483" s="198"/>
      <c r="X1483" s="199"/>
      <c r="Y1483" s="200"/>
      <c r="AA1483" s="198"/>
      <c r="AB1483" s="198"/>
      <c r="AC1483" s="198"/>
      <c r="AD1483" s="198"/>
      <c r="AE1483" s="198"/>
      <c r="AF1483" s="198"/>
    </row>
    <row r="1484" spans="1:32" ht="18" customHeight="1">
      <c r="A1484" s="151" t="s">
        <v>1119</v>
      </c>
      <c r="B1484" s="201" t="s">
        <v>232</v>
      </c>
      <c r="C1484" s="202"/>
      <c r="D1484" s="203"/>
      <c r="E1484" s="183"/>
      <c r="F1484" s="210"/>
      <c r="G1484" s="211"/>
      <c r="H1484" s="204"/>
      <c r="I1484" s="213"/>
      <c r="J1484" s="213"/>
      <c r="K1484" s="222"/>
      <c r="L1484" s="213"/>
      <c r="M1484" s="212"/>
      <c r="N1484" s="222"/>
      <c r="O1484" s="213"/>
      <c r="P1484" s="214"/>
      <c r="Q1484" s="205"/>
      <c r="R1484" s="213"/>
      <c r="S1484" s="213"/>
      <c r="T1484" s="152"/>
      <c r="U1484" s="152"/>
      <c r="V1484" s="206"/>
      <c r="W1484" s="207"/>
      <c r="X1484" s="208"/>
      <c r="Y1484" s="209"/>
      <c r="AA1484" s="186"/>
      <c r="AB1484" s="186"/>
      <c r="AC1484" s="186"/>
      <c r="AD1484" s="186"/>
      <c r="AE1484" s="186"/>
      <c r="AF1484" s="186"/>
    </row>
    <row r="1485" spans="1:32" ht="18" customHeight="1">
      <c r="A1485" s="188"/>
      <c r="B1485" s="189"/>
      <c r="C1485" s="167"/>
      <c r="D1485" s="190"/>
      <c r="E1485" s="191"/>
      <c r="F1485" s="192"/>
      <c r="G1485" s="193"/>
      <c r="H1485" s="191"/>
      <c r="I1485" s="194"/>
      <c r="J1485" s="194"/>
      <c r="K1485" s="194"/>
      <c r="L1485" s="194"/>
      <c r="M1485" s="195"/>
      <c r="N1485" s="194"/>
      <c r="O1485" s="194"/>
      <c r="P1485" s="196"/>
      <c r="Q1485" s="197"/>
      <c r="R1485" s="194"/>
      <c r="S1485" s="194"/>
      <c r="T1485" s="194"/>
      <c r="U1485" s="194"/>
      <c r="V1485" s="198"/>
      <c r="W1485" s="198"/>
      <c r="X1485" s="199"/>
      <c r="Y1485" s="200"/>
      <c r="AA1485" s="198"/>
      <c r="AB1485" s="198"/>
      <c r="AC1485" s="198"/>
      <c r="AD1485" s="198"/>
      <c r="AE1485" s="198"/>
      <c r="AF1485" s="198"/>
    </row>
    <row r="1486" spans="1:32" ht="18" customHeight="1">
      <c r="A1486" s="151"/>
      <c r="B1486" s="201" t="s">
        <v>41</v>
      </c>
      <c r="C1486" s="202"/>
      <c r="D1486" s="203"/>
      <c r="E1486" s="183"/>
      <c r="F1486" s="155"/>
      <c r="G1486" s="182"/>
      <c r="H1486" s="204"/>
      <c r="I1486" s="152"/>
      <c r="J1486" s="152"/>
      <c r="K1486" s="152"/>
      <c r="L1486" s="152"/>
      <c r="M1486" s="181"/>
      <c r="N1486" s="152"/>
      <c r="O1486" s="152"/>
      <c r="P1486" s="184"/>
      <c r="Q1486" s="205"/>
      <c r="R1486" s="213"/>
      <c r="S1486" s="213"/>
      <c r="T1486" s="152"/>
      <c r="U1486" s="152"/>
      <c r="V1486" s="206"/>
      <c r="W1486" s="207"/>
      <c r="X1486" s="208"/>
      <c r="Y1486" s="209"/>
      <c r="AA1486" s="186"/>
      <c r="AB1486" s="186"/>
      <c r="AC1486" s="186"/>
      <c r="AD1486" s="186"/>
      <c r="AE1486" s="186"/>
      <c r="AF1486" s="186"/>
    </row>
    <row r="1487" spans="1:32" ht="18" customHeight="1">
      <c r="A1487" s="188"/>
      <c r="B1487" s="189" t="s">
        <v>937</v>
      </c>
      <c r="C1487" s="167"/>
      <c r="D1487" s="190"/>
      <c r="E1487" s="191"/>
      <c r="F1487" s="192"/>
      <c r="G1487" s="193"/>
      <c r="H1487" s="191"/>
      <c r="I1487" s="194"/>
      <c r="J1487" s="194" t="s">
        <v>759</v>
      </c>
      <c r="K1487" s="194"/>
      <c r="L1487" s="194"/>
      <c r="M1487" s="195" t="s">
        <v>760</v>
      </c>
      <c r="N1487" s="194"/>
      <c r="O1487" s="194"/>
      <c r="P1487" s="196"/>
      <c r="Q1487" s="197"/>
      <c r="R1487" s="194"/>
      <c r="S1487" s="194"/>
      <c r="T1487" s="194"/>
      <c r="U1487" s="194"/>
      <c r="V1487" s="198"/>
      <c r="W1487" s="198"/>
      <c r="X1487" s="199"/>
      <c r="Y1487" s="200"/>
      <c r="AA1487" s="198"/>
      <c r="AB1487" s="198"/>
      <c r="AC1487" s="198"/>
      <c r="AD1487" s="198"/>
      <c r="AE1487" s="198"/>
      <c r="AF1487" s="198"/>
    </row>
    <row r="1488" spans="1:32" ht="18" customHeight="1">
      <c r="A1488" s="151"/>
      <c r="B1488" s="201" t="s">
        <v>813</v>
      </c>
      <c r="C1488" s="202" t="s">
        <v>1006</v>
      </c>
      <c r="D1488" s="236">
        <v>1.7999999999999999E-2</v>
      </c>
      <c r="E1488" s="183" t="s">
        <v>812</v>
      </c>
      <c r="F1488" s="210">
        <f>IF(G1488=0,"",IF(LEN(ABS(ROUND(G1488,0)))&gt;3,ROUND(G1488,2-INT(LOG(ABS(ROUND(G1488,0))))),IF(LEN(ABS(ROUND(G1488,0)))&gt;1,ROUND(G1488,1-INT(LOG(ABS(G1488)))),ROUND(G1488,0-INT(LOG(ABS(G1488)))))))</f>
        <v>19200</v>
      </c>
      <c r="G1488" s="211">
        <f>IF(P1488="",H1488,ROUND(H1488*P1488,1))</f>
        <v>19200</v>
      </c>
      <c r="H1488" s="204">
        <v>1</v>
      </c>
      <c r="I1488" s="213"/>
      <c r="J1488" s="213">
        <v>19200</v>
      </c>
      <c r="K1488" s="222">
        <v>1</v>
      </c>
      <c r="L1488" s="229">
        <f>IF(J1488="",K1488,ROUND(J1488*K1488,1))</f>
        <v>19200</v>
      </c>
      <c r="M1488" s="212">
        <v>19200</v>
      </c>
      <c r="N1488" s="222">
        <v>1</v>
      </c>
      <c r="O1488" s="229">
        <f>IF(M1488="",N1488,ROUND(M1488*N1488,1))</f>
        <v>19200</v>
      </c>
      <c r="P1488" s="230">
        <f>IF(E1488="",0,AVERAGE(L1488,O1488))</f>
        <v>19200</v>
      </c>
      <c r="Q1488" s="205"/>
      <c r="R1488" s="213"/>
      <c r="S1488" s="213"/>
      <c r="T1488" s="152"/>
      <c r="U1488" s="152"/>
      <c r="V1488" s="206"/>
      <c r="W1488" s="207"/>
      <c r="X1488" s="208"/>
      <c r="Y1488" s="209"/>
      <c r="AA1488" s="186"/>
      <c r="AB1488" s="186"/>
      <c r="AC1488" s="186"/>
      <c r="AD1488" s="186"/>
      <c r="AE1488" s="186"/>
      <c r="AF1488" s="186"/>
    </row>
    <row r="1489" spans="1:32" ht="18" customHeight="1">
      <c r="A1489" s="188"/>
      <c r="B1489" s="189" t="s">
        <v>946</v>
      </c>
      <c r="C1489" s="167"/>
      <c r="D1489" s="190"/>
      <c r="E1489" s="191"/>
      <c r="F1489" s="192"/>
      <c r="G1489" s="193"/>
      <c r="H1489" s="191"/>
      <c r="I1489" s="194"/>
      <c r="J1489" s="194" t="s">
        <v>759</v>
      </c>
      <c r="K1489" s="194"/>
      <c r="L1489" s="194"/>
      <c r="M1489" s="195" t="s">
        <v>760</v>
      </c>
      <c r="N1489" s="194"/>
      <c r="O1489" s="194"/>
      <c r="P1489" s="196"/>
      <c r="Q1489" s="197"/>
      <c r="R1489" s="194"/>
      <c r="S1489" s="194"/>
      <c r="T1489" s="194"/>
      <c r="U1489" s="194"/>
      <c r="V1489" s="198"/>
      <c r="W1489" s="198"/>
      <c r="X1489" s="199"/>
      <c r="Y1489" s="200"/>
      <c r="AA1489" s="198"/>
      <c r="AB1489" s="198"/>
      <c r="AC1489" s="198"/>
      <c r="AD1489" s="198"/>
      <c r="AE1489" s="198"/>
      <c r="AF1489" s="198"/>
    </row>
    <row r="1490" spans="1:32" ht="18" customHeight="1">
      <c r="A1490" s="151"/>
      <c r="B1490" s="201" t="s">
        <v>947</v>
      </c>
      <c r="C1490" s="202" t="s">
        <v>1008</v>
      </c>
      <c r="D1490" s="236">
        <v>8.9999999999999993E-3</v>
      </c>
      <c r="E1490" s="183" t="s">
        <v>812</v>
      </c>
      <c r="F1490" s="210">
        <f>IF(G1490=0,"",IF(LEN(ABS(ROUND(G1490,0)))&gt;3,ROUND(G1490,2-INT(LOG(ABS(ROUND(G1490,0))))),IF(LEN(ABS(ROUND(G1490,0)))&gt;1,ROUND(G1490,1-INT(LOG(ABS(G1490)))),ROUND(G1490,0-INT(LOG(ABS(G1490)))))))</f>
        <v>23200</v>
      </c>
      <c r="G1490" s="211">
        <f>IF(P1490="",H1490,ROUND(H1490*P1490,1))</f>
        <v>23200</v>
      </c>
      <c r="H1490" s="204">
        <v>1</v>
      </c>
      <c r="I1490" s="213"/>
      <c r="J1490" s="213">
        <v>23200</v>
      </c>
      <c r="K1490" s="222">
        <v>1</v>
      </c>
      <c r="L1490" s="229">
        <f>IF(J1490="",K1490,ROUND(J1490*K1490,1))</f>
        <v>23200</v>
      </c>
      <c r="M1490" s="212">
        <v>23200</v>
      </c>
      <c r="N1490" s="222">
        <v>1</v>
      </c>
      <c r="O1490" s="229">
        <f>IF(M1490="",N1490,ROUND(M1490*N1490,1))</f>
        <v>23200</v>
      </c>
      <c r="P1490" s="230">
        <f>IF(E1490="",0,AVERAGE(L1490,O1490))</f>
        <v>23200</v>
      </c>
      <c r="Q1490" s="205"/>
      <c r="R1490" s="213"/>
      <c r="S1490" s="213"/>
      <c r="T1490" s="152"/>
      <c r="U1490" s="152"/>
      <c r="V1490" s="206"/>
      <c r="W1490" s="207"/>
      <c r="X1490" s="208"/>
      <c r="Y1490" s="209"/>
      <c r="AA1490" s="186"/>
      <c r="AB1490" s="186"/>
      <c r="AC1490" s="186"/>
      <c r="AD1490" s="186"/>
      <c r="AE1490" s="186"/>
      <c r="AF1490" s="186"/>
    </row>
    <row r="1491" spans="1:32" ht="18" customHeight="1">
      <c r="A1491" s="188"/>
      <c r="B1491" s="189" t="s">
        <v>946</v>
      </c>
      <c r="C1491" s="167"/>
      <c r="D1491" s="190"/>
      <c r="E1491" s="191"/>
      <c r="F1491" s="192"/>
      <c r="G1491" s="193"/>
      <c r="H1491" s="191"/>
      <c r="I1491" s="194"/>
      <c r="J1491" s="194" t="s">
        <v>759</v>
      </c>
      <c r="K1491" s="194"/>
      <c r="L1491" s="194"/>
      <c r="M1491" s="195" t="s">
        <v>760</v>
      </c>
      <c r="N1491" s="194"/>
      <c r="O1491" s="194"/>
      <c r="P1491" s="196"/>
      <c r="Q1491" s="197"/>
      <c r="R1491" s="194"/>
      <c r="S1491" s="194"/>
      <c r="T1491" s="194"/>
      <c r="U1491" s="194"/>
      <c r="V1491" s="198"/>
      <c r="W1491" s="198"/>
      <c r="X1491" s="199"/>
      <c r="Y1491" s="200"/>
      <c r="AA1491" s="198"/>
      <c r="AB1491" s="198"/>
      <c r="AC1491" s="198"/>
      <c r="AD1491" s="198"/>
      <c r="AE1491" s="198"/>
      <c r="AF1491" s="198"/>
    </row>
    <row r="1492" spans="1:32" ht="18" customHeight="1">
      <c r="A1492" s="151"/>
      <c r="B1492" s="201" t="s">
        <v>813</v>
      </c>
      <c r="C1492" s="202" t="s">
        <v>1008</v>
      </c>
      <c r="D1492" s="236">
        <v>8.9999999999999993E-3</v>
      </c>
      <c r="E1492" s="183" t="s">
        <v>812</v>
      </c>
      <c r="F1492" s="210">
        <f>IF(G1492=0,"",IF(LEN(ABS(ROUND(G1492,0)))&gt;3,ROUND(G1492,2-INT(LOG(ABS(ROUND(G1492,0))))),IF(LEN(ABS(ROUND(G1492,0)))&gt;1,ROUND(G1492,1-INT(LOG(ABS(G1492)))),ROUND(G1492,0-INT(LOG(ABS(G1492)))))))</f>
        <v>19200</v>
      </c>
      <c r="G1492" s="211">
        <f>IF(P1492="",H1492,ROUND(H1492*P1492,1))</f>
        <v>19200</v>
      </c>
      <c r="H1492" s="204">
        <v>1</v>
      </c>
      <c r="I1492" s="213"/>
      <c r="J1492" s="213">
        <v>19200</v>
      </c>
      <c r="K1492" s="222">
        <v>1</v>
      </c>
      <c r="L1492" s="229">
        <f>IF(J1492="",K1492,ROUND(J1492*K1492,1))</f>
        <v>19200</v>
      </c>
      <c r="M1492" s="212">
        <v>19200</v>
      </c>
      <c r="N1492" s="222">
        <v>1</v>
      </c>
      <c r="O1492" s="229">
        <f>IF(M1492="",N1492,ROUND(M1492*N1492,1))</f>
        <v>19200</v>
      </c>
      <c r="P1492" s="230">
        <f>IF(E1492="",0,AVERAGE(L1492,O1492))</f>
        <v>19200</v>
      </c>
      <c r="Q1492" s="205"/>
      <c r="R1492" s="213"/>
      <c r="S1492" s="213"/>
      <c r="T1492" s="152"/>
      <c r="U1492" s="152"/>
      <c r="V1492" s="206"/>
      <c r="W1492" s="207"/>
      <c r="X1492" s="208"/>
      <c r="Y1492" s="209"/>
      <c r="AA1492" s="186"/>
      <c r="AB1492" s="186"/>
      <c r="AC1492" s="186"/>
      <c r="AD1492" s="186"/>
      <c r="AE1492" s="186"/>
      <c r="AF1492" s="186"/>
    </row>
    <row r="1493" spans="1:32" ht="18" customHeight="1">
      <c r="A1493" s="188"/>
      <c r="B1493" s="189"/>
      <c r="C1493" s="167"/>
      <c r="D1493" s="190"/>
      <c r="E1493" s="191"/>
      <c r="F1493" s="192"/>
      <c r="G1493" s="193"/>
      <c r="H1493" s="191"/>
      <c r="I1493" s="194"/>
      <c r="J1493" s="194"/>
      <c r="K1493" s="194"/>
      <c r="L1493" s="194"/>
      <c r="M1493" s="195"/>
      <c r="N1493" s="194"/>
      <c r="O1493" s="194"/>
      <c r="P1493" s="196"/>
      <c r="Q1493" s="197"/>
      <c r="R1493" s="194"/>
      <c r="S1493" s="194"/>
      <c r="T1493" s="194"/>
      <c r="U1493" s="194"/>
      <c r="V1493" s="198"/>
      <c r="W1493" s="198"/>
      <c r="X1493" s="199"/>
      <c r="Y1493" s="200"/>
      <c r="AA1493" s="198"/>
      <c r="AB1493" s="198"/>
      <c r="AC1493" s="198"/>
      <c r="AD1493" s="198"/>
      <c r="AE1493" s="198"/>
      <c r="AF1493" s="198"/>
    </row>
    <row r="1494" spans="1:32" ht="18" customHeight="1">
      <c r="A1494" s="151"/>
      <c r="B1494" s="201"/>
      <c r="C1494" s="202"/>
      <c r="D1494" s="203"/>
      <c r="E1494" s="183"/>
      <c r="F1494" s="155"/>
      <c r="G1494" s="182"/>
      <c r="H1494" s="204"/>
      <c r="I1494" s="152"/>
      <c r="J1494" s="152"/>
      <c r="K1494" s="152"/>
      <c r="L1494" s="152"/>
      <c r="M1494" s="181"/>
      <c r="N1494" s="152"/>
      <c r="O1494" s="152"/>
      <c r="P1494" s="184"/>
      <c r="Q1494" s="205"/>
      <c r="R1494" s="213"/>
      <c r="S1494" s="213"/>
      <c r="T1494" s="152"/>
      <c r="U1494" s="152"/>
      <c r="V1494" s="206"/>
      <c r="W1494" s="207"/>
      <c r="X1494" s="208"/>
      <c r="Y1494" s="209"/>
      <c r="AA1494" s="186"/>
      <c r="AB1494" s="186"/>
      <c r="AC1494" s="186"/>
      <c r="AD1494" s="186"/>
      <c r="AE1494" s="186"/>
      <c r="AF1494" s="186"/>
    </row>
    <row r="1495" spans="1:32" ht="18" customHeight="1">
      <c r="A1495" s="188"/>
      <c r="B1495" s="189"/>
      <c r="C1495" s="167"/>
      <c r="D1495" s="190"/>
      <c r="E1495" s="191"/>
      <c r="F1495" s="192"/>
      <c r="G1495" s="193"/>
      <c r="H1495" s="191"/>
      <c r="I1495" s="194"/>
      <c r="J1495" s="194"/>
      <c r="K1495" s="194"/>
      <c r="L1495" s="194"/>
      <c r="M1495" s="195"/>
      <c r="N1495" s="194"/>
      <c r="O1495" s="194"/>
      <c r="P1495" s="196"/>
      <c r="Q1495" s="197"/>
      <c r="R1495" s="194"/>
      <c r="S1495" s="194"/>
      <c r="T1495" s="194"/>
      <c r="U1495" s="194"/>
      <c r="V1495" s="198"/>
      <c r="W1495" s="198"/>
      <c r="X1495" s="199"/>
      <c r="Y1495" s="200"/>
      <c r="AA1495" s="198"/>
      <c r="AB1495" s="198"/>
      <c r="AC1495" s="198"/>
      <c r="AD1495" s="198"/>
      <c r="AE1495" s="198"/>
      <c r="AF1495" s="198"/>
    </row>
    <row r="1496" spans="1:32" ht="18" customHeight="1">
      <c r="A1496" s="151" t="s">
        <v>1121</v>
      </c>
      <c r="B1496" s="201" t="s">
        <v>236</v>
      </c>
      <c r="C1496" s="202" t="s">
        <v>628</v>
      </c>
      <c r="D1496" s="203"/>
      <c r="E1496" s="183"/>
      <c r="F1496" s="155"/>
      <c r="G1496" s="182"/>
      <c r="H1496" s="204"/>
      <c r="I1496" s="152"/>
      <c r="J1496" s="152"/>
      <c r="K1496" s="152"/>
      <c r="L1496" s="152"/>
      <c r="M1496" s="181"/>
      <c r="N1496" s="152"/>
      <c r="O1496" s="152"/>
      <c r="P1496" s="184"/>
      <c r="Q1496" s="205"/>
      <c r="R1496" s="213"/>
      <c r="S1496" s="213"/>
      <c r="T1496" s="152"/>
      <c r="U1496" s="152"/>
      <c r="V1496" s="206"/>
      <c r="W1496" s="207"/>
      <c r="X1496" s="208"/>
      <c r="Y1496" s="209"/>
      <c r="AA1496" s="186"/>
      <c r="AB1496" s="186"/>
      <c r="AC1496" s="186"/>
      <c r="AD1496" s="186"/>
      <c r="AE1496" s="186"/>
      <c r="AF1496" s="186"/>
    </row>
    <row r="1497" spans="1:32" ht="18" customHeight="1">
      <c r="A1497" s="188"/>
      <c r="B1497" s="189"/>
      <c r="C1497" s="167"/>
      <c r="D1497" s="190"/>
      <c r="E1497" s="191"/>
      <c r="F1497" s="192"/>
      <c r="G1497" s="193"/>
      <c r="H1497" s="191"/>
      <c r="I1497" s="194"/>
      <c r="J1497" s="194"/>
      <c r="K1497" s="194"/>
      <c r="L1497" s="194"/>
      <c r="M1497" s="195"/>
      <c r="N1497" s="194"/>
      <c r="O1497" s="194"/>
      <c r="P1497" s="196"/>
      <c r="Q1497" s="197"/>
      <c r="R1497" s="194"/>
      <c r="S1497" s="194"/>
      <c r="T1497" s="194"/>
      <c r="U1497" s="194"/>
      <c r="V1497" s="198"/>
      <c r="W1497" s="198"/>
      <c r="X1497" s="199"/>
      <c r="Y1497" s="200"/>
      <c r="AA1497" s="198"/>
      <c r="AB1497" s="198"/>
      <c r="AC1497" s="198"/>
      <c r="AD1497" s="198"/>
      <c r="AE1497" s="198"/>
      <c r="AF1497" s="198"/>
    </row>
    <row r="1498" spans="1:32" ht="18" customHeight="1">
      <c r="A1498" s="151"/>
      <c r="B1498" s="201" t="s">
        <v>243</v>
      </c>
      <c r="C1498" s="202"/>
      <c r="D1498" s="203"/>
      <c r="E1498" s="183"/>
      <c r="F1498" s="155"/>
      <c r="G1498" s="182"/>
      <c r="H1498" s="204"/>
      <c r="I1498" s="152"/>
      <c r="J1498" s="152"/>
      <c r="K1498" s="152"/>
      <c r="L1498" s="152"/>
      <c r="M1498" s="181"/>
      <c r="N1498" s="152"/>
      <c r="O1498" s="152"/>
      <c r="P1498" s="184"/>
      <c r="Q1498" s="205"/>
      <c r="R1498" s="213"/>
      <c r="S1498" s="213"/>
      <c r="T1498" s="152"/>
      <c r="U1498" s="152"/>
      <c r="V1498" s="206"/>
      <c r="W1498" s="207"/>
      <c r="X1498" s="208"/>
      <c r="Y1498" s="209"/>
      <c r="AA1498" s="186"/>
      <c r="AB1498" s="186"/>
      <c r="AC1498" s="186"/>
      <c r="AD1498" s="186"/>
      <c r="AE1498" s="186"/>
      <c r="AF1498" s="186"/>
    </row>
    <row r="1499" spans="1:32" ht="18" customHeight="1">
      <c r="A1499" s="188"/>
      <c r="B1499" s="189" t="s">
        <v>937</v>
      </c>
      <c r="C1499" s="167"/>
      <c r="D1499" s="190"/>
      <c r="E1499" s="191"/>
      <c r="F1499" s="192"/>
      <c r="G1499" s="193"/>
      <c r="H1499" s="191"/>
      <c r="I1499" s="194"/>
      <c r="J1499" s="194" t="s">
        <v>759</v>
      </c>
      <c r="K1499" s="194"/>
      <c r="L1499" s="194"/>
      <c r="M1499" s="195" t="s">
        <v>760</v>
      </c>
      <c r="N1499" s="194"/>
      <c r="O1499" s="194"/>
      <c r="P1499" s="196"/>
      <c r="Q1499" s="197"/>
      <c r="R1499" s="194"/>
      <c r="S1499" s="194"/>
      <c r="T1499" s="194"/>
      <c r="U1499" s="194"/>
      <c r="V1499" s="198"/>
      <c r="W1499" s="198"/>
      <c r="X1499" s="199"/>
      <c r="Y1499" s="200"/>
      <c r="AA1499" s="198"/>
      <c r="AB1499" s="198"/>
      <c r="AC1499" s="198"/>
      <c r="AD1499" s="198"/>
      <c r="AE1499" s="198"/>
      <c r="AF1499" s="198"/>
    </row>
    <row r="1500" spans="1:32" ht="18" customHeight="1">
      <c r="A1500" s="151"/>
      <c r="B1500" s="201" t="s">
        <v>813</v>
      </c>
      <c r="C1500" s="202" t="s">
        <v>1009</v>
      </c>
      <c r="D1500" s="236">
        <v>5.0000000000000001E-3</v>
      </c>
      <c r="E1500" s="183" t="s">
        <v>812</v>
      </c>
      <c r="F1500" s="210">
        <f>IF(G1500=0,"",IF(LEN(ABS(ROUND(G1500,0)))&gt;3,ROUND(G1500,2-INT(LOG(ABS(ROUND(G1500,0))))),IF(LEN(ABS(ROUND(G1500,0)))&gt;1,ROUND(G1500,1-INT(LOG(ABS(G1500)))),ROUND(G1500,0-INT(LOG(ABS(G1500)))))))</f>
        <v>19200</v>
      </c>
      <c r="G1500" s="211">
        <f>IF(P1500="",H1500,ROUND(H1500*P1500,1))</f>
        <v>19200</v>
      </c>
      <c r="H1500" s="204">
        <v>1</v>
      </c>
      <c r="I1500" s="213"/>
      <c r="J1500" s="213">
        <v>19200</v>
      </c>
      <c r="K1500" s="222">
        <v>1</v>
      </c>
      <c r="L1500" s="229">
        <f>IF(J1500="",K1500,ROUND(J1500*K1500,1))</f>
        <v>19200</v>
      </c>
      <c r="M1500" s="212">
        <v>19200</v>
      </c>
      <c r="N1500" s="222">
        <v>1</v>
      </c>
      <c r="O1500" s="229">
        <f>IF(M1500="",N1500,ROUND(M1500*N1500,1))</f>
        <v>19200</v>
      </c>
      <c r="P1500" s="230">
        <f>IF(E1500="",0,AVERAGE(L1500,O1500))</f>
        <v>19200</v>
      </c>
      <c r="Q1500" s="205"/>
      <c r="R1500" s="213"/>
      <c r="S1500" s="213"/>
      <c r="T1500" s="152"/>
      <c r="U1500" s="152"/>
      <c r="V1500" s="206"/>
      <c r="W1500" s="207"/>
      <c r="X1500" s="208"/>
      <c r="Y1500" s="209"/>
      <c r="AA1500" s="186"/>
      <c r="AB1500" s="186"/>
      <c r="AC1500" s="186"/>
      <c r="AD1500" s="186"/>
      <c r="AE1500" s="186"/>
      <c r="AF1500" s="186"/>
    </row>
    <row r="1501" spans="1:32" ht="18" customHeight="1">
      <c r="A1501" s="188"/>
      <c r="B1501" s="189" t="s">
        <v>1014</v>
      </c>
      <c r="C1501" s="167"/>
      <c r="D1501" s="190"/>
      <c r="E1501" s="191"/>
      <c r="F1501" s="192"/>
      <c r="G1501" s="193"/>
      <c r="H1501" s="191"/>
      <c r="I1501" s="194"/>
      <c r="J1501" s="194" t="s">
        <v>759</v>
      </c>
      <c r="K1501" s="194"/>
      <c r="L1501" s="194"/>
      <c r="M1501" s="195" t="s">
        <v>760</v>
      </c>
      <c r="N1501" s="194"/>
      <c r="O1501" s="194"/>
      <c r="P1501" s="196"/>
      <c r="Q1501" s="197"/>
      <c r="R1501" s="194"/>
      <c r="S1501" s="194"/>
      <c r="T1501" s="194"/>
      <c r="U1501" s="194"/>
      <c r="V1501" s="198"/>
      <c r="W1501" s="198"/>
      <c r="X1501" s="199"/>
      <c r="Y1501" s="200"/>
      <c r="AA1501" s="198"/>
      <c r="AB1501" s="198"/>
      <c r="AC1501" s="198"/>
      <c r="AD1501" s="198"/>
      <c r="AE1501" s="198"/>
      <c r="AF1501" s="198"/>
    </row>
    <row r="1502" spans="1:32" ht="18" customHeight="1">
      <c r="A1502" s="151"/>
      <c r="B1502" s="201" t="s">
        <v>761</v>
      </c>
      <c r="C1502" s="202" t="s">
        <v>1015</v>
      </c>
      <c r="D1502" s="236">
        <v>1.2E-2</v>
      </c>
      <c r="E1502" s="183" t="s">
        <v>812</v>
      </c>
      <c r="F1502" s="210">
        <f>IF(G1502=0,"",IF(LEN(ABS(ROUND(G1502,0)))&gt;3,ROUND(G1502,2-INT(LOG(ABS(ROUND(G1502,0))))),IF(LEN(ABS(ROUND(G1502,0)))&gt;1,ROUND(G1502,1-INT(LOG(ABS(G1502)))),ROUND(G1502,0-INT(LOG(ABS(G1502)))))))</f>
        <v>21500</v>
      </c>
      <c r="G1502" s="211">
        <f>IF(P1502="",H1502,ROUND(H1502*P1502,1))</f>
        <v>21500</v>
      </c>
      <c r="H1502" s="204">
        <v>1</v>
      </c>
      <c r="I1502" s="213"/>
      <c r="J1502" s="213">
        <v>21500</v>
      </c>
      <c r="K1502" s="222">
        <v>1</v>
      </c>
      <c r="L1502" s="229">
        <f>IF(J1502="",K1502,ROUND(J1502*K1502,1))</f>
        <v>21500</v>
      </c>
      <c r="M1502" s="212">
        <v>21500</v>
      </c>
      <c r="N1502" s="222">
        <v>1</v>
      </c>
      <c r="O1502" s="229">
        <f>IF(M1502="",N1502,ROUND(M1502*N1502,1))</f>
        <v>21500</v>
      </c>
      <c r="P1502" s="230">
        <f>IF(E1502="",0,AVERAGE(L1502,O1502))</f>
        <v>21500</v>
      </c>
      <c r="Q1502" s="205"/>
      <c r="R1502" s="213"/>
      <c r="S1502" s="213"/>
      <c r="T1502" s="152"/>
      <c r="U1502" s="152"/>
      <c r="V1502" s="206"/>
      <c r="W1502" s="207"/>
      <c r="X1502" s="208"/>
      <c r="Y1502" s="209"/>
      <c r="AA1502" s="186"/>
      <c r="AB1502" s="186"/>
      <c r="AC1502" s="186"/>
      <c r="AD1502" s="186"/>
      <c r="AE1502" s="186"/>
      <c r="AF1502" s="186"/>
    </row>
    <row r="1503" spans="1:32" ht="18" customHeight="1">
      <c r="A1503" s="188"/>
      <c r="B1503" s="189" t="s">
        <v>1014</v>
      </c>
      <c r="C1503" s="167"/>
      <c r="D1503" s="190"/>
      <c r="E1503" s="191"/>
      <c r="F1503" s="192"/>
      <c r="G1503" s="193"/>
      <c r="H1503" s="191"/>
      <c r="I1503" s="194"/>
      <c r="J1503" s="194" t="s">
        <v>759</v>
      </c>
      <c r="K1503" s="194"/>
      <c r="L1503" s="194"/>
      <c r="M1503" s="195" t="s">
        <v>760</v>
      </c>
      <c r="N1503" s="194"/>
      <c r="O1503" s="194"/>
      <c r="P1503" s="196"/>
      <c r="Q1503" s="197"/>
      <c r="R1503" s="194"/>
      <c r="S1503" s="194"/>
      <c r="T1503" s="194"/>
      <c r="U1503" s="194"/>
      <c r="V1503" s="198"/>
      <c r="W1503" s="198"/>
      <c r="X1503" s="199"/>
      <c r="Y1503" s="200"/>
      <c r="AA1503" s="198"/>
      <c r="AB1503" s="198"/>
      <c r="AC1503" s="198"/>
      <c r="AD1503" s="198"/>
      <c r="AE1503" s="198"/>
      <c r="AF1503" s="198"/>
    </row>
    <row r="1504" spans="1:32" ht="18" customHeight="1">
      <c r="A1504" s="151"/>
      <c r="B1504" s="201" t="s">
        <v>813</v>
      </c>
      <c r="C1504" s="202" t="s">
        <v>1017</v>
      </c>
      <c r="D1504" s="236">
        <v>6.0000000000000001E-3</v>
      </c>
      <c r="E1504" s="183" t="s">
        <v>812</v>
      </c>
      <c r="F1504" s="210">
        <f>IF(G1504=0,"",IF(LEN(ABS(ROUND(G1504,0)))&gt;3,ROUND(G1504,2-INT(LOG(ABS(ROUND(G1504,0))))),IF(LEN(ABS(ROUND(G1504,0)))&gt;1,ROUND(G1504,1-INT(LOG(ABS(G1504)))),ROUND(G1504,0-INT(LOG(ABS(G1504)))))))</f>
        <v>19200</v>
      </c>
      <c r="G1504" s="211">
        <f>IF(P1504="",H1504,ROUND(H1504*P1504,1))</f>
        <v>19200</v>
      </c>
      <c r="H1504" s="204">
        <v>1</v>
      </c>
      <c r="I1504" s="213"/>
      <c r="J1504" s="213">
        <v>19200</v>
      </c>
      <c r="K1504" s="222">
        <v>1</v>
      </c>
      <c r="L1504" s="229">
        <f>IF(J1504="",K1504,ROUND(J1504*K1504,1))</f>
        <v>19200</v>
      </c>
      <c r="M1504" s="212">
        <v>19200</v>
      </c>
      <c r="N1504" s="222">
        <v>1</v>
      </c>
      <c r="O1504" s="229">
        <f>IF(M1504="",N1504,ROUND(M1504*N1504,1))</f>
        <v>19200</v>
      </c>
      <c r="P1504" s="230">
        <f>IF(E1504="",0,AVERAGE(L1504,O1504))</f>
        <v>19200</v>
      </c>
      <c r="Q1504" s="205"/>
      <c r="R1504" s="213"/>
      <c r="S1504" s="213"/>
      <c r="T1504" s="152"/>
      <c r="U1504" s="152"/>
      <c r="V1504" s="206"/>
      <c r="W1504" s="207"/>
      <c r="X1504" s="208"/>
      <c r="Y1504" s="209"/>
      <c r="AA1504" s="186"/>
      <c r="AB1504" s="186"/>
      <c r="AC1504" s="186"/>
      <c r="AD1504" s="186"/>
      <c r="AE1504" s="186"/>
      <c r="AF1504" s="186"/>
    </row>
    <row r="1505" spans="1:32" ht="18" customHeight="1">
      <c r="A1505" s="188"/>
      <c r="B1505" s="189" t="s">
        <v>943</v>
      </c>
      <c r="C1505" s="167"/>
      <c r="D1505" s="190"/>
      <c r="E1505" s="191"/>
      <c r="F1505" s="192"/>
      <c r="G1505" s="193"/>
      <c r="H1505" s="191"/>
      <c r="I1505" s="194"/>
      <c r="J1505" s="194" t="s">
        <v>759</v>
      </c>
      <c r="K1505" s="194"/>
      <c r="L1505" s="194"/>
      <c r="M1505" s="195" t="s">
        <v>760</v>
      </c>
      <c r="N1505" s="194"/>
      <c r="O1505" s="194"/>
      <c r="P1505" s="196"/>
      <c r="Q1505" s="197"/>
      <c r="R1505" s="194"/>
      <c r="S1505" s="194"/>
      <c r="T1505" s="194"/>
      <c r="U1505" s="194"/>
      <c r="V1505" s="198"/>
      <c r="W1505" s="198"/>
      <c r="X1505" s="199"/>
      <c r="Y1505" s="200"/>
      <c r="AA1505" s="198"/>
      <c r="AB1505" s="198"/>
      <c r="AC1505" s="198"/>
      <c r="AD1505" s="198"/>
      <c r="AE1505" s="198"/>
      <c r="AF1505" s="198"/>
    </row>
    <row r="1506" spans="1:32" ht="18" customHeight="1">
      <c r="A1506" s="151"/>
      <c r="B1506" s="201" t="s">
        <v>761</v>
      </c>
      <c r="C1506" s="202" t="s">
        <v>1010</v>
      </c>
      <c r="D1506" s="236">
        <v>1.2999999999999999E-2</v>
      </c>
      <c r="E1506" s="183" t="s">
        <v>812</v>
      </c>
      <c r="F1506" s="210">
        <f>IF(G1506=0,"",IF(LEN(ABS(ROUND(G1506,0)))&gt;3,ROUND(G1506,2-INT(LOG(ABS(ROUND(G1506,0))))),IF(LEN(ABS(ROUND(G1506,0)))&gt;1,ROUND(G1506,1-INT(LOG(ABS(G1506)))),ROUND(G1506,0-INT(LOG(ABS(G1506)))))))</f>
        <v>21500</v>
      </c>
      <c r="G1506" s="211">
        <f>IF(P1506="",H1506,ROUND(H1506*P1506,1))</f>
        <v>21500</v>
      </c>
      <c r="H1506" s="204">
        <v>1</v>
      </c>
      <c r="I1506" s="213"/>
      <c r="J1506" s="213">
        <v>21500</v>
      </c>
      <c r="K1506" s="222">
        <v>1</v>
      </c>
      <c r="L1506" s="229">
        <f>IF(J1506="",K1506,ROUND(J1506*K1506,1))</f>
        <v>21500</v>
      </c>
      <c r="M1506" s="212">
        <v>21500</v>
      </c>
      <c r="N1506" s="222">
        <v>1</v>
      </c>
      <c r="O1506" s="229">
        <f>IF(M1506="",N1506,ROUND(M1506*N1506,1))</f>
        <v>21500</v>
      </c>
      <c r="P1506" s="230">
        <f>IF(E1506="",0,AVERAGE(L1506,O1506))</f>
        <v>21500</v>
      </c>
      <c r="Q1506" s="205"/>
      <c r="R1506" s="213"/>
      <c r="S1506" s="213"/>
      <c r="T1506" s="152"/>
      <c r="U1506" s="152"/>
      <c r="V1506" s="206"/>
      <c r="W1506" s="207"/>
      <c r="X1506" s="208"/>
      <c r="Y1506" s="209"/>
      <c r="AA1506" s="186"/>
      <c r="AB1506" s="186"/>
      <c r="AC1506" s="186"/>
      <c r="AD1506" s="186"/>
      <c r="AE1506" s="186"/>
      <c r="AF1506" s="186"/>
    </row>
    <row r="1507" spans="1:32" ht="18" customHeight="1">
      <c r="A1507" s="188"/>
      <c r="B1507" s="189" t="s">
        <v>943</v>
      </c>
      <c r="C1507" s="167"/>
      <c r="D1507" s="190"/>
      <c r="E1507" s="191"/>
      <c r="F1507" s="192"/>
      <c r="G1507" s="193"/>
      <c r="H1507" s="191"/>
      <c r="I1507" s="194"/>
      <c r="J1507" s="194" t="s">
        <v>759</v>
      </c>
      <c r="K1507" s="194"/>
      <c r="L1507" s="194"/>
      <c r="M1507" s="195" t="s">
        <v>760</v>
      </c>
      <c r="N1507" s="194"/>
      <c r="O1507" s="194"/>
      <c r="P1507" s="196"/>
      <c r="Q1507" s="197"/>
      <c r="R1507" s="194"/>
      <c r="S1507" s="194"/>
      <c r="T1507" s="194"/>
      <c r="U1507" s="194"/>
      <c r="V1507" s="198"/>
      <c r="W1507" s="198"/>
      <c r="X1507" s="199"/>
      <c r="Y1507" s="200"/>
      <c r="AA1507" s="198"/>
      <c r="AB1507" s="198"/>
      <c r="AC1507" s="198"/>
      <c r="AD1507" s="198"/>
      <c r="AE1507" s="198"/>
      <c r="AF1507" s="198"/>
    </row>
    <row r="1508" spans="1:32" ht="18" customHeight="1">
      <c r="A1508" s="151"/>
      <c r="B1508" s="201" t="s">
        <v>813</v>
      </c>
      <c r="C1508" s="202" t="s">
        <v>1012</v>
      </c>
      <c r="D1508" s="236">
        <v>1.0999999999999999E-2</v>
      </c>
      <c r="E1508" s="183" t="s">
        <v>812</v>
      </c>
      <c r="F1508" s="210">
        <f>IF(G1508=0,"",IF(LEN(ABS(ROUND(G1508,0)))&gt;3,ROUND(G1508,2-INT(LOG(ABS(ROUND(G1508,0))))),IF(LEN(ABS(ROUND(G1508,0)))&gt;1,ROUND(G1508,1-INT(LOG(ABS(G1508)))),ROUND(G1508,0-INT(LOG(ABS(G1508)))))))</f>
        <v>19200</v>
      </c>
      <c r="G1508" s="211">
        <f>IF(P1508="",H1508,ROUND(H1508*P1508,1))</f>
        <v>19200</v>
      </c>
      <c r="H1508" s="204">
        <v>1</v>
      </c>
      <c r="I1508" s="213"/>
      <c r="J1508" s="213">
        <v>19200</v>
      </c>
      <c r="K1508" s="222">
        <v>1</v>
      </c>
      <c r="L1508" s="229">
        <f>IF(J1508="",K1508,ROUND(J1508*K1508,1))</f>
        <v>19200</v>
      </c>
      <c r="M1508" s="212">
        <v>19200</v>
      </c>
      <c r="N1508" s="222">
        <v>1</v>
      </c>
      <c r="O1508" s="229">
        <f>IF(M1508="",N1508,ROUND(M1508*N1508,1))</f>
        <v>19200</v>
      </c>
      <c r="P1508" s="230">
        <f>IF(E1508="",0,AVERAGE(L1508,O1508))</f>
        <v>19200</v>
      </c>
      <c r="Q1508" s="205"/>
      <c r="R1508" s="213"/>
      <c r="S1508" s="213"/>
      <c r="T1508" s="152"/>
      <c r="U1508" s="152"/>
      <c r="V1508" s="206"/>
      <c r="W1508" s="207"/>
      <c r="X1508" s="208"/>
      <c r="Y1508" s="209"/>
      <c r="AA1508" s="186"/>
      <c r="AB1508" s="186"/>
      <c r="AC1508" s="186"/>
      <c r="AD1508" s="186"/>
      <c r="AE1508" s="186"/>
      <c r="AF1508" s="186"/>
    </row>
    <row r="1509" spans="1:32" ht="18" customHeight="1">
      <c r="A1509" s="188"/>
      <c r="B1509" s="189"/>
      <c r="C1509" s="167"/>
      <c r="D1509" s="190"/>
      <c r="E1509" s="191"/>
      <c r="F1509" s="192"/>
      <c r="G1509" s="193"/>
      <c r="H1509" s="191"/>
      <c r="I1509" s="194"/>
      <c r="J1509" s="194"/>
      <c r="K1509" s="194"/>
      <c r="L1509" s="194"/>
      <c r="M1509" s="195"/>
      <c r="N1509" s="194"/>
      <c r="O1509" s="194"/>
      <c r="P1509" s="196"/>
      <c r="Q1509" s="197"/>
      <c r="R1509" s="194"/>
      <c r="S1509" s="194"/>
      <c r="T1509" s="194"/>
      <c r="U1509" s="194"/>
      <c r="V1509" s="198"/>
      <c r="W1509" s="198"/>
      <c r="X1509" s="199"/>
      <c r="Y1509" s="200"/>
      <c r="AA1509" s="198"/>
      <c r="AB1509" s="198"/>
      <c r="AC1509" s="198"/>
      <c r="AD1509" s="198"/>
      <c r="AE1509" s="198"/>
      <c r="AF1509" s="198"/>
    </row>
    <row r="1510" spans="1:32" ht="18" customHeight="1">
      <c r="A1510" s="151"/>
      <c r="B1510" s="201"/>
      <c r="C1510" s="202"/>
      <c r="D1510" s="203"/>
      <c r="E1510" s="183"/>
      <c r="F1510" s="155"/>
      <c r="G1510" s="182"/>
      <c r="H1510" s="204"/>
      <c r="I1510" s="152"/>
      <c r="J1510" s="152"/>
      <c r="K1510" s="152"/>
      <c r="L1510" s="152"/>
      <c r="M1510" s="181"/>
      <c r="N1510" s="152"/>
      <c r="O1510" s="152"/>
      <c r="P1510" s="184"/>
      <c r="Q1510" s="205"/>
      <c r="R1510" s="213"/>
      <c r="S1510" s="213"/>
      <c r="T1510" s="152"/>
      <c r="U1510" s="152"/>
      <c r="V1510" s="206"/>
      <c r="W1510" s="207"/>
      <c r="X1510" s="208"/>
      <c r="Y1510" s="209"/>
      <c r="AA1510" s="186"/>
      <c r="AB1510" s="186"/>
      <c r="AC1510" s="186"/>
      <c r="AD1510" s="186"/>
      <c r="AE1510" s="186"/>
      <c r="AF1510" s="186"/>
    </row>
    <row r="1511" spans="1:32" ht="18" customHeight="1">
      <c r="A1511" s="188"/>
      <c r="B1511" s="189"/>
      <c r="C1511" s="167"/>
      <c r="D1511" s="190"/>
      <c r="E1511" s="191"/>
      <c r="F1511" s="192"/>
      <c r="G1511" s="193"/>
      <c r="H1511" s="191"/>
      <c r="I1511" s="194"/>
      <c r="J1511" s="194"/>
      <c r="K1511" s="194"/>
      <c r="L1511" s="194"/>
      <c r="M1511" s="195"/>
      <c r="N1511" s="194"/>
      <c r="O1511" s="194"/>
      <c r="P1511" s="196"/>
      <c r="Q1511" s="197"/>
      <c r="R1511" s="194"/>
      <c r="S1511" s="194"/>
      <c r="T1511" s="194"/>
      <c r="U1511" s="194"/>
      <c r="V1511" s="198"/>
      <c r="W1511" s="198"/>
      <c r="X1511" s="199"/>
      <c r="Y1511" s="200"/>
      <c r="AA1511" s="198"/>
      <c r="AB1511" s="198"/>
      <c r="AC1511" s="198"/>
      <c r="AD1511" s="198"/>
      <c r="AE1511" s="198"/>
      <c r="AF1511" s="198"/>
    </row>
    <row r="1512" spans="1:32" ht="18" customHeight="1">
      <c r="A1512" s="151" t="s">
        <v>1123</v>
      </c>
      <c r="B1512" s="201" t="s">
        <v>233</v>
      </c>
      <c r="C1512" s="202" t="s">
        <v>221</v>
      </c>
      <c r="D1512" s="203"/>
      <c r="E1512" s="183"/>
      <c r="F1512" s="155"/>
      <c r="G1512" s="182"/>
      <c r="H1512" s="204"/>
      <c r="I1512" s="152"/>
      <c r="J1512" s="152"/>
      <c r="K1512" s="152"/>
      <c r="L1512" s="152"/>
      <c r="M1512" s="181"/>
      <c r="N1512" s="152"/>
      <c r="O1512" s="152"/>
      <c r="P1512" s="184"/>
      <c r="Q1512" s="205"/>
      <c r="R1512" s="213"/>
      <c r="S1512" s="213"/>
      <c r="T1512" s="152"/>
      <c r="U1512" s="152"/>
      <c r="V1512" s="206"/>
      <c r="W1512" s="207"/>
      <c r="X1512" s="208"/>
      <c r="Y1512" s="209"/>
      <c r="AA1512" s="186"/>
      <c r="AB1512" s="186"/>
      <c r="AC1512" s="186"/>
      <c r="AD1512" s="186"/>
      <c r="AE1512" s="186"/>
      <c r="AF1512" s="186"/>
    </row>
    <row r="1513" spans="1:32" ht="18" customHeight="1">
      <c r="A1513" s="188"/>
      <c r="B1513" s="189"/>
      <c r="C1513" s="167"/>
      <c r="D1513" s="190"/>
      <c r="E1513" s="191"/>
      <c r="F1513" s="192"/>
      <c r="G1513" s="193"/>
      <c r="H1513" s="191"/>
      <c r="I1513" s="194"/>
      <c r="J1513" s="194"/>
      <c r="K1513" s="194"/>
      <c r="L1513" s="194"/>
      <c r="M1513" s="195"/>
      <c r="N1513" s="194"/>
      <c r="O1513" s="194"/>
      <c r="P1513" s="196"/>
      <c r="Q1513" s="197"/>
      <c r="R1513" s="194"/>
      <c r="S1513" s="194"/>
      <c r="T1513" s="194"/>
      <c r="U1513" s="194"/>
      <c r="V1513" s="198"/>
      <c r="W1513" s="198"/>
      <c r="X1513" s="199"/>
      <c r="Y1513" s="200"/>
      <c r="AA1513" s="198"/>
      <c r="AB1513" s="198"/>
      <c r="AC1513" s="198"/>
      <c r="AD1513" s="198"/>
      <c r="AE1513" s="198"/>
      <c r="AF1513" s="198"/>
    </row>
    <row r="1514" spans="1:32" ht="18" customHeight="1">
      <c r="A1514" s="151"/>
      <c r="B1514" s="201" t="s">
        <v>41</v>
      </c>
      <c r="C1514" s="202"/>
      <c r="D1514" s="203"/>
      <c r="E1514" s="183"/>
      <c r="F1514" s="155"/>
      <c r="G1514" s="182"/>
      <c r="H1514" s="204"/>
      <c r="I1514" s="152"/>
      <c r="J1514" s="152"/>
      <c r="K1514" s="152"/>
      <c r="L1514" s="152"/>
      <c r="M1514" s="181"/>
      <c r="N1514" s="152"/>
      <c r="O1514" s="152"/>
      <c r="P1514" s="184"/>
      <c r="Q1514" s="205"/>
      <c r="R1514" s="213"/>
      <c r="S1514" s="213"/>
      <c r="T1514" s="152"/>
      <c r="U1514" s="152"/>
      <c r="V1514" s="206"/>
      <c r="W1514" s="207"/>
      <c r="X1514" s="208"/>
      <c r="Y1514" s="209"/>
      <c r="AA1514" s="186"/>
      <c r="AB1514" s="186"/>
      <c r="AC1514" s="186"/>
      <c r="AD1514" s="186"/>
      <c r="AE1514" s="186"/>
      <c r="AF1514" s="186"/>
    </row>
    <row r="1515" spans="1:32" ht="18" customHeight="1">
      <c r="A1515" s="188"/>
      <c r="B1515" s="189"/>
      <c r="C1515" s="167"/>
      <c r="D1515" s="190"/>
      <c r="E1515" s="191"/>
      <c r="F1515" s="192"/>
      <c r="G1515" s="193"/>
      <c r="H1515" s="191"/>
      <c r="I1515" s="194"/>
      <c r="J1515" s="194" t="s">
        <v>759</v>
      </c>
      <c r="K1515" s="194"/>
      <c r="L1515" s="194"/>
      <c r="M1515" s="195" t="s">
        <v>760</v>
      </c>
      <c r="N1515" s="194"/>
      <c r="O1515" s="194"/>
      <c r="P1515" s="196"/>
      <c r="Q1515" s="197"/>
      <c r="R1515" s="194"/>
      <c r="S1515" s="194"/>
      <c r="T1515" s="194"/>
      <c r="U1515" s="194"/>
      <c r="V1515" s="198"/>
      <c r="W1515" s="198"/>
      <c r="X1515" s="199"/>
      <c r="Y1515" s="200"/>
      <c r="AA1515" s="198"/>
      <c r="AB1515" s="198"/>
      <c r="AC1515" s="198"/>
      <c r="AD1515" s="198"/>
      <c r="AE1515" s="198"/>
      <c r="AF1515" s="198"/>
    </row>
    <row r="1516" spans="1:32" ht="18" customHeight="1">
      <c r="A1516" s="151"/>
      <c r="B1516" s="201" t="s">
        <v>761</v>
      </c>
      <c r="C1516" s="202" t="s">
        <v>1019</v>
      </c>
      <c r="D1516" s="236">
        <v>7.0000000000000001E-3</v>
      </c>
      <c r="E1516" s="183" t="s">
        <v>812</v>
      </c>
      <c r="F1516" s="210">
        <f>IF(G1516=0,"",IF(LEN(ABS(ROUND(G1516,0)))&gt;3,ROUND(G1516,2-INT(LOG(ABS(ROUND(G1516,0))))),IF(LEN(ABS(ROUND(G1516,0)))&gt;1,ROUND(G1516,1-INT(LOG(ABS(G1516)))),ROUND(G1516,0-INT(LOG(ABS(G1516)))))))</f>
        <v>21500</v>
      </c>
      <c r="G1516" s="211">
        <f>IF(P1516="",H1516,ROUND(H1516*P1516,1))</f>
        <v>21500</v>
      </c>
      <c r="H1516" s="204">
        <v>1</v>
      </c>
      <c r="I1516" s="213"/>
      <c r="J1516" s="213">
        <v>21500</v>
      </c>
      <c r="K1516" s="222">
        <v>1</v>
      </c>
      <c r="L1516" s="229">
        <f>IF(J1516="",K1516,ROUND(J1516*K1516,1))</f>
        <v>21500</v>
      </c>
      <c r="M1516" s="212">
        <v>21500</v>
      </c>
      <c r="N1516" s="222">
        <v>1</v>
      </c>
      <c r="O1516" s="229">
        <f>IF(M1516="",N1516,ROUND(M1516*N1516,1))</f>
        <v>21500</v>
      </c>
      <c r="P1516" s="230">
        <f>IF(E1516="",0,AVERAGE(L1516,O1516))</f>
        <v>21500</v>
      </c>
      <c r="Q1516" s="205"/>
      <c r="R1516" s="213"/>
      <c r="S1516" s="213"/>
      <c r="T1516" s="152"/>
      <c r="U1516" s="152"/>
      <c r="V1516" s="206"/>
      <c r="W1516" s="207"/>
      <c r="X1516" s="208"/>
      <c r="Y1516" s="209"/>
      <c r="AA1516" s="186"/>
      <c r="AB1516" s="186"/>
      <c r="AC1516" s="186"/>
      <c r="AD1516" s="186"/>
      <c r="AE1516" s="186"/>
      <c r="AF1516" s="186"/>
    </row>
    <row r="1517" spans="1:32" ht="18" customHeight="1">
      <c r="A1517" s="188"/>
      <c r="B1517" s="189"/>
      <c r="C1517" s="167"/>
      <c r="D1517" s="190"/>
      <c r="E1517" s="191"/>
      <c r="F1517" s="192"/>
      <c r="G1517" s="193"/>
      <c r="H1517" s="191"/>
      <c r="I1517" s="194"/>
      <c r="J1517" s="194" t="s">
        <v>759</v>
      </c>
      <c r="K1517" s="194"/>
      <c r="L1517" s="194"/>
      <c r="M1517" s="195" t="s">
        <v>760</v>
      </c>
      <c r="N1517" s="194"/>
      <c r="O1517" s="194"/>
      <c r="P1517" s="196"/>
      <c r="Q1517" s="197"/>
      <c r="R1517" s="194"/>
      <c r="S1517" s="194"/>
      <c r="T1517" s="194"/>
      <c r="U1517" s="194"/>
      <c r="V1517" s="198"/>
      <c r="W1517" s="198"/>
      <c r="X1517" s="199"/>
      <c r="Y1517" s="200"/>
      <c r="AA1517" s="198"/>
      <c r="AB1517" s="198"/>
      <c r="AC1517" s="198"/>
      <c r="AD1517" s="198"/>
      <c r="AE1517" s="198"/>
      <c r="AF1517" s="198"/>
    </row>
    <row r="1518" spans="1:32" ht="18" customHeight="1">
      <c r="A1518" s="151"/>
      <c r="B1518" s="201" t="s">
        <v>813</v>
      </c>
      <c r="C1518" s="202" t="s">
        <v>1020</v>
      </c>
      <c r="D1518" s="236">
        <v>2.9000000000000001E-2</v>
      </c>
      <c r="E1518" s="183" t="s">
        <v>812</v>
      </c>
      <c r="F1518" s="210">
        <f>IF(G1518=0,"",IF(LEN(ABS(ROUND(G1518,0)))&gt;3,ROUND(G1518,2-INT(LOG(ABS(ROUND(G1518,0))))),IF(LEN(ABS(ROUND(G1518,0)))&gt;1,ROUND(G1518,1-INT(LOG(ABS(G1518)))),ROUND(G1518,0-INT(LOG(ABS(G1518)))))))</f>
        <v>19200</v>
      </c>
      <c r="G1518" s="211">
        <f>IF(P1518="",H1518,ROUND(H1518*P1518,1))</f>
        <v>19200</v>
      </c>
      <c r="H1518" s="204">
        <v>1</v>
      </c>
      <c r="I1518" s="213"/>
      <c r="J1518" s="213">
        <v>19200</v>
      </c>
      <c r="K1518" s="222">
        <v>1</v>
      </c>
      <c r="L1518" s="229">
        <f>IF(J1518="",K1518,ROUND(J1518*K1518,1))</f>
        <v>19200</v>
      </c>
      <c r="M1518" s="212">
        <v>19200</v>
      </c>
      <c r="N1518" s="222">
        <v>1</v>
      </c>
      <c r="O1518" s="229">
        <f>IF(M1518="",N1518,ROUND(M1518*N1518,1))</f>
        <v>19200</v>
      </c>
      <c r="P1518" s="230">
        <f>IF(E1518="",0,AVERAGE(L1518,O1518))</f>
        <v>19200</v>
      </c>
      <c r="Q1518" s="205"/>
      <c r="R1518" s="213"/>
      <c r="S1518" s="213"/>
      <c r="T1518" s="152"/>
      <c r="U1518" s="152"/>
      <c r="V1518" s="206"/>
      <c r="W1518" s="207"/>
      <c r="X1518" s="208"/>
      <c r="Y1518" s="209"/>
      <c r="AA1518" s="186"/>
      <c r="AB1518" s="186"/>
      <c r="AC1518" s="186"/>
      <c r="AD1518" s="186"/>
      <c r="AE1518" s="186"/>
      <c r="AF1518" s="186"/>
    </row>
    <row r="1519" spans="1:32" ht="18" customHeight="1">
      <c r="A1519" s="188"/>
      <c r="B1519" s="189"/>
      <c r="C1519" s="167"/>
      <c r="D1519" s="190"/>
      <c r="E1519" s="191"/>
      <c r="F1519" s="192"/>
      <c r="G1519" s="193"/>
      <c r="H1519" s="191"/>
      <c r="I1519" s="194"/>
      <c r="J1519" s="194"/>
      <c r="K1519" s="194"/>
      <c r="L1519" s="194"/>
      <c r="M1519" s="195"/>
      <c r="N1519" s="194"/>
      <c r="O1519" s="194"/>
      <c r="P1519" s="196"/>
      <c r="Q1519" s="197"/>
      <c r="R1519" s="194"/>
      <c r="S1519" s="194"/>
      <c r="T1519" s="194"/>
      <c r="U1519" s="194"/>
      <c r="V1519" s="198"/>
      <c r="W1519" s="198"/>
      <c r="X1519" s="199"/>
      <c r="Y1519" s="200"/>
      <c r="AA1519" s="198"/>
      <c r="AB1519" s="198"/>
      <c r="AC1519" s="198"/>
      <c r="AD1519" s="198"/>
      <c r="AE1519" s="198"/>
      <c r="AF1519" s="198"/>
    </row>
    <row r="1520" spans="1:32" ht="18" customHeight="1">
      <c r="A1520" s="151"/>
      <c r="B1520" s="201"/>
      <c r="C1520" s="202"/>
      <c r="D1520" s="203"/>
      <c r="E1520" s="183"/>
      <c r="F1520" s="155"/>
      <c r="G1520" s="182"/>
      <c r="H1520" s="204"/>
      <c r="I1520" s="152"/>
      <c r="J1520" s="152"/>
      <c r="K1520" s="152"/>
      <c r="L1520" s="152"/>
      <c r="M1520" s="181"/>
      <c r="N1520" s="152"/>
      <c r="O1520" s="152"/>
      <c r="P1520" s="184"/>
      <c r="Q1520" s="205"/>
      <c r="R1520" s="213"/>
      <c r="S1520" s="213"/>
      <c r="T1520" s="152"/>
      <c r="U1520" s="152"/>
      <c r="V1520" s="206"/>
      <c r="W1520" s="207"/>
      <c r="X1520" s="208"/>
      <c r="Y1520" s="209"/>
      <c r="AA1520" s="186"/>
      <c r="AB1520" s="186"/>
      <c r="AC1520" s="186"/>
      <c r="AD1520" s="186"/>
      <c r="AE1520" s="186"/>
      <c r="AF1520" s="186"/>
    </row>
    <row r="1521" spans="1:32" ht="18" customHeight="1">
      <c r="A1521" s="188"/>
      <c r="B1521" s="189"/>
      <c r="C1521" s="167"/>
      <c r="D1521" s="190"/>
      <c r="E1521" s="191"/>
      <c r="F1521" s="192"/>
      <c r="G1521" s="193"/>
      <c r="H1521" s="191"/>
      <c r="I1521" s="194"/>
      <c r="J1521" s="194"/>
      <c r="K1521" s="194"/>
      <c r="L1521" s="194"/>
      <c r="M1521" s="195"/>
      <c r="N1521" s="194"/>
      <c r="O1521" s="194"/>
      <c r="P1521" s="196"/>
      <c r="Q1521" s="197"/>
      <c r="R1521" s="194"/>
      <c r="S1521" s="194"/>
      <c r="T1521" s="194"/>
      <c r="U1521" s="194"/>
      <c r="V1521" s="198"/>
      <c r="W1521" s="198"/>
      <c r="X1521" s="199"/>
      <c r="Y1521" s="200"/>
      <c r="AA1521" s="198"/>
      <c r="AB1521" s="198"/>
      <c r="AC1521" s="198"/>
      <c r="AD1521" s="198"/>
      <c r="AE1521" s="198"/>
      <c r="AF1521" s="198"/>
    </row>
    <row r="1522" spans="1:32" ht="18" customHeight="1">
      <c r="A1522" s="151" t="s">
        <v>1125</v>
      </c>
      <c r="B1522" s="201" t="s">
        <v>234</v>
      </c>
      <c r="C1522" s="202" t="s">
        <v>235</v>
      </c>
      <c r="D1522" s="203"/>
      <c r="E1522" s="183"/>
      <c r="F1522" s="155"/>
      <c r="G1522" s="182"/>
      <c r="H1522" s="204"/>
      <c r="I1522" s="152"/>
      <c r="J1522" s="152"/>
      <c r="K1522" s="152"/>
      <c r="L1522" s="152"/>
      <c r="M1522" s="181"/>
      <c r="N1522" s="152"/>
      <c r="O1522" s="152"/>
      <c r="P1522" s="184"/>
      <c r="Q1522" s="205"/>
      <c r="R1522" s="213"/>
      <c r="S1522" s="213"/>
      <c r="T1522" s="152"/>
      <c r="U1522" s="152"/>
      <c r="V1522" s="206"/>
      <c r="W1522" s="207"/>
      <c r="X1522" s="208"/>
      <c r="Y1522" s="209"/>
      <c r="AA1522" s="186"/>
      <c r="AB1522" s="186"/>
      <c r="AC1522" s="186"/>
      <c r="AD1522" s="186"/>
      <c r="AE1522" s="186"/>
      <c r="AF1522" s="186"/>
    </row>
    <row r="1523" spans="1:32" ht="18" customHeight="1">
      <c r="A1523" s="188"/>
      <c r="B1523" s="189"/>
      <c r="C1523" s="167"/>
      <c r="D1523" s="190"/>
      <c r="E1523" s="191"/>
      <c r="F1523" s="192"/>
      <c r="G1523" s="193"/>
      <c r="H1523" s="191"/>
      <c r="I1523" s="194"/>
      <c r="J1523" s="194"/>
      <c r="K1523" s="194"/>
      <c r="L1523" s="194"/>
      <c r="M1523" s="195"/>
      <c r="N1523" s="194"/>
      <c r="O1523" s="194"/>
      <c r="P1523" s="196"/>
      <c r="Q1523" s="197"/>
      <c r="R1523" s="194"/>
      <c r="S1523" s="194"/>
      <c r="T1523" s="194"/>
      <c r="U1523" s="194"/>
      <c r="V1523" s="198"/>
      <c r="W1523" s="198"/>
      <c r="X1523" s="199"/>
      <c r="Y1523" s="200"/>
      <c r="AA1523" s="198"/>
      <c r="AB1523" s="198"/>
      <c r="AC1523" s="198"/>
      <c r="AD1523" s="198"/>
      <c r="AE1523" s="198"/>
      <c r="AF1523" s="198"/>
    </row>
    <row r="1524" spans="1:32" ht="18" customHeight="1">
      <c r="A1524" s="151"/>
      <c r="B1524" s="201" t="s">
        <v>41</v>
      </c>
      <c r="C1524" s="202"/>
      <c r="D1524" s="203"/>
      <c r="E1524" s="183"/>
      <c r="F1524" s="155"/>
      <c r="G1524" s="182"/>
      <c r="H1524" s="204"/>
      <c r="I1524" s="152"/>
      <c r="J1524" s="152"/>
      <c r="K1524" s="152"/>
      <c r="L1524" s="152"/>
      <c r="M1524" s="181"/>
      <c r="N1524" s="152"/>
      <c r="O1524" s="152"/>
      <c r="P1524" s="184"/>
      <c r="Q1524" s="205"/>
      <c r="R1524" s="213"/>
      <c r="S1524" s="213"/>
      <c r="T1524" s="152"/>
      <c r="U1524" s="152"/>
      <c r="V1524" s="206"/>
      <c r="W1524" s="207"/>
      <c r="X1524" s="208"/>
      <c r="Y1524" s="209"/>
      <c r="AA1524" s="186"/>
      <c r="AB1524" s="186"/>
      <c r="AC1524" s="186"/>
      <c r="AD1524" s="186"/>
      <c r="AE1524" s="186"/>
      <c r="AF1524" s="186"/>
    </row>
    <row r="1525" spans="1:32" ht="18" customHeight="1">
      <c r="A1525" s="188"/>
      <c r="B1525" s="189"/>
      <c r="C1525" s="167"/>
      <c r="D1525" s="190"/>
      <c r="E1525" s="191"/>
      <c r="F1525" s="192"/>
      <c r="G1525" s="193"/>
      <c r="H1525" s="191"/>
      <c r="I1525" s="194"/>
      <c r="J1525" s="194" t="s">
        <v>759</v>
      </c>
      <c r="K1525" s="194"/>
      <c r="L1525" s="194"/>
      <c r="M1525" s="195" t="s">
        <v>760</v>
      </c>
      <c r="N1525" s="194"/>
      <c r="O1525" s="194"/>
      <c r="P1525" s="196"/>
      <c r="Q1525" s="197"/>
      <c r="R1525" s="194"/>
      <c r="S1525" s="194"/>
      <c r="T1525" s="194"/>
      <c r="U1525" s="194"/>
      <c r="V1525" s="198"/>
      <c r="W1525" s="198"/>
      <c r="X1525" s="199"/>
      <c r="Y1525" s="200"/>
      <c r="AA1525" s="198"/>
      <c r="AB1525" s="198"/>
      <c r="AC1525" s="198"/>
      <c r="AD1525" s="198"/>
      <c r="AE1525" s="198"/>
      <c r="AF1525" s="198"/>
    </row>
    <row r="1526" spans="1:32" ht="18" customHeight="1">
      <c r="A1526" s="151"/>
      <c r="B1526" s="201" t="s">
        <v>761</v>
      </c>
      <c r="C1526" s="202" t="s">
        <v>1022</v>
      </c>
      <c r="D1526" s="236">
        <v>3.9E-2</v>
      </c>
      <c r="E1526" s="183" t="s">
        <v>812</v>
      </c>
      <c r="F1526" s="210">
        <f>IF(G1526=0,"",IF(LEN(ABS(ROUND(G1526,0)))&gt;3,ROUND(G1526,2-INT(LOG(ABS(ROUND(G1526,0))))),IF(LEN(ABS(ROUND(G1526,0)))&gt;1,ROUND(G1526,1-INT(LOG(ABS(G1526)))),ROUND(G1526,0-INT(LOG(ABS(G1526)))))))</f>
        <v>21500</v>
      </c>
      <c r="G1526" s="211">
        <f>IF(P1526="",H1526,ROUND(H1526*P1526,1))</f>
        <v>21500</v>
      </c>
      <c r="H1526" s="204">
        <v>1</v>
      </c>
      <c r="I1526" s="213"/>
      <c r="J1526" s="213">
        <v>21500</v>
      </c>
      <c r="K1526" s="222">
        <v>1</v>
      </c>
      <c r="L1526" s="229">
        <f>IF(J1526="",K1526,ROUND(J1526*K1526,1))</f>
        <v>21500</v>
      </c>
      <c r="M1526" s="212">
        <v>21500</v>
      </c>
      <c r="N1526" s="222">
        <v>1</v>
      </c>
      <c r="O1526" s="229">
        <f>IF(M1526="",N1526,ROUND(M1526*N1526,1))</f>
        <v>21500</v>
      </c>
      <c r="P1526" s="230">
        <f>IF(E1526="",0,AVERAGE(L1526,O1526))</f>
        <v>21500</v>
      </c>
      <c r="Q1526" s="205"/>
      <c r="R1526" s="213"/>
      <c r="S1526" s="213"/>
      <c r="T1526" s="152"/>
      <c r="U1526" s="152"/>
      <c r="V1526" s="206"/>
      <c r="W1526" s="207"/>
      <c r="X1526" s="208"/>
      <c r="Y1526" s="209"/>
      <c r="AA1526" s="186"/>
      <c r="AB1526" s="186"/>
      <c r="AC1526" s="186"/>
      <c r="AD1526" s="186"/>
      <c r="AE1526" s="186"/>
      <c r="AF1526" s="186"/>
    </row>
    <row r="1527" spans="1:32" ht="18" customHeight="1">
      <c r="A1527" s="188"/>
      <c r="B1527" s="189"/>
      <c r="C1527" s="167"/>
      <c r="D1527" s="190"/>
      <c r="E1527" s="191"/>
      <c r="F1527" s="192"/>
      <c r="G1527" s="193"/>
      <c r="H1527" s="191"/>
      <c r="I1527" s="194"/>
      <c r="J1527" s="194" t="s">
        <v>759</v>
      </c>
      <c r="K1527" s="194"/>
      <c r="L1527" s="194"/>
      <c r="M1527" s="195" t="s">
        <v>760</v>
      </c>
      <c r="N1527" s="194"/>
      <c r="O1527" s="194"/>
      <c r="P1527" s="196"/>
      <c r="Q1527" s="197"/>
      <c r="R1527" s="194"/>
      <c r="S1527" s="194"/>
      <c r="T1527" s="194"/>
      <c r="U1527" s="194"/>
      <c r="V1527" s="198"/>
      <c r="W1527" s="198"/>
      <c r="X1527" s="199"/>
      <c r="Y1527" s="200"/>
      <c r="AA1527" s="198"/>
      <c r="AB1527" s="198"/>
      <c r="AC1527" s="198"/>
      <c r="AD1527" s="198"/>
      <c r="AE1527" s="198"/>
      <c r="AF1527" s="198"/>
    </row>
    <row r="1528" spans="1:32" ht="18" customHeight="1">
      <c r="A1528" s="151"/>
      <c r="B1528" s="201" t="s">
        <v>813</v>
      </c>
      <c r="C1528" s="202" t="s">
        <v>1023</v>
      </c>
      <c r="D1528" s="236">
        <v>0.11700000000000001</v>
      </c>
      <c r="E1528" s="183" t="s">
        <v>812</v>
      </c>
      <c r="F1528" s="210">
        <f>IF(G1528=0,"",IF(LEN(ABS(ROUND(G1528,0)))&gt;3,ROUND(G1528,2-INT(LOG(ABS(ROUND(G1528,0))))),IF(LEN(ABS(ROUND(G1528,0)))&gt;1,ROUND(G1528,1-INT(LOG(ABS(G1528)))),ROUND(G1528,0-INT(LOG(ABS(G1528)))))))</f>
        <v>19200</v>
      </c>
      <c r="G1528" s="211">
        <f>IF(P1528="",H1528,ROUND(H1528*P1528,1))</f>
        <v>19200</v>
      </c>
      <c r="H1528" s="204">
        <v>1</v>
      </c>
      <c r="I1528" s="213"/>
      <c r="J1528" s="213">
        <v>19200</v>
      </c>
      <c r="K1528" s="222">
        <v>1</v>
      </c>
      <c r="L1528" s="229">
        <f>IF(J1528="",K1528,ROUND(J1528*K1528,1))</f>
        <v>19200</v>
      </c>
      <c r="M1528" s="212">
        <v>19200</v>
      </c>
      <c r="N1528" s="222">
        <v>1</v>
      </c>
      <c r="O1528" s="229">
        <f>IF(M1528="",N1528,ROUND(M1528*N1528,1))</f>
        <v>19200</v>
      </c>
      <c r="P1528" s="230">
        <f>IF(E1528="",0,AVERAGE(L1528,O1528))</f>
        <v>19200</v>
      </c>
      <c r="Q1528" s="205"/>
      <c r="R1528" s="213"/>
      <c r="S1528" s="213"/>
      <c r="T1528" s="152"/>
      <c r="U1528" s="152"/>
      <c r="V1528" s="206"/>
      <c r="W1528" s="207"/>
      <c r="X1528" s="208"/>
      <c r="Y1528" s="209"/>
      <c r="AA1528" s="186"/>
      <c r="AB1528" s="186"/>
      <c r="AC1528" s="186"/>
      <c r="AD1528" s="186"/>
      <c r="AE1528" s="186"/>
      <c r="AF1528" s="186"/>
    </row>
    <row r="1529" spans="1:32" ht="18" customHeight="1">
      <c r="A1529" s="188"/>
      <c r="B1529" s="189"/>
      <c r="C1529" s="167"/>
      <c r="D1529" s="190"/>
      <c r="E1529" s="191"/>
      <c r="F1529" s="192"/>
      <c r="G1529" s="193"/>
      <c r="H1529" s="191"/>
      <c r="I1529" s="194"/>
      <c r="J1529" s="194"/>
      <c r="K1529" s="194"/>
      <c r="L1529" s="194"/>
      <c r="M1529" s="195"/>
      <c r="N1529" s="194"/>
      <c r="O1529" s="194"/>
      <c r="P1529" s="196"/>
      <c r="Q1529" s="197"/>
      <c r="R1529" s="194"/>
      <c r="S1529" s="194"/>
      <c r="T1529" s="194"/>
      <c r="U1529" s="194"/>
      <c r="V1529" s="198"/>
      <c r="W1529" s="198"/>
      <c r="X1529" s="199"/>
      <c r="Y1529" s="200"/>
      <c r="AA1529" s="198"/>
      <c r="AB1529" s="198"/>
      <c r="AC1529" s="198"/>
      <c r="AD1529" s="198"/>
      <c r="AE1529" s="198"/>
      <c r="AF1529" s="198"/>
    </row>
    <row r="1530" spans="1:32" ht="18" customHeight="1">
      <c r="A1530" s="151"/>
      <c r="B1530" s="201"/>
      <c r="C1530" s="202"/>
      <c r="D1530" s="203"/>
      <c r="E1530" s="183"/>
      <c r="F1530" s="155"/>
      <c r="G1530" s="182"/>
      <c r="H1530" s="204"/>
      <c r="I1530" s="152"/>
      <c r="J1530" s="152"/>
      <c r="K1530" s="152"/>
      <c r="L1530" s="152"/>
      <c r="M1530" s="181"/>
      <c r="N1530" s="152"/>
      <c r="O1530" s="152"/>
      <c r="P1530" s="184"/>
      <c r="Q1530" s="205"/>
      <c r="R1530" s="213"/>
      <c r="S1530" s="213"/>
      <c r="T1530" s="152"/>
      <c r="U1530" s="152"/>
      <c r="V1530" s="206"/>
      <c r="W1530" s="207"/>
      <c r="X1530" s="208"/>
      <c r="Y1530" s="209"/>
      <c r="AA1530" s="186"/>
      <c r="AB1530" s="186"/>
      <c r="AC1530" s="186"/>
      <c r="AD1530" s="186"/>
      <c r="AE1530" s="186"/>
      <c r="AF1530" s="186"/>
    </row>
    <row r="1531" spans="1:32" ht="18" customHeight="1">
      <c r="A1531" s="188"/>
      <c r="B1531" s="189"/>
      <c r="C1531" s="167"/>
      <c r="D1531" s="190"/>
      <c r="E1531" s="191"/>
      <c r="F1531" s="192"/>
      <c r="G1531" s="193"/>
      <c r="H1531" s="191"/>
      <c r="I1531" s="194"/>
      <c r="J1531" s="194"/>
      <c r="K1531" s="194"/>
      <c r="L1531" s="194"/>
      <c r="M1531" s="195"/>
      <c r="N1531" s="194"/>
      <c r="O1531" s="194"/>
      <c r="P1531" s="196"/>
      <c r="Q1531" s="197"/>
      <c r="R1531" s="194"/>
      <c r="S1531" s="194"/>
      <c r="T1531" s="194"/>
      <c r="U1531" s="194"/>
      <c r="V1531" s="198"/>
      <c r="W1531" s="198"/>
      <c r="X1531" s="199"/>
      <c r="Y1531" s="200"/>
      <c r="AA1531" s="198"/>
      <c r="AB1531" s="198"/>
      <c r="AC1531" s="198"/>
      <c r="AD1531" s="198"/>
      <c r="AE1531" s="198"/>
      <c r="AF1531" s="198"/>
    </row>
    <row r="1532" spans="1:32" ht="18" customHeight="1">
      <c r="A1532" s="151" t="s">
        <v>1127</v>
      </c>
      <c r="B1532" s="201" t="s">
        <v>237</v>
      </c>
      <c r="C1532" s="202" t="s">
        <v>253</v>
      </c>
      <c r="D1532" s="203"/>
      <c r="E1532" s="183"/>
      <c r="F1532" s="155"/>
      <c r="G1532" s="182"/>
      <c r="H1532" s="204"/>
      <c r="I1532" s="152"/>
      <c r="J1532" s="152"/>
      <c r="K1532" s="152"/>
      <c r="L1532" s="152"/>
      <c r="M1532" s="181"/>
      <c r="N1532" s="152"/>
      <c r="O1532" s="152"/>
      <c r="P1532" s="184"/>
      <c r="Q1532" s="205"/>
      <c r="R1532" s="213"/>
      <c r="S1532" s="213"/>
      <c r="T1532" s="152"/>
      <c r="U1532" s="152"/>
      <c r="V1532" s="206"/>
      <c r="W1532" s="207"/>
      <c r="X1532" s="208"/>
      <c r="Y1532" s="209"/>
      <c r="AA1532" s="186"/>
      <c r="AB1532" s="186"/>
      <c r="AC1532" s="186"/>
      <c r="AD1532" s="186"/>
      <c r="AE1532" s="186"/>
      <c r="AF1532" s="186"/>
    </row>
    <row r="1533" spans="1:32" ht="18" customHeight="1">
      <c r="A1533" s="188"/>
      <c r="B1533" s="189"/>
      <c r="C1533" s="167"/>
      <c r="D1533" s="190"/>
      <c r="E1533" s="191"/>
      <c r="F1533" s="192"/>
      <c r="G1533" s="193"/>
      <c r="H1533" s="191"/>
      <c r="I1533" s="194"/>
      <c r="J1533" s="194"/>
      <c r="K1533" s="194"/>
      <c r="L1533" s="194"/>
      <c r="M1533" s="195"/>
      <c r="N1533" s="194"/>
      <c r="O1533" s="194"/>
      <c r="P1533" s="196"/>
      <c r="Q1533" s="197"/>
      <c r="R1533" s="194"/>
      <c r="S1533" s="194"/>
      <c r="T1533" s="194"/>
      <c r="U1533" s="194"/>
      <c r="V1533" s="198"/>
      <c r="W1533" s="198"/>
      <c r="X1533" s="199"/>
      <c r="Y1533" s="200"/>
      <c r="AA1533" s="198"/>
      <c r="AB1533" s="198"/>
      <c r="AC1533" s="198"/>
      <c r="AD1533" s="198"/>
      <c r="AE1533" s="198"/>
      <c r="AF1533" s="198"/>
    </row>
    <row r="1534" spans="1:32" ht="18" customHeight="1">
      <c r="A1534" s="151"/>
      <c r="B1534" s="201" t="s">
        <v>41</v>
      </c>
      <c r="C1534" s="202"/>
      <c r="D1534" s="203"/>
      <c r="E1534" s="183"/>
      <c r="F1534" s="210"/>
      <c r="G1534" s="211"/>
      <c r="H1534" s="204"/>
      <c r="I1534" s="213"/>
      <c r="J1534" s="213"/>
      <c r="K1534" s="222"/>
      <c r="L1534" s="229"/>
      <c r="M1534" s="212"/>
      <c r="N1534" s="222"/>
      <c r="O1534" s="229"/>
      <c r="P1534" s="230"/>
      <c r="Q1534" s="205"/>
      <c r="R1534" s="213"/>
      <c r="S1534" s="213"/>
      <c r="T1534" s="152"/>
      <c r="U1534" s="152"/>
      <c r="V1534" s="206"/>
      <c r="W1534" s="207"/>
      <c r="X1534" s="208"/>
      <c r="Y1534" s="209"/>
      <c r="AA1534" s="186"/>
      <c r="AB1534" s="186"/>
      <c r="AC1534" s="186"/>
      <c r="AD1534" s="186"/>
      <c r="AE1534" s="186"/>
      <c r="AF1534" s="186"/>
    </row>
    <row r="1535" spans="1:32" ht="18" customHeight="1">
      <c r="A1535" s="188"/>
      <c r="B1535" s="189" t="s">
        <v>937</v>
      </c>
      <c r="C1535" s="167"/>
      <c r="D1535" s="190"/>
      <c r="E1535" s="191"/>
      <c r="F1535" s="192"/>
      <c r="G1535" s="193"/>
      <c r="H1535" s="191"/>
      <c r="I1535" s="194"/>
      <c r="J1535" s="194" t="s">
        <v>759</v>
      </c>
      <c r="K1535" s="194"/>
      <c r="L1535" s="194"/>
      <c r="M1535" s="195" t="s">
        <v>760</v>
      </c>
      <c r="N1535" s="194"/>
      <c r="O1535" s="194"/>
      <c r="P1535" s="196"/>
      <c r="Q1535" s="197"/>
      <c r="R1535" s="194"/>
      <c r="S1535" s="194"/>
      <c r="T1535" s="194"/>
      <c r="U1535" s="194"/>
      <c r="V1535" s="198"/>
      <c r="W1535" s="198"/>
      <c r="X1535" s="199"/>
      <c r="Y1535" s="200"/>
      <c r="AA1535" s="198"/>
      <c r="AB1535" s="198"/>
      <c r="AC1535" s="198"/>
      <c r="AD1535" s="198"/>
      <c r="AE1535" s="198"/>
      <c r="AF1535" s="198"/>
    </row>
    <row r="1536" spans="1:32" ht="18" customHeight="1">
      <c r="A1536" s="151"/>
      <c r="B1536" s="201" t="s">
        <v>813</v>
      </c>
      <c r="C1536" s="202" t="s">
        <v>1042</v>
      </c>
      <c r="D1536" s="236">
        <v>2.4E-2</v>
      </c>
      <c r="E1536" s="183" t="s">
        <v>812</v>
      </c>
      <c r="F1536" s="210">
        <f>IF(G1536=0,"",IF(LEN(ABS(ROUND(G1536,0)))&gt;3,ROUND(G1536,2-INT(LOG(ABS(ROUND(G1536,0))))),IF(LEN(ABS(ROUND(G1536,0)))&gt;1,ROUND(G1536,1-INT(LOG(ABS(G1536)))),ROUND(G1536,0-INT(LOG(ABS(G1536)))))))</f>
        <v>19200</v>
      </c>
      <c r="G1536" s="211">
        <f>IF(P1536="",H1536,ROUND(H1536*P1536,1))</f>
        <v>19200</v>
      </c>
      <c r="H1536" s="204">
        <v>1</v>
      </c>
      <c r="I1536" s="213"/>
      <c r="J1536" s="213">
        <v>19200</v>
      </c>
      <c r="K1536" s="222">
        <v>1</v>
      </c>
      <c r="L1536" s="229">
        <f>IF(J1536="",K1536,ROUND(J1536*K1536,1))</f>
        <v>19200</v>
      </c>
      <c r="M1536" s="212">
        <v>19200</v>
      </c>
      <c r="N1536" s="222">
        <v>1</v>
      </c>
      <c r="O1536" s="229">
        <f>IF(M1536="",N1536,ROUND(M1536*N1536,1))</f>
        <v>19200</v>
      </c>
      <c r="P1536" s="230">
        <f>IF(E1536="",0,AVERAGE(L1536,O1536))</f>
        <v>19200</v>
      </c>
      <c r="Q1536" s="205"/>
      <c r="R1536" s="213"/>
      <c r="S1536" s="213"/>
      <c r="T1536" s="152"/>
      <c r="U1536" s="152"/>
      <c r="V1536" s="206"/>
      <c r="W1536" s="207"/>
      <c r="X1536" s="208"/>
      <c r="Y1536" s="209"/>
      <c r="AA1536" s="186"/>
      <c r="AB1536" s="186"/>
      <c r="AC1536" s="186"/>
      <c r="AD1536" s="186"/>
      <c r="AE1536" s="186"/>
      <c r="AF1536" s="186"/>
    </row>
    <row r="1537" spans="1:32" ht="18" customHeight="1">
      <c r="A1537" s="188"/>
      <c r="B1537" s="189"/>
      <c r="C1537" s="167"/>
      <c r="D1537" s="190"/>
      <c r="E1537" s="191"/>
      <c r="F1537" s="192"/>
      <c r="G1537" s="193"/>
      <c r="H1537" s="191"/>
      <c r="I1537" s="194"/>
      <c r="J1537" s="194"/>
      <c r="K1537" s="194"/>
      <c r="L1537" s="194"/>
      <c r="M1537" s="195"/>
      <c r="N1537" s="194"/>
      <c r="O1537" s="194"/>
      <c r="P1537" s="196"/>
      <c r="Q1537" s="197"/>
      <c r="R1537" s="194"/>
      <c r="S1537" s="194"/>
      <c r="T1537" s="194"/>
      <c r="U1537" s="194"/>
      <c r="V1537" s="198"/>
      <c r="W1537" s="198"/>
      <c r="X1537" s="199"/>
      <c r="Y1537" s="200"/>
      <c r="AA1537" s="198"/>
      <c r="AB1537" s="198"/>
      <c r="AC1537" s="198"/>
      <c r="AD1537" s="198"/>
      <c r="AE1537" s="198"/>
      <c r="AF1537" s="198"/>
    </row>
    <row r="1538" spans="1:32" ht="18" customHeight="1">
      <c r="A1538" s="151"/>
      <c r="B1538" s="201"/>
      <c r="C1538" s="202"/>
      <c r="D1538" s="203"/>
      <c r="E1538" s="183"/>
      <c r="F1538" s="155"/>
      <c r="G1538" s="182"/>
      <c r="H1538" s="204"/>
      <c r="I1538" s="152"/>
      <c r="J1538" s="152"/>
      <c r="K1538" s="152"/>
      <c r="L1538" s="152"/>
      <c r="M1538" s="181"/>
      <c r="N1538" s="152"/>
      <c r="O1538" s="152"/>
      <c r="P1538" s="184"/>
      <c r="Q1538" s="205"/>
      <c r="R1538" s="213"/>
      <c r="S1538" s="213"/>
      <c r="T1538" s="152"/>
      <c r="U1538" s="152"/>
      <c r="V1538" s="206"/>
      <c r="W1538" s="207"/>
      <c r="X1538" s="208"/>
      <c r="Y1538" s="209"/>
      <c r="AA1538" s="186"/>
      <c r="AB1538" s="186"/>
      <c r="AC1538" s="186"/>
      <c r="AD1538" s="186"/>
      <c r="AE1538" s="186"/>
      <c r="AF1538" s="186"/>
    </row>
    <row r="1539" spans="1:32" ht="18" customHeight="1">
      <c r="A1539" s="188"/>
      <c r="B1539" s="189"/>
      <c r="C1539" s="167"/>
      <c r="D1539" s="190"/>
      <c r="E1539" s="191"/>
      <c r="F1539" s="192"/>
      <c r="G1539" s="193"/>
      <c r="H1539" s="191"/>
      <c r="I1539" s="194"/>
      <c r="J1539" s="194"/>
      <c r="K1539" s="194"/>
      <c r="L1539" s="194"/>
      <c r="M1539" s="195"/>
      <c r="N1539" s="194"/>
      <c r="O1539" s="194"/>
      <c r="P1539" s="196"/>
      <c r="Q1539" s="197"/>
      <c r="R1539" s="194"/>
      <c r="S1539" s="194"/>
      <c r="T1539" s="194"/>
      <c r="U1539" s="194"/>
      <c r="V1539" s="198"/>
      <c r="W1539" s="198"/>
      <c r="X1539" s="199"/>
      <c r="Y1539" s="200"/>
      <c r="AA1539" s="198"/>
      <c r="AB1539" s="198"/>
      <c r="AC1539" s="198"/>
      <c r="AD1539" s="198"/>
      <c r="AE1539" s="198"/>
      <c r="AF1539" s="198"/>
    </row>
    <row r="1540" spans="1:32" ht="18" customHeight="1">
      <c r="A1540" s="151" t="s">
        <v>1129</v>
      </c>
      <c r="B1540" s="201" t="s">
        <v>681</v>
      </c>
      <c r="C1540" s="202" t="s">
        <v>1221</v>
      </c>
      <c r="D1540" s="203"/>
      <c r="E1540" s="183"/>
      <c r="F1540" s="155"/>
      <c r="G1540" s="182"/>
      <c r="H1540" s="204"/>
      <c r="I1540" s="152"/>
      <c r="J1540" s="152"/>
      <c r="K1540" s="152"/>
      <c r="L1540" s="152"/>
      <c r="M1540" s="181"/>
      <c r="N1540" s="152"/>
      <c r="O1540" s="152"/>
      <c r="P1540" s="184"/>
      <c r="Q1540" s="205"/>
      <c r="R1540" s="213"/>
      <c r="S1540" s="213"/>
      <c r="T1540" s="152"/>
      <c r="U1540" s="152"/>
      <c r="V1540" s="206"/>
      <c r="W1540" s="207"/>
      <c r="X1540" s="208"/>
      <c r="Y1540" s="209"/>
      <c r="AA1540" s="186"/>
      <c r="AB1540" s="186"/>
      <c r="AC1540" s="186"/>
      <c r="AD1540" s="186"/>
      <c r="AE1540" s="186"/>
      <c r="AF1540" s="186"/>
    </row>
    <row r="1541" spans="1:32" ht="18" customHeight="1">
      <c r="A1541" s="188"/>
      <c r="B1541" s="189"/>
      <c r="C1541" s="167"/>
      <c r="D1541" s="190"/>
      <c r="E1541" s="191"/>
      <c r="F1541" s="192"/>
      <c r="G1541" s="193"/>
      <c r="H1541" s="191"/>
      <c r="I1541" s="194"/>
      <c r="J1541" s="194"/>
      <c r="K1541" s="194"/>
      <c r="L1541" s="194"/>
      <c r="M1541" s="194"/>
      <c r="N1541" s="194"/>
      <c r="O1541" s="194"/>
      <c r="P1541" s="196"/>
      <c r="Q1541" s="197"/>
      <c r="R1541" s="194"/>
      <c r="S1541" s="194"/>
      <c r="T1541" s="194"/>
      <c r="U1541" s="194"/>
      <c r="V1541" s="198"/>
      <c r="W1541" s="198"/>
      <c r="X1541" s="199"/>
      <c r="Y1541" s="200"/>
      <c r="AA1541" s="198"/>
      <c r="AB1541" s="198"/>
      <c r="AC1541" s="198"/>
      <c r="AD1541" s="198"/>
      <c r="AE1541" s="198"/>
      <c r="AF1541" s="198"/>
    </row>
    <row r="1542" spans="1:32" ht="18" customHeight="1">
      <c r="A1542" s="151"/>
      <c r="B1542" s="201" t="s">
        <v>243</v>
      </c>
      <c r="C1542" s="202"/>
      <c r="D1542" s="203"/>
      <c r="E1542" s="183"/>
      <c r="F1542" s="210"/>
      <c r="G1542" s="211"/>
      <c r="H1542" s="204"/>
      <c r="I1542" s="213"/>
      <c r="J1542" s="213"/>
      <c r="K1542" s="222"/>
      <c r="L1542" s="229"/>
      <c r="M1542" s="212"/>
      <c r="N1542" s="222"/>
      <c r="O1542" s="229"/>
      <c r="P1542" s="230"/>
      <c r="Q1542" s="205"/>
      <c r="R1542" s="213"/>
      <c r="S1542" s="213"/>
      <c r="T1542" s="152"/>
      <c r="U1542" s="152"/>
      <c r="V1542" s="206"/>
      <c r="W1542" s="207"/>
      <c r="X1542" s="208"/>
      <c r="Y1542" s="209"/>
      <c r="AA1542" s="186"/>
      <c r="AB1542" s="186"/>
      <c r="AC1542" s="186"/>
      <c r="AD1542" s="186"/>
      <c r="AE1542" s="186"/>
      <c r="AF1542" s="186"/>
    </row>
    <row r="1543" spans="1:32" ht="18" customHeight="1">
      <c r="A1543" s="188"/>
      <c r="B1543" s="189"/>
      <c r="C1543" s="167"/>
      <c r="D1543" s="190"/>
      <c r="E1543" s="191"/>
      <c r="F1543" s="192"/>
      <c r="G1543" s="193"/>
      <c r="H1543" s="191"/>
      <c r="I1543" s="194"/>
      <c r="J1543" s="198" t="s">
        <v>1216</v>
      </c>
      <c r="K1543" s="194"/>
      <c r="L1543" s="194"/>
      <c r="M1543" s="194"/>
      <c r="N1543" s="194"/>
      <c r="O1543" s="194"/>
      <c r="P1543" s="196"/>
      <c r="Q1543" s="197"/>
      <c r="R1543" s="194"/>
      <c r="S1543" s="194"/>
      <c r="T1543" s="194"/>
      <c r="U1543" s="194"/>
      <c r="V1543" s="198"/>
      <c r="W1543" s="198"/>
      <c r="X1543" s="199"/>
      <c r="Y1543" s="200"/>
      <c r="AA1543" s="198"/>
      <c r="AB1543" s="198"/>
      <c r="AC1543" s="198"/>
      <c r="AD1543" s="198"/>
      <c r="AE1543" s="198"/>
      <c r="AF1543" s="198"/>
    </row>
    <row r="1544" spans="1:32" ht="18" customHeight="1">
      <c r="A1544" s="151"/>
      <c r="B1544" s="201" t="s">
        <v>681</v>
      </c>
      <c r="C1544" s="202"/>
      <c r="D1544" s="217">
        <v>1</v>
      </c>
      <c r="E1544" s="183" t="s">
        <v>303</v>
      </c>
      <c r="F1544" s="210">
        <f>IF(G1544=0,"",IF(LEN(ABS(ROUND(G1544,0)))&gt;3,ROUND(G1544,2-INT(LOG(ABS(ROUND(G1544,0))))),IF(LEN(ABS(ROUND(G1544,0)))&gt;1,ROUND(G1544,1-INT(LOG(ABS(G1544)))),ROUND(G1544,0-INT(LOG(ABS(G1544)))))))</f>
        <v>910</v>
      </c>
      <c r="G1544" s="211">
        <f>IF(P1544="",H1544,ROUND(H1544*P1544,1))</f>
        <v>912</v>
      </c>
      <c r="H1544" s="204">
        <v>1</v>
      </c>
      <c r="I1544" s="213"/>
      <c r="J1544" s="152">
        <f>ROUND((720+31*30)/1.81,0)</f>
        <v>912</v>
      </c>
      <c r="K1544" s="222">
        <v>1</v>
      </c>
      <c r="L1544" s="229">
        <f>IF(J1544="",K1544,ROUND(J1544*K1544,1))</f>
        <v>912</v>
      </c>
      <c r="M1544" s="212" t="s">
        <v>1041</v>
      </c>
      <c r="N1544" s="222"/>
      <c r="O1544" s="229"/>
      <c r="P1544" s="230">
        <f>IF(E1544="",0,AVERAGE(L1544,O1544))</f>
        <v>912</v>
      </c>
      <c r="Q1544" s="205"/>
      <c r="R1544" s="213"/>
      <c r="S1544" s="213"/>
      <c r="T1544" s="152"/>
      <c r="U1544" s="152"/>
      <c r="V1544" s="206"/>
      <c r="W1544" s="207"/>
      <c r="X1544" s="208"/>
      <c r="Y1544" s="209"/>
      <c r="AA1544" s="186"/>
      <c r="AB1544" s="186"/>
      <c r="AC1544" s="186"/>
      <c r="AD1544" s="186"/>
      <c r="AE1544" s="186"/>
      <c r="AF1544" s="186"/>
    </row>
    <row r="1545" spans="1:32" ht="18" customHeight="1">
      <c r="A1545" s="188"/>
      <c r="B1545" s="189"/>
      <c r="C1545" s="167"/>
      <c r="D1545" s="190"/>
      <c r="E1545" s="191"/>
      <c r="F1545" s="192"/>
      <c r="G1545" s="193"/>
      <c r="H1545" s="191"/>
      <c r="I1545" s="194"/>
      <c r="J1545" s="194"/>
      <c r="K1545" s="194"/>
      <c r="L1545" s="194"/>
      <c r="M1545" s="195"/>
      <c r="N1545" s="194"/>
      <c r="O1545" s="194"/>
      <c r="P1545" s="196"/>
      <c r="Q1545" s="197"/>
      <c r="R1545" s="194"/>
      <c r="S1545" s="194"/>
      <c r="T1545" s="194"/>
      <c r="U1545" s="194"/>
      <c r="V1545" s="198"/>
      <c r="W1545" s="198"/>
      <c r="X1545" s="199"/>
      <c r="Y1545" s="200"/>
      <c r="AA1545" s="198"/>
      <c r="AB1545" s="198"/>
      <c r="AC1545" s="198"/>
      <c r="AD1545" s="198"/>
      <c r="AE1545" s="198"/>
      <c r="AF1545" s="198"/>
    </row>
    <row r="1546" spans="1:32" ht="18" customHeight="1">
      <c r="A1546" s="151"/>
      <c r="B1546" s="201" t="s">
        <v>1025</v>
      </c>
      <c r="C1546" s="202" t="s">
        <v>1026</v>
      </c>
      <c r="D1546" s="217">
        <v>1</v>
      </c>
      <c r="E1546" s="183" t="s">
        <v>0</v>
      </c>
      <c r="F1546" s="210"/>
      <c r="G1546" s="211"/>
      <c r="H1546" s="204"/>
      <c r="I1546" s="213"/>
      <c r="J1546" s="213" t="s">
        <v>1040</v>
      </c>
      <c r="K1546" s="222"/>
      <c r="L1546" s="229"/>
      <c r="M1546" s="212" t="s">
        <v>1040</v>
      </c>
      <c r="N1546" s="222"/>
      <c r="O1546" s="229"/>
      <c r="P1546" s="230"/>
      <c r="Q1546" s="205"/>
      <c r="R1546" s="213"/>
      <c r="S1546" s="213"/>
      <c r="T1546" s="152"/>
      <c r="U1546" s="152"/>
      <c r="V1546" s="206"/>
      <c r="W1546" s="207"/>
      <c r="X1546" s="208"/>
      <c r="Y1546" s="209"/>
      <c r="AA1546" s="186"/>
      <c r="AB1546" s="186"/>
      <c r="AC1546" s="186"/>
      <c r="AD1546" s="186"/>
      <c r="AE1546" s="186"/>
      <c r="AF1546" s="186"/>
    </row>
    <row r="1547" spans="1:32" ht="18" customHeight="1">
      <c r="A1547" s="188"/>
      <c r="B1547" s="189"/>
      <c r="C1547" s="167"/>
      <c r="D1547" s="190"/>
      <c r="E1547" s="191"/>
      <c r="F1547" s="192"/>
      <c r="G1547" s="193"/>
      <c r="H1547" s="191"/>
      <c r="I1547" s="194"/>
      <c r="J1547" s="194" t="s">
        <v>759</v>
      </c>
      <c r="K1547" s="194"/>
      <c r="L1547" s="194"/>
      <c r="M1547" s="195" t="s">
        <v>760</v>
      </c>
      <c r="N1547" s="194"/>
      <c r="O1547" s="194"/>
      <c r="P1547" s="196"/>
      <c r="Q1547" s="197"/>
      <c r="R1547" s="194"/>
      <c r="S1547" s="194"/>
      <c r="T1547" s="194"/>
      <c r="U1547" s="194"/>
      <c r="V1547" s="198"/>
      <c r="W1547" s="198"/>
      <c r="X1547" s="199"/>
      <c r="Y1547" s="200"/>
      <c r="AA1547" s="198"/>
      <c r="AB1547" s="198"/>
      <c r="AC1547" s="198"/>
      <c r="AD1547" s="198"/>
      <c r="AE1547" s="198"/>
      <c r="AF1547" s="198"/>
    </row>
    <row r="1548" spans="1:32" ht="18" customHeight="1">
      <c r="A1548" s="151"/>
      <c r="B1548" s="201" t="s">
        <v>813</v>
      </c>
      <c r="C1548" s="202"/>
      <c r="D1548" s="217">
        <v>0.19</v>
      </c>
      <c r="E1548" s="183" t="s">
        <v>812</v>
      </c>
      <c r="F1548" s="210">
        <f>IF(G1548=0,"",IF(LEN(ABS(ROUND(G1548,0)))&gt;3,ROUND(G1548,2-INT(LOG(ABS(ROUND(G1548,0))))),IF(LEN(ABS(ROUND(G1548,0)))&gt;1,ROUND(G1548,1-INT(LOG(ABS(G1548)))),ROUND(G1548,0-INT(LOG(ABS(G1548)))))))</f>
        <v>19200</v>
      </c>
      <c r="G1548" s="211">
        <f>IF(P1548="",H1548,ROUND(H1548*P1548,1))</f>
        <v>19200</v>
      </c>
      <c r="H1548" s="204">
        <v>1</v>
      </c>
      <c r="I1548" s="213"/>
      <c r="J1548" s="213">
        <v>19200</v>
      </c>
      <c r="K1548" s="222">
        <v>1</v>
      </c>
      <c r="L1548" s="229">
        <f>IF(J1548="",K1548,ROUND(J1548*K1548,1))</f>
        <v>19200</v>
      </c>
      <c r="M1548" s="212">
        <v>19200</v>
      </c>
      <c r="N1548" s="222">
        <v>1</v>
      </c>
      <c r="O1548" s="229">
        <f>IF(M1548="",N1548,ROUND(M1548*N1548,1))</f>
        <v>19200</v>
      </c>
      <c r="P1548" s="230">
        <f>IF(E1548="",0,AVERAGE(L1548,O1548))</f>
        <v>19200</v>
      </c>
      <c r="Q1548" s="205"/>
      <c r="R1548" s="213"/>
      <c r="S1548" s="213"/>
      <c r="T1548" s="152"/>
      <c r="U1548" s="152"/>
      <c r="V1548" s="206"/>
      <c r="W1548" s="207"/>
      <c r="X1548" s="208"/>
      <c r="Y1548" s="209"/>
      <c r="AA1548" s="186"/>
      <c r="AB1548" s="186"/>
      <c r="AC1548" s="186"/>
      <c r="AD1548" s="186"/>
      <c r="AE1548" s="186"/>
      <c r="AF1548" s="186"/>
    </row>
    <row r="1549" spans="1:32" ht="18" customHeight="1">
      <c r="A1549" s="188"/>
      <c r="B1549" s="189"/>
      <c r="C1549" s="167"/>
      <c r="D1549" s="190"/>
      <c r="E1549" s="191"/>
      <c r="F1549" s="192"/>
      <c r="G1549" s="193"/>
      <c r="H1549" s="191"/>
      <c r="I1549" s="194"/>
      <c r="J1549" s="194"/>
      <c r="K1549" s="194"/>
      <c r="L1549" s="194"/>
      <c r="M1549" s="195"/>
      <c r="N1549" s="194"/>
      <c r="O1549" s="194"/>
      <c r="P1549" s="196"/>
      <c r="Q1549" s="197"/>
      <c r="R1549" s="194"/>
      <c r="S1549" s="194"/>
      <c r="T1549" s="194"/>
      <c r="U1549" s="194"/>
      <c r="V1549" s="198"/>
      <c r="W1549" s="198"/>
      <c r="X1549" s="199"/>
      <c r="Y1549" s="200"/>
      <c r="AA1549" s="198"/>
      <c r="AB1549" s="198"/>
      <c r="AC1549" s="198"/>
      <c r="AD1549" s="198"/>
      <c r="AE1549" s="198"/>
      <c r="AF1549" s="198"/>
    </row>
    <row r="1550" spans="1:32" ht="18" customHeight="1">
      <c r="A1550" s="151"/>
      <c r="B1550" s="201" t="s">
        <v>1027</v>
      </c>
      <c r="C1550" s="202" t="s">
        <v>1028</v>
      </c>
      <c r="D1550" s="217">
        <v>1</v>
      </c>
      <c r="E1550" s="183" t="s">
        <v>0</v>
      </c>
      <c r="F1550" s="210"/>
      <c r="G1550" s="211"/>
      <c r="H1550" s="204"/>
      <c r="I1550" s="213"/>
      <c r="J1550" s="213" t="s">
        <v>1040</v>
      </c>
      <c r="K1550" s="222"/>
      <c r="L1550" s="229"/>
      <c r="M1550" s="212" t="s">
        <v>1040</v>
      </c>
      <c r="N1550" s="222"/>
      <c r="O1550" s="229"/>
      <c r="P1550" s="230"/>
      <c r="Q1550" s="205"/>
      <c r="R1550" s="213"/>
      <c r="S1550" s="213"/>
      <c r="T1550" s="152"/>
      <c r="U1550" s="152"/>
      <c r="V1550" s="206"/>
      <c r="W1550" s="207"/>
      <c r="X1550" s="208"/>
      <c r="Y1550" s="209"/>
      <c r="AA1550" s="186"/>
      <c r="AB1550" s="186"/>
      <c r="AC1550" s="186"/>
      <c r="AD1550" s="186"/>
      <c r="AE1550" s="186"/>
      <c r="AF1550" s="186"/>
    </row>
    <row r="1551" spans="1:32" ht="18" customHeight="1">
      <c r="A1551" s="188"/>
      <c r="B1551" s="189"/>
      <c r="C1551" s="167"/>
      <c r="D1551" s="190"/>
      <c r="E1551" s="191"/>
      <c r="F1551" s="192"/>
      <c r="G1551" s="193"/>
      <c r="H1551" s="191"/>
      <c r="I1551" s="194"/>
      <c r="J1551" s="194"/>
      <c r="K1551" s="194"/>
      <c r="L1551" s="194"/>
      <c r="M1551" s="195"/>
      <c r="N1551" s="194"/>
      <c r="O1551" s="194"/>
      <c r="P1551" s="196"/>
      <c r="Q1551" s="197"/>
      <c r="R1551" s="194"/>
      <c r="S1551" s="194"/>
      <c r="T1551" s="194"/>
      <c r="U1551" s="194"/>
      <c r="V1551" s="198"/>
      <c r="W1551" s="198"/>
      <c r="X1551" s="199"/>
      <c r="Y1551" s="200"/>
      <c r="AA1551" s="198"/>
      <c r="AB1551" s="198"/>
      <c r="AC1551" s="198"/>
      <c r="AD1551" s="198"/>
      <c r="AE1551" s="198"/>
      <c r="AF1551" s="198"/>
    </row>
    <row r="1552" spans="1:32" ht="18" customHeight="1">
      <c r="A1552" s="151"/>
      <c r="B1552" s="201" t="s">
        <v>844</v>
      </c>
      <c r="C1552" s="202" t="s">
        <v>1029</v>
      </c>
      <c r="D1552" s="217">
        <v>1</v>
      </c>
      <c r="E1552" s="183" t="s">
        <v>0</v>
      </c>
      <c r="F1552" s="210"/>
      <c r="G1552" s="211"/>
      <c r="H1552" s="204"/>
      <c r="I1552" s="213"/>
      <c r="J1552" s="213" t="s">
        <v>189</v>
      </c>
      <c r="K1552" s="222"/>
      <c r="L1552" s="229"/>
      <c r="M1552" s="212" t="s">
        <v>189</v>
      </c>
      <c r="N1552" s="222"/>
      <c r="O1552" s="229"/>
      <c r="P1552" s="230"/>
      <c r="Q1552" s="205"/>
      <c r="R1552" s="213"/>
      <c r="S1552" s="213"/>
      <c r="T1552" s="152"/>
      <c r="U1552" s="152"/>
      <c r="V1552" s="206"/>
      <c r="W1552" s="207"/>
      <c r="X1552" s="208"/>
      <c r="Y1552" s="209"/>
      <c r="AA1552" s="186"/>
      <c r="AB1552" s="186"/>
      <c r="AC1552" s="186"/>
      <c r="AD1552" s="186"/>
      <c r="AE1552" s="186"/>
      <c r="AF1552" s="186"/>
    </row>
    <row r="1553" spans="1:32" ht="18" customHeight="1">
      <c r="A1553" s="188"/>
      <c r="B1553" s="189"/>
      <c r="C1553" s="167"/>
      <c r="D1553" s="190"/>
      <c r="E1553" s="191"/>
      <c r="F1553" s="192"/>
      <c r="G1553" s="193"/>
      <c r="H1553" s="191"/>
      <c r="I1553" s="194"/>
      <c r="J1553" s="194"/>
      <c r="K1553" s="194"/>
      <c r="L1553" s="194"/>
      <c r="M1553" s="195"/>
      <c r="N1553" s="194"/>
      <c r="O1553" s="194"/>
      <c r="P1553" s="196"/>
      <c r="Q1553" s="197"/>
      <c r="R1553" s="194"/>
      <c r="S1553" s="194"/>
      <c r="T1553" s="194"/>
      <c r="U1553" s="194"/>
      <c r="V1553" s="198"/>
      <c r="W1553" s="198"/>
      <c r="X1553" s="199"/>
      <c r="Y1553" s="200"/>
      <c r="AA1553" s="198"/>
      <c r="AB1553" s="198"/>
      <c r="AC1553" s="198"/>
      <c r="AD1553" s="198"/>
      <c r="AE1553" s="198"/>
      <c r="AF1553" s="198"/>
    </row>
    <row r="1554" spans="1:32" ht="18" customHeight="1">
      <c r="A1554" s="151"/>
      <c r="B1554" s="201" t="s">
        <v>1030</v>
      </c>
      <c r="C1554" s="202" t="s">
        <v>1031</v>
      </c>
      <c r="D1554" s="244">
        <v>1.4200000000000001E-2</v>
      </c>
      <c r="E1554" s="183" t="s">
        <v>986</v>
      </c>
      <c r="F1554" s="210"/>
      <c r="G1554" s="211"/>
      <c r="H1554" s="204"/>
      <c r="I1554" s="213"/>
      <c r="J1554" s="213" t="s">
        <v>1040</v>
      </c>
      <c r="K1554" s="222"/>
      <c r="L1554" s="229"/>
      <c r="M1554" s="212" t="s">
        <v>189</v>
      </c>
      <c r="N1554" s="222"/>
      <c r="O1554" s="229"/>
      <c r="P1554" s="230"/>
      <c r="Q1554" s="205"/>
      <c r="R1554" s="213"/>
      <c r="S1554" s="213"/>
      <c r="T1554" s="152"/>
      <c r="U1554" s="152"/>
      <c r="V1554" s="206"/>
      <c r="W1554" s="207"/>
      <c r="X1554" s="208"/>
      <c r="Y1554" s="209"/>
      <c r="AA1554" s="186"/>
      <c r="AB1554" s="186"/>
      <c r="AC1554" s="186"/>
      <c r="AD1554" s="186"/>
      <c r="AE1554" s="186"/>
      <c r="AF1554" s="186"/>
    </row>
    <row r="1555" spans="1:32" ht="18" customHeight="1">
      <c r="A1555" s="188"/>
      <c r="B1555" s="189"/>
      <c r="C1555" s="167"/>
      <c r="D1555" s="190"/>
      <c r="E1555" s="191"/>
      <c r="F1555" s="192"/>
      <c r="G1555" s="193"/>
      <c r="H1555" s="191"/>
      <c r="I1555" s="194"/>
      <c r="J1555" s="194"/>
      <c r="K1555" s="194"/>
      <c r="L1555" s="194"/>
      <c r="M1555" s="195"/>
      <c r="N1555" s="194"/>
      <c r="O1555" s="194"/>
      <c r="P1555" s="196"/>
      <c r="Q1555" s="197"/>
      <c r="R1555" s="194"/>
      <c r="S1555" s="194"/>
      <c r="T1555" s="194"/>
      <c r="U1555" s="194"/>
      <c r="V1555" s="198"/>
      <c r="W1555" s="198"/>
      <c r="X1555" s="199"/>
      <c r="Y1555" s="200"/>
      <c r="AA1555" s="198"/>
      <c r="AB1555" s="198"/>
      <c r="AC1555" s="198"/>
      <c r="AD1555" s="198"/>
      <c r="AE1555" s="198"/>
      <c r="AF1555" s="198"/>
    </row>
    <row r="1556" spans="1:32" ht="18" customHeight="1">
      <c r="A1556" s="151"/>
      <c r="B1556" s="201"/>
      <c r="C1556" s="202"/>
      <c r="D1556" s="203"/>
      <c r="E1556" s="183"/>
      <c r="F1556" s="155"/>
      <c r="G1556" s="182"/>
      <c r="H1556" s="204"/>
      <c r="I1556" s="152"/>
      <c r="J1556" s="152"/>
      <c r="K1556" s="152"/>
      <c r="L1556" s="152"/>
      <c r="M1556" s="181"/>
      <c r="N1556" s="152"/>
      <c r="O1556" s="152"/>
      <c r="P1556" s="184"/>
      <c r="Q1556" s="205"/>
      <c r="R1556" s="213"/>
      <c r="S1556" s="213"/>
      <c r="T1556" s="152"/>
      <c r="U1556" s="152"/>
      <c r="V1556" s="206"/>
      <c r="W1556" s="207"/>
      <c r="X1556" s="208"/>
      <c r="Y1556" s="209"/>
      <c r="AA1556" s="186"/>
      <c r="AB1556" s="186"/>
      <c r="AC1556" s="186"/>
      <c r="AD1556" s="186"/>
      <c r="AE1556" s="186"/>
      <c r="AF1556" s="186"/>
    </row>
    <row r="1557" spans="1:32" ht="18" customHeight="1">
      <c r="A1557" s="188"/>
      <c r="B1557" s="189"/>
      <c r="C1557" s="167"/>
      <c r="D1557" s="190"/>
      <c r="E1557" s="191"/>
      <c r="F1557" s="192"/>
      <c r="G1557" s="193"/>
      <c r="H1557" s="191"/>
      <c r="I1557" s="194"/>
      <c r="J1557" s="194"/>
      <c r="K1557" s="194"/>
      <c r="L1557" s="194"/>
      <c r="M1557" s="195"/>
      <c r="N1557" s="194"/>
      <c r="O1557" s="194"/>
      <c r="P1557" s="196"/>
      <c r="Q1557" s="197"/>
      <c r="R1557" s="194"/>
      <c r="S1557" s="194"/>
      <c r="T1557" s="194"/>
      <c r="U1557" s="194"/>
      <c r="V1557" s="198"/>
      <c r="W1557" s="198"/>
      <c r="X1557" s="199"/>
      <c r="Y1557" s="200"/>
      <c r="AA1557" s="198"/>
      <c r="AB1557" s="198"/>
      <c r="AC1557" s="198"/>
      <c r="AD1557" s="198"/>
      <c r="AE1557" s="198"/>
      <c r="AF1557" s="198"/>
    </row>
    <row r="1558" spans="1:32" ht="18" customHeight="1">
      <c r="A1558" s="151" t="s">
        <v>1131</v>
      </c>
      <c r="B1558" s="201" t="s">
        <v>1030</v>
      </c>
      <c r="C1558" s="202" t="s">
        <v>1032</v>
      </c>
      <c r="D1558" s="203"/>
      <c r="E1558" s="183"/>
      <c r="F1558" s="155"/>
      <c r="G1558" s="182"/>
      <c r="H1558" s="204"/>
      <c r="I1558" s="152"/>
      <c r="J1558" s="152"/>
      <c r="K1558" s="152"/>
      <c r="L1558" s="152"/>
      <c r="M1558" s="181"/>
      <c r="N1558" s="152"/>
      <c r="O1558" s="152"/>
      <c r="P1558" s="184"/>
      <c r="Q1558" s="205"/>
      <c r="R1558" s="213"/>
      <c r="S1558" s="213"/>
      <c r="T1558" s="152"/>
      <c r="U1558" s="152"/>
      <c r="V1558" s="206"/>
      <c r="W1558" s="207"/>
      <c r="X1558" s="208"/>
      <c r="Y1558" s="209"/>
      <c r="AA1558" s="186"/>
      <c r="AB1558" s="186"/>
      <c r="AC1558" s="186"/>
      <c r="AD1558" s="186"/>
      <c r="AE1558" s="186"/>
      <c r="AF1558" s="186"/>
    </row>
    <row r="1559" spans="1:32" ht="18" customHeight="1">
      <c r="A1559" s="188"/>
      <c r="B1559" s="189"/>
      <c r="C1559" s="167"/>
      <c r="D1559" s="190"/>
      <c r="E1559" s="191"/>
      <c r="F1559" s="192"/>
      <c r="G1559" s="193"/>
      <c r="H1559" s="191"/>
      <c r="I1559" s="194"/>
      <c r="J1559" s="194"/>
      <c r="K1559" s="194"/>
      <c r="L1559" s="194"/>
      <c r="M1559" s="195"/>
      <c r="N1559" s="194"/>
      <c r="O1559" s="194"/>
      <c r="P1559" s="196"/>
      <c r="Q1559" s="197"/>
      <c r="R1559" s="194"/>
      <c r="S1559" s="194"/>
      <c r="T1559" s="194"/>
      <c r="U1559" s="194"/>
      <c r="V1559" s="198"/>
      <c r="W1559" s="198"/>
      <c r="X1559" s="199"/>
      <c r="Y1559" s="200"/>
      <c r="AA1559" s="198"/>
      <c r="AB1559" s="198"/>
      <c r="AC1559" s="198"/>
      <c r="AD1559" s="198"/>
      <c r="AE1559" s="198"/>
      <c r="AF1559" s="198"/>
    </row>
    <row r="1560" spans="1:32" ht="18" customHeight="1">
      <c r="A1560" s="151"/>
      <c r="B1560" s="201" t="s">
        <v>1034</v>
      </c>
      <c r="C1560" s="202"/>
      <c r="D1560" s="203"/>
      <c r="E1560" s="183"/>
      <c r="F1560" s="155"/>
      <c r="G1560" s="182"/>
      <c r="H1560" s="204"/>
      <c r="I1560" s="152"/>
      <c r="J1560" s="152"/>
      <c r="K1560" s="152"/>
      <c r="L1560" s="152"/>
      <c r="M1560" s="181"/>
      <c r="N1560" s="152"/>
      <c r="O1560" s="152"/>
      <c r="P1560" s="184"/>
      <c r="Q1560" s="205"/>
      <c r="R1560" s="213"/>
      <c r="S1560" s="213"/>
      <c r="T1560" s="152"/>
      <c r="U1560" s="152"/>
      <c r="V1560" s="206"/>
      <c r="W1560" s="207"/>
      <c r="X1560" s="208"/>
      <c r="Y1560" s="209"/>
      <c r="AA1560" s="186"/>
      <c r="AB1560" s="186"/>
      <c r="AC1560" s="186"/>
      <c r="AD1560" s="186"/>
      <c r="AE1560" s="186"/>
      <c r="AF1560" s="186"/>
    </row>
    <row r="1561" spans="1:32" ht="18" customHeight="1">
      <c r="A1561" s="188"/>
      <c r="B1561" s="189"/>
      <c r="C1561" s="167"/>
      <c r="D1561" s="190"/>
      <c r="E1561" s="191"/>
      <c r="F1561" s="192"/>
      <c r="G1561" s="193"/>
      <c r="H1561" s="191"/>
      <c r="I1561" s="194"/>
      <c r="J1561" s="194" t="s">
        <v>759</v>
      </c>
      <c r="K1561" s="194"/>
      <c r="L1561" s="194"/>
      <c r="M1561" s="195" t="s">
        <v>760</v>
      </c>
      <c r="N1561" s="194"/>
      <c r="O1561" s="194"/>
      <c r="P1561" s="196"/>
      <c r="Q1561" s="197"/>
      <c r="R1561" s="194"/>
      <c r="S1561" s="194"/>
      <c r="T1561" s="194"/>
      <c r="U1561" s="194"/>
      <c r="V1561" s="198"/>
      <c r="W1561" s="198"/>
      <c r="X1561" s="199"/>
      <c r="Y1561" s="200"/>
      <c r="AA1561" s="198"/>
      <c r="AB1561" s="198"/>
      <c r="AC1561" s="198"/>
      <c r="AD1561" s="198"/>
      <c r="AE1561" s="198"/>
      <c r="AF1561" s="198"/>
    </row>
    <row r="1562" spans="1:32" ht="18" customHeight="1">
      <c r="A1562" s="151"/>
      <c r="B1562" s="201" t="s">
        <v>1035</v>
      </c>
      <c r="C1562" s="202"/>
      <c r="D1562" s="217">
        <v>1</v>
      </c>
      <c r="E1562" s="183" t="s">
        <v>812</v>
      </c>
      <c r="F1562" s="210">
        <f>IF(G1562=0,"",IF(LEN(ABS(ROUND(G1562,0)))&gt;3,ROUND(G1562,2-INT(LOG(ABS(ROUND(G1562,0))))),IF(LEN(ABS(ROUND(G1562,0)))&gt;1,ROUND(G1562,1-INT(LOG(ABS(G1562)))),ROUND(G1562,0-INT(LOG(ABS(G1562)))))))</f>
        <v>18000</v>
      </c>
      <c r="G1562" s="211">
        <f>IF(P1562="",H1562,ROUND(H1562*P1562,1))</f>
        <v>18000</v>
      </c>
      <c r="H1562" s="204">
        <v>1</v>
      </c>
      <c r="I1562" s="213"/>
      <c r="J1562" s="213">
        <v>18000</v>
      </c>
      <c r="K1562" s="222">
        <v>1</v>
      </c>
      <c r="L1562" s="229">
        <f>IF(J1562="",K1562,ROUND(J1562*K1562,1))</f>
        <v>18000</v>
      </c>
      <c r="M1562" s="212">
        <v>18000</v>
      </c>
      <c r="N1562" s="222">
        <v>1</v>
      </c>
      <c r="O1562" s="229">
        <f>IF(M1562="",N1562,ROUND(M1562*N1562,1))</f>
        <v>18000</v>
      </c>
      <c r="P1562" s="230">
        <f>IF(E1562="",0,AVERAGE(L1562,O1562))</f>
        <v>18000</v>
      </c>
      <c r="Q1562" s="205"/>
      <c r="R1562" s="213"/>
      <c r="S1562" s="213"/>
      <c r="T1562" s="152"/>
      <c r="U1562" s="152"/>
      <c r="V1562" s="206"/>
      <c r="W1562" s="207"/>
      <c r="X1562" s="208"/>
      <c r="Y1562" s="209"/>
      <c r="AA1562" s="186"/>
      <c r="AB1562" s="186"/>
      <c r="AC1562" s="186"/>
      <c r="AD1562" s="186"/>
      <c r="AE1562" s="186"/>
      <c r="AF1562" s="186"/>
    </row>
    <row r="1563" spans="1:32" ht="18" customHeight="1">
      <c r="A1563" s="188"/>
      <c r="B1563" s="189"/>
      <c r="C1563" s="167"/>
      <c r="D1563" s="190"/>
      <c r="E1563" s="191"/>
      <c r="F1563" s="192"/>
      <c r="G1563" s="193"/>
      <c r="H1563" s="191"/>
      <c r="I1563" s="194"/>
      <c r="J1563" s="194" t="s">
        <v>860</v>
      </c>
      <c r="K1563" s="194"/>
      <c r="L1563" s="194"/>
      <c r="M1563" s="195" t="s">
        <v>861</v>
      </c>
      <c r="N1563" s="194"/>
      <c r="O1563" s="194"/>
      <c r="P1563" s="196"/>
      <c r="Q1563" s="197"/>
      <c r="R1563" s="194"/>
      <c r="S1563" s="194"/>
      <c r="T1563" s="194"/>
      <c r="U1563" s="194"/>
      <c r="V1563" s="198"/>
      <c r="W1563" s="198"/>
      <c r="X1563" s="199"/>
      <c r="Y1563" s="200"/>
      <c r="AA1563" s="198"/>
      <c r="AB1563" s="198"/>
      <c r="AC1563" s="198"/>
      <c r="AD1563" s="198"/>
      <c r="AE1563" s="198"/>
      <c r="AF1563" s="198"/>
    </row>
    <row r="1564" spans="1:32" ht="18" customHeight="1">
      <c r="A1564" s="151"/>
      <c r="B1564" s="201" t="s">
        <v>988</v>
      </c>
      <c r="C1564" s="202" t="s">
        <v>843</v>
      </c>
      <c r="D1564" s="217">
        <v>27.9</v>
      </c>
      <c r="E1564" s="183" t="s">
        <v>857</v>
      </c>
      <c r="F1564" s="210">
        <f>IF(G1564=0,"",IF(LEN(ABS(ROUND(G1564,0)))&gt;3,ROUND(G1564,2-INT(LOG(ABS(ROUND(G1564,0))))),IF(LEN(ABS(ROUND(G1564,0)))&gt;1,ROUND(G1564,1-INT(LOG(ABS(G1564)))),ROUND(G1564,0-INT(LOG(ABS(G1564)))))))</f>
        <v>100</v>
      </c>
      <c r="G1564" s="211">
        <f>IF(P1564="",H1564,ROUND(H1564*P1564,1))</f>
        <v>101.5</v>
      </c>
      <c r="H1564" s="204">
        <v>1</v>
      </c>
      <c r="I1564" s="213"/>
      <c r="J1564" s="213">
        <v>102</v>
      </c>
      <c r="K1564" s="222">
        <v>1</v>
      </c>
      <c r="L1564" s="229">
        <f>IF(J1564="",K1564,ROUND(J1564*K1564,1))</f>
        <v>102</v>
      </c>
      <c r="M1564" s="212">
        <v>101</v>
      </c>
      <c r="N1564" s="222">
        <v>1</v>
      </c>
      <c r="O1564" s="229">
        <f>IF(M1564="",N1564,ROUND(M1564*N1564,1))</f>
        <v>101</v>
      </c>
      <c r="P1564" s="230">
        <f>IF(E1564="",0,AVERAGE(L1564,O1564))</f>
        <v>101.5</v>
      </c>
      <c r="Q1564" s="205"/>
      <c r="R1564" s="213"/>
      <c r="S1564" s="213"/>
      <c r="T1564" s="152"/>
      <c r="U1564" s="152"/>
      <c r="V1564" s="206"/>
      <c r="W1564" s="207"/>
      <c r="X1564" s="208"/>
      <c r="Y1564" s="209"/>
      <c r="AA1564" s="186"/>
      <c r="AB1564" s="186"/>
      <c r="AC1564" s="186"/>
      <c r="AD1564" s="186"/>
      <c r="AE1564" s="186"/>
      <c r="AF1564" s="186"/>
    </row>
    <row r="1565" spans="1:32" ht="18" customHeight="1">
      <c r="A1565" s="188"/>
      <c r="B1565" s="189"/>
      <c r="C1565" s="167"/>
      <c r="D1565" s="190"/>
      <c r="E1565" s="191"/>
      <c r="F1565" s="192"/>
      <c r="G1565" s="193"/>
      <c r="H1565" s="191"/>
      <c r="I1565" s="194"/>
      <c r="J1565" s="194"/>
      <c r="K1565" s="194"/>
      <c r="L1565" s="194"/>
      <c r="M1565" s="195"/>
      <c r="N1565" s="194"/>
      <c r="O1565" s="194"/>
      <c r="P1565" s="196"/>
      <c r="Q1565" s="197"/>
      <c r="R1565" s="194"/>
      <c r="S1565" s="194"/>
      <c r="T1565" s="194"/>
      <c r="U1565" s="194"/>
      <c r="V1565" s="198"/>
      <c r="W1565" s="198"/>
      <c r="X1565" s="199"/>
      <c r="Y1565" s="200"/>
      <c r="AA1565" s="198"/>
      <c r="AB1565" s="198"/>
      <c r="AC1565" s="198"/>
      <c r="AD1565" s="198"/>
      <c r="AE1565" s="198"/>
      <c r="AF1565" s="198"/>
    </row>
    <row r="1566" spans="1:32" ht="18" customHeight="1">
      <c r="A1566" s="151"/>
      <c r="B1566" s="201" t="s">
        <v>991</v>
      </c>
      <c r="C1566" s="202"/>
      <c r="D1566" s="217">
        <v>1.1299999999999999</v>
      </c>
      <c r="E1566" s="183" t="s">
        <v>1037</v>
      </c>
      <c r="F1566" s="210"/>
      <c r="G1566" s="211"/>
      <c r="H1566" s="204"/>
      <c r="I1566" s="213"/>
      <c r="J1566" s="213" t="s">
        <v>189</v>
      </c>
      <c r="K1566" s="222"/>
      <c r="L1566" s="229"/>
      <c r="M1566" s="212" t="s">
        <v>189</v>
      </c>
      <c r="N1566" s="222"/>
      <c r="O1566" s="229"/>
      <c r="P1566" s="230"/>
      <c r="Q1566" s="205"/>
      <c r="R1566" s="213"/>
      <c r="S1566" s="213"/>
      <c r="T1566" s="152"/>
      <c r="U1566" s="152"/>
      <c r="V1566" s="206"/>
      <c r="W1566" s="207"/>
      <c r="X1566" s="208"/>
      <c r="Y1566" s="209"/>
      <c r="AA1566" s="186"/>
      <c r="AB1566" s="186"/>
      <c r="AC1566" s="186"/>
      <c r="AD1566" s="186"/>
      <c r="AE1566" s="186"/>
      <c r="AF1566" s="186"/>
    </row>
    <row r="1567" spans="1:32" ht="18" customHeight="1">
      <c r="A1567" s="188"/>
      <c r="B1567" s="189"/>
      <c r="C1567" s="167"/>
      <c r="D1567" s="190"/>
      <c r="E1567" s="191"/>
      <c r="F1567" s="192"/>
      <c r="G1567" s="193"/>
      <c r="H1567" s="191"/>
      <c r="I1567" s="194"/>
      <c r="J1567" s="194"/>
      <c r="K1567" s="194"/>
      <c r="L1567" s="194"/>
      <c r="M1567" s="195"/>
      <c r="N1567" s="194"/>
      <c r="O1567" s="194"/>
      <c r="P1567" s="196"/>
      <c r="Q1567" s="197"/>
      <c r="R1567" s="194"/>
      <c r="S1567" s="194"/>
      <c r="T1567" s="194"/>
      <c r="U1567" s="194"/>
      <c r="V1567" s="198"/>
      <c r="W1567" s="198"/>
      <c r="X1567" s="199"/>
      <c r="Y1567" s="200"/>
      <c r="AA1567" s="198"/>
      <c r="AB1567" s="198"/>
      <c r="AC1567" s="198"/>
      <c r="AD1567" s="198"/>
      <c r="AE1567" s="198"/>
      <c r="AF1567" s="198"/>
    </row>
    <row r="1568" spans="1:32" ht="18" customHeight="1">
      <c r="A1568" s="151"/>
      <c r="B1568" s="201" t="s">
        <v>844</v>
      </c>
      <c r="C1568" s="202" t="s">
        <v>1039</v>
      </c>
      <c r="D1568" s="217">
        <v>1</v>
      </c>
      <c r="E1568" s="183" t="s">
        <v>0</v>
      </c>
      <c r="F1568" s="210"/>
      <c r="G1568" s="211"/>
      <c r="H1568" s="204"/>
      <c r="I1568" s="213"/>
      <c r="J1568" s="213" t="s">
        <v>189</v>
      </c>
      <c r="K1568" s="222"/>
      <c r="L1568" s="229"/>
      <c r="M1568" s="212" t="s">
        <v>189</v>
      </c>
      <c r="N1568" s="222"/>
      <c r="O1568" s="229"/>
      <c r="P1568" s="230"/>
      <c r="Q1568" s="205"/>
      <c r="R1568" s="213"/>
      <c r="S1568" s="213"/>
      <c r="T1568" s="152"/>
      <c r="U1568" s="152"/>
      <c r="V1568" s="206"/>
      <c r="W1568" s="207"/>
      <c r="X1568" s="208"/>
      <c r="Y1568" s="209"/>
      <c r="AA1568" s="186"/>
      <c r="AB1568" s="186"/>
      <c r="AC1568" s="186"/>
      <c r="AD1568" s="186"/>
      <c r="AE1568" s="186"/>
      <c r="AF1568" s="186"/>
    </row>
    <row r="1569" spans="1:32" ht="18" customHeight="1">
      <c r="A1569" s="188"/>
      <c r="B1569" s="189"/>
      <c r="C1569" s="167"/>
      <c r="D1569" s="190"/>
      <c r="E1569" s="191"/>
      <c r="F1569" s="192"/>
      <c r="G1569" s="193"/>
      <c r="H1569" s="191"/>
      <c r="I1569" s="194"/>
      <c r="J1569" s="194"/>
      <c r="K1569" s="194"/>
      <c r="L1569" s="194"/>
      <c r="M1569" s="195"/>
      <c r="N1569" s="194"/>
      <c r="O1569" s="194"/>
      <c r="P1569" s="196"/>
      <c r="Q1569" s="197"/>
      <c r="R1569" s="194"/>
      <c r="S1569" s="194"/>
      <c r="T1569" s="194"/>
      <c r="U1569" s="194"/>
      <c r="V1569" s="198"/>
      <c r="W1569" s="198"/>
      <c r="X1569" s="199"/>
      <c r="Y1569" s="200"/>
      <c r="AA1569" s="198"/>
      <c r="AB1569" s="198"/>
      <c r="AC1569" s="198"/>
      <c r="AD1569" s="198"/>
      <c r="AE1569" s="198"/>
      <c r="AF1569" s="198"/>
    </row>
    <row r="1570" spans="1:32" ht="18" customHeight="1">
      <c r="A1570" s="151"/>
      <c r="B1570" s="201"/>
      <c r="C1570" s="202"/>
      <c r="D1570" s="203"/>
      <c r="E1570" s="183"/>
      <c r="F1570" s="155"/>
      <c r="G1570" s="182"/>
      <c r="H1570" s="204"/>
      <c r="I1570" s="152"/>
      <c r="J1570" s="152"/>
      <c r="K1570" s="152"/>
      <c r="L1570" s="152"/>
      <c r="M1570" s="181"/>
      <c r="N1570" s="152"/>
      <c r="O1570" s="152"/>
      <c r="P1570" s="184"/>
      <c r="Q1570" s="205"/>
      <c r="R1570" s="213"/>
      <c r="S1570" s="213"/>
      <c r="T1570" s="152"/>
      <c r="U1570" s="152"/>
      <c r="V1570" s="206"/>
      <c r="W1570" s="207"/>
      <c r="X1570" s="208"/>
      <c r="Y1570" s="209"/>
      <c r="AA1570" s="186"/>
      <c r="AB1570" s="186"/>
      <c r="AC1570" s="186"/>
      <c r="AD1570" s="186"/>
      <c r="AE1570" s="186"/>
      <c r="AF1570" s="186"/>
    </row>
    <row r="1571" spans="1:32" ht="18" customHeight="1">
      <c r="A1571" s="188"/>
      <c r="B1571" s="189"/>
      <c r="C1571" s="167"/>
      <c r="D1571" s="190"/>
      <c r="E1571" s="191"/>
      <c r="F1571" s="192"/>
      <c r="G1571" s="193"/>
      <c r="H1571" s="191"/>
      <c r="I1571" s="194"/>
      <c r="J1571" s="198"/>
      <c r="K1571" s="194"/>
      <c r="L1571" s="194"/>
      <c r="M1571" s="198"/>
      <c r="N1571" s="194"/>
      <c r="O1571" s="194"/>
      <c r="P1571" s="196"/>
      <c r="Q1571" s="197"/>
      <c r="R1571" s="194"/>
      <c r="S1571" s="194"/>
      <c r="T1571" s="194"/>
      <c r="U1571" s="194"/>
      <c r="V1571" s="198"/>
      <c r="W1571" s="198"/>
      <c r="X1571" s="199"/>
      <c r="Y1571" s="200"/>
      <c r="AA1571" s="198"/>
      <c r="AB1571" s="198"/>
      <c r="AC1571" s="198"/>
      <c r="AD1571" s="198"/>
      <c r="AE1571" s="198"/>
      <c r="AF1571" s="198"/>
    </row>
    <row r="1572" spans="1:32" ht="18" customHeight="1">
      <c r="A1572" s="151"/>
      <c r="B1572" s="201" t="s">
        <v>680</v>
      </c>
      <c r="C1572" s="202"/>
      <c r="D1572" s="203"/>
      <c r="E1572" s="183"/>
      <c r="F1572" s="210"/>
      <c r="G1572" s="211"/>
      <c r="H1572" s="204"/>
      <c r="I1572" s="213"/>
      <c r="J1572" s="213"/>
      <c r="K1572" s="222"/>
      <c r="L1572" s="213"/>
      <c r="M1572" s="212"/>
      <c r="N1572" s="222"/>
      <c r="O1572" s="213"/>
      <c r="P1572" s="214"/>
      <c r="Q1572" s="205"/>
      <c r="R1572" s="213"/>
      <c r="S1572" s="213"/>
      <c r="T1572" s="152"/>
      <c r="U1572" s="152"/>
      <c r="V1572" s="206"/>
      <c r="W1572" s="207"/>
      <c r="X1572" s="208"/>
      <c r="Y1572" s="209"/>
      <c r="AA1572" s="186"/>
      <c r="AB1572" s="186"/>
      <c r="AC1572" s="186"/>
      <c r="AD1572" s="186"/>
      <c r="AE1572" s="186"/>
      <c r="AF1572" s="186"/>
    </row>
    <row r="1573" spans="1:32" ht="18" customHeight="1">
      <c r="A1573" s="188"/>
      <c r="B1573" s="189"/>
      <c r="C1573" s="167"/>
      <c r="D1573" s="190"/>
      <c r="E1573" s="191"/>
      <c r="F1573" s="192"/>
      <c r="G1573" s="193"/>
      <c r="H1573" s="191"/>
      <c r="I1573" s="194"/>
      <c r="J1573" s="194"/>
      <c r="K1573" s="194"/>
      <c r="L1573" s="194"/>
      <c r="M1573" s="194"/>
      <c r="N1573" s="194"/>
      <c r="O1573" s="194"/>
      <c r="P1573" s="196"/>
      <c r="Q1573" s="197"/>
      <c r="R1573" s="194"/>
      <c r="S1573" s="194"/>
      <c r="T1573" s="194"/>
      <c r="U1573" s="194"/>
      <c r="V1573" s="198"/>
      <c r="W1573" s="198"/>
      <c r="X1573" s="199"/>
      <c r="Y1573" s="200"/>
      <c r="AA1573" s="198"/>
      <c r="AB1573" s="198"/>
      <c r="AC1573" s="198"/>
      <c r="AD1573" s="198"/>
      <c r="AE1573" s="198"/>
      <c r="AF1573" s="198"/>
    </row>
    <row r="1574" spans="1:32" ht="18" customHeight="1">
      <c r="A1574" s="151"/>
      <c r="B1574" s="201" t="s">
        <v>681</v>
      </c>
      <c r="C1574" s="202" t="s">
        <v>1222</v>
      </c>
      <c r="D1574" s="203">
        <v>63.8</v>
      </c>
      <c r="E1574" s="183" t="s">
        <v>303</v>
      </c>
      <c r="F1574" s="210"/>
      <c r="G1574" s="211"/>
      <c r="H1574" s="204"/>
      <c r="I1574" s="213"/>
      <c r="J1574" s="213" t="s">
        <v>189</v>
      </c>
      <c r="K1574" s="222"/>
      <c r="L1574" s="229"/>
      <c r="M1574" s="212" t="s">
        <v>1040</v>
      </c>
      <c r="N1574" s="222"/>
      <c r="O1574" s="229"/>
      <c r="P1574" s="230"/>
      <c r="Q1574" s="205"/>
      <c r="R1574" s="213"/>
      <c r="S1574" s="213"/>
      <c r="T1574" s="152"/>
      <c r="U1574" s="152"/>
      <c r="V1574" s="206"/>
      <c r="W1574" s="207"/>
      <c r="X1574" s="208"/>
      <c r="Y1574" s="209"/>
      <c r="AA1574" s="186"/>
      <c r="AB1574" s="186"/>
      <c r="AC1574" s="186"/>
      <c r="AD1574" s="186"/>
      <c r="AE1574" s="186"/>
      <c r="AF1574" s="186"/>
    </row>
    <row r="1575" spans="1:32" ht="18" customHeight="1">
      <c r="A1575" s="188"/>
      <c r="B1575" s="189"/>
      <c r="C1575" s="167"/>
      <c r="D1575" s="190"/>
      <c r="E1575" s="191"/>
      <c r="F1575" s="192"/>
      <c r="G1575" s="193"/>
      <c r="H1575" s="191"/>
      <c r="I1575" s="194"/>
      <c r="J1575" s="194" t="s">
        <v>759</v>
      </c>
      <c r="K1575" s="194"/>
      <c r="L1575" s="194"/>
      <c r="M1575" s="195" t="s">
        <v>760</v>
      </c>
      <c r="N1575" s="194"/>
      <c r="O1575" s="194"/>
      <c r="P1575" s="196"/>
      <c r="Q1575" s="197"/>
      <c r="R1575" s="194"/>
      <c r="S1575" s="194"/>
      <c r="T1575" s="194"/>
      <c r="U1575" s="194"/>
      <c r="V1575" s="198"/>
      <c r="W1575" s="198"/>
      <c r="X1575" s="199"/>
      <c r="Y1575" s="200"/>
      <c r="AA1575" s="198"/>
      <c r="AB1575" s="198"/>
      <c r="AC1575" s="198"/>
      <c r="AD1575" s="198"/>
      <c r="AE1575" s="198"/>
      <c r="AF1575" s="198"/>
    </row>
    <row r="1576" spans="1:32" ht="18" customHeight="1">
      <c r="A1576" s="151"/>
      <c r="B1576" s="201" t="s">
        <v>682</v>
      </c>
      <c r="C1576" s="202"/>
      <c r="D1576" s="203">
        <v>150</v>
      </c>
      <c r="E1576" s="183" t="s">
        <v>683</v>
      </c>
      <c r="F1576" s="210">
        <f>IF(G1576=0,"",IF(LEN(ABS(ROUND(G1576,0)))&gt;3,ROUND(G1576,2-INT(LOG(ABS(ROUND(G1576,0))))),IF(LEN(ABS(ROUND(G1576,0)))&gt;1,ROUND(G1576,1-INT(LOG(ABS(G1576)))),ROUND(G1576,0-INT(LOG(ABS(G1576)))))))</f>
        <v>11700</v>
      </c>
      <c r="G1576" s="211">
        <f>IF(P1576="",H1576,ROUND(H1576*P1576,1))</f>
        <v>11700</v>
      </c>
      <c r="H1576" s="204">
        <v>1</v>
      </c>
      <c r="I1576" s="213"/>
      <c r="J1576" s="213">
        <v>11700</v>
      </c>
      <c r="K1576" s="222">
        <v>1</v>
      </c>
      <c r="L1576" s="229">
        <f>IF(J1576="",K1576,ROUND(J1576*K1576,1))</f>
        <v>11700</v>
      </c>
      <c r="M1576" s="212">
        <v>11700</v>
      </c>
      <c r="N1576" s="222">
        <v>1</v>
      </c>
      <c r="O1576" s="229">
        <f>IF(M1576="",N1576,ROUND(M1576*N1576,1))</f>
        <v>11700</v>
      </c>
      <c r="P1576" s="230">
        <f>IF(E1576="",0,AVERAGE(L1576,O1576))</f>
        <v>11700</v>
      </c>
      <c r="Q1576" s="205"/>
      <c r="R1576" s="213"/>
      <c r="S1576" s="213"/>
      <c r="T1576" s="152"/>
      <c r="U1576" s="152"/>
      <c r="V1576" s="206"/>
      <c r="W1576" s="207"/>
      <c r="X1576" s="208"/>
      <c r="Y1576" s="209"/>
      <c r="AA1576" s="186"/>
      <c r="AB1576" s="186"/>
      <c r="AC1576" s="186"/>
      <c r="AD1576" s="186"/>
      <c r="AE1576" s="186"/>
      <c r="AF1576" s="186"/>
    </row>
    <row r="1577" spans="1:32" ht="18" customHeight="1">
      <c r="A1577" s="188"/>
      <c r="B1577" s="189"/>
      <c r="C1577" s="167"/>
      <c r="D1577" s="190"/>
      <c r="E1577" s="191"/>
      <c r="F1577" s="192"/>
      <c r="G1577" s="193"/>
      <c r="H1577" s="191"/>
      <c r="I1577" s="194"/>
      <c r="J1577" s="194"/>
      <c r="K1577" s="194"/>
      <c r="L1577" s="194"/>
      <c r="M1577" s="194"/>
      <c r="N1577" s="194"/>
      <c r="O1577" s="194"/>
      <c r="P1577" s="196"/>
      <c r="Q1577" s="197"/>
      <c r="R1577" s="194"/>
      <c r="S1577" s="194"/>
      <c r="T1577" s="194"/>
      <c r="U1577" s="194"/>
      <c r="V1577" s="198"/>
      <c r="W1577" s="198"/>
      <c r="X1577" s="199"/>
      <c r="Y1577" s="200"/>
      <c r="AA1577" s="198"/>
      <c r="AB1577" s="198"/>
      <c r="AC1577" s="198"/>
      <c r="AD1577" s="198"/>
      <c r="AE1577" s="198"/>
      <c r="AF1577" s="198"/>
    </row>
    <row r="1578" spans="1:32" ht="18" customHeight="1">
      <c r="A1578" s="151"/>
      <c r="B1578" s="201"/>
      <c r="C1578" s="202"/>
      <c r="D1578" s="203"/>
      <c r="E1578" s="183"/>
      <c r="F1578" s="210"/>
      <c r="G1578" s="211"/>
      <c r="H1578" s="204"/>
      <c r="I1578" s="213"/>
      <c r="J1578" s="213"/>
      <c r="K1578" s="222"/>
      <c r="L1578" s="213"/>
      <c r="M1578" s="212"/>
      <c r="N1578" s="222"/>
      <c r="O1578" s="213"/>
      <c r="P1578" s="214"/>
      <c r="Q1578" s="205"/>
      <c r="R1578" s="213"/>
      <c r="S1578" s="213"/>
      <c r="T1578" s="152"/>
      <c r="U1578" s="152"/>
      <c r="V1578" s="206"/>
      <c r="W1578" s="207"/>
      <c r="X1578" s="208"/>
      <c r="Y1578" s="209"/>
      <c r="AA1578" s="186"/>
      <c r="AB1578" s="186"/>
      <c r="AC1578" s="186"/>
      <c r="AD1578" s="186"/>
      <c r="AE1578" s="186"/>
      <c r="AF1578" s="186"/>
    </row>
    <row r="1579" spans="1:32" ht="18" customHeight="1">
      <c r="A1579" s="188"/>
      <c r="B1579" s="189"/>
      <c r="C1579" s="167"/>
      <c r="D1579" s="190"/>
      <c r="E1579" s="191"/>
      <c r="F1579" s="192"/>
      <c r="G1579" s="193"/>
      <c r="H1579" s="191"/>
      <c r="I1579" s="194"/>
      <c r="J1579" s="194"/>
      <c r="K1579" s="194"/>
      <c r="L1579" s="194"/>
      <c r="M1579" s="194"/>
      <c r="N1579" s="194"/>
      <c r="O1579" s="194"/>
      <c r="P1579" s="196"/>
      <c r="Q1579" s="197"/>
      <c r="R1579" s="194"/>
      <c r="S1579" s="194"/>
      <c r="T1579" s="194"/>
      <c r="U1579" s="194"/>
      <c r="V1579" s="198"/>
      <c r="W1579" s="198"/>
      <c r="X1579" s="199"/>
      <c r="Y1579" s="200"/>
      <c r="AA1579" s="198"/>
      <c r="AB1579" s="198"/>
      <c r="AC1579" s="198"/>
      <c r="AD1579" s="198"/>
      <c r="AE1579" s="198"/>
      <c r="AF1579" s="198"/>
    </row>
    <row r="1580" spans="1:32" ht="18" customHeight="1">
      <c r="A1580" s="151" t="s">
        <v>684</v>
      </c>
      <c r="B1580" s="201" t="s">
        <v>685</v>
      </c>
      <c r="C1580" s="202"/>
      <c r="D1580" s="203"/>
      <c r="E1580" s="183"/>
      <c r="F1580" s="210"/>
      <c r="G1580" s="219"/>
      <c r="H1580" s="204"/>
      <c r="I1580" s="221"/>
      <c r="J1580" s="226"/>
      <c r="K1580" s="222"/>
      <c r="L1580" s="226"/>
      <c r="M1580" s="212"/>
      <c r="N1580" s="222"/>
      <c r="O1580" s="213"/>
      <c r="P1580" s="220"/>
      <c r="Q1580" s="205"/>
      <c r="R1580" s="213"/>
      <c r="S1580" s="213"/>
      <c r="T1580" s="152"/>
      <c r="U1580" s="152"/>
      <c r="V1580" s="206"/>
      <c r="W1580" s="207"/>
      <c r="X1580" s="208"/>
      <c r="Y1580" s="209"/>
      <c r="AA1580" s="186"/>
      <c r="AB1580" s="186"/>
      <c r="AC1580" s="186"/>
      <c r="AD1580" s="186"/>
      <c r="AE1580" s="186"/>
      <c r="AF1580" s="186"/>
    </row>
    <row r="1581" spans="1:32" ht="18" customHeight="1">
      <c r="A1581" s="188"/>
      <c r="B1581" s="189"/>
      <c r="C1581" s="167"/>
      <c r="D1581" s="190"/>
      <c r="E1581" s="191"/>
      <c r="F1581" s="192"/>
      <c r="G1581" s="193"/>
      <c r="H1581" s="191"/>
      <c r="I1581" s="194"/>
      <c r="J1581" s="194"/>
      <c r="K1581" s="194"/>
      <c r="L1581" s="194"/>
      <c r="M1581" s="194"/>
      <c r="N1581" s="194"/>
      <c r="O1581" s="194"/>
      <c r="P1581" s="196"/>
      <c r="Q1581" s="292" t="s">
        <v>1203</v>
      </c>
      <c r="R1581" s="293" t="s">
        <v>1204</v>
      </c>
      <c r="S1581" s="293" t="s">
        <v>1205</v>
      </c>
      <c r="T1581" s="194"/>
      <c r="U1581" s="194"/>
      <c r="V1581" s="281"/>
      <c r="W1581" s="281"/>
      <c r="X1581" s="282"/>
      <c r="Y1581" s="283"/>
      <c r="AA1581" s="198"/>
      <c r="AB1581" s="198"/>
      <c r="AC1581" s="198"/>
      <c r="AD1581" s="198"/>
      <c r="AE1581" s="198"/>
      <c r="AF1581" s="198"/>
    </row>
    <row r="1582" spans="1:32" ht="18" customHeight="1">
      <c r="A1582" s="151"/>
      <c r="B1582" s="201" t="s">
        <v>686</v>
      </c>
      <c r="C1582" s="202"/>
      <c r="D1582" s="203">
        <v>0.3</v>
      </c>
      <c r="E1582" s="183" t="s">
        <v>12</v>
      </c>
      <c r="F1582" s="210">
        <f>Y1582</f>
        <v>24500</v>
      </c>
      <c r="G1582" s="219"/>
      <c r="H1582" s="204"/>
      <c r="I1582" s="221"/>
      <c r="J1582" s="226" t="s">
        <v>189</v>
      </c>
      <c r="K1582" s="222"/>
      <c r="L1582" s="226"/>
      <c r="M1582" s="212" t="s">
        <v>189</v>
      </c>
      <c r="N1582" s="222"/>
      <c r="O1582" s="213"/>
      <c r="P1582" s="220"/>
      <c r="Q1582" s="205">
        <v>35000</v>
      </c>
      <c r="R1582" s="213">
        <v>38000</v>
      </c>
      <c r="S1582" s="213">
        <v>40000</v>
      </c>
      <c r="T1582" s="152"/>
      <c r="U1582" s="152"/>
      <c r="V1582" s="284">
        <f>MIN(Q1582,R1582,S1582)</f>
        <v>35000</v>
      </c>
      <c r="W1582" s="285">
        <v>0.7</v>
      </c>
      <c r="X1582" s="286">
        <f>ROUNDDOWN(V1582*W1582,0)</f>
        <v>24500</v>
      </c>
      <c r="Y1582" s="287">
        <f>IF(X1582=0,"",IF(LEN(ABS(ROUND(X1582,0)))&gt;3,ROUNDDOWN(X1582,2-INT(LOG(ABS(ROUND(X1582,0))))),IF(LEN(ABS(ROUND(X1582,0)))&gt;1,ROUNDDOWN(X1582,1-INT(LOG(ABS(X1582)))),ROUNDDOWN(X1582,0-INT(LOG(ABS(X1582)))))))</f>
        <v>24500</v>
      </c>
      <c r="AA1582" s="186"/>
      <c r="AB1582" s="186"/>
      <c r="AC1582" s="186"/>
      <c r="AD1582" s="186"/>
      <c r="AE1582" s="186"/>
      <c r="AF1582" s="186"/>
    </row>
    <row r="1583" spans="1:32" ht="18" customHeight="1">
      <c r="A1583" s="188"/>
      <c r="B1583" s="189"/>
      <c r="C1583" s="167"/>
      <c r="D1583" s="190"/>
      <c r="E1583" s="191"/>
      <c r="F1583" s="192"/>
      <c r="G1583" s="193"/>
      <c r="H1583" s="191"/>
      <c r="I1583" s="194"/>
      <c r="J1583" s="194"/>
      <c r="K1583" s="194"/>
      <c r="L1583" s="194"/>
      <c r="M1583" s="194"/>
      <c r="N1583" s="194"/>
      <c r="O1583" s="194"/>
      <c r="P1583" s="196"/>
      <c r="Q1583" s="292" t="s">
        <v>1203</v>
      </c>
      <c r="R1583" s="293" t="s">
        <v>1204</v>
      </c>
      <c r="S1583" s="293" t="s">
        <v>1205</v>
      </c>
      <c r="T1583" s="194"/>
      <c r="U1583" s="194"/>
      <c r="V1583" s="281"/>
      <c r="W1583" s="281"/>
      <c r="X1583" s="282"/>
      <c r="Y1583" s="283"/>
      <c r="AA1583" s="198"/>
      <c r="AB1583" s="198"/>
      <c r="AC1583" s="198"/>
      <c r="AD1583" s="198"/>
      <c r="AE1583" s="198"/>
      <c r="AF1583" s="198"/>
    </row>
    <row r="1584" spans="1:32" ht="18" customHeight="1">
      <c r="A1584" s="151"/>
      <c r="B1584" s="201" t="s">
        <v>687</v>
      </c>
      <c r="C1584" s="202"/>
      <c r="D1584" s="203">
        <v>3.1</v>
      </c>
      <c r="E1584" s="183" t="s">
        <v>12</v>
      </c>
      <c r="F1584" s="210">
        <f>Y1584</f>
        <v>21000</v>
      </c>
      <c r="G1584" s="219"/>
      <c r="H1584" s="204"/>
      <c r="I1584" s="221"/>
      <c r="J1584" s="226" t="s">
        <v>189</v>
      </c>
      <c r="K1584" s="222"/>
      <c r="L1584" s="226"/>
      <c r="M1584" s="212" t="s">
        <v>189</v>
      </c>
      <c r="N1584" s="222"/>
      <c r="O1584" s="213"/>
      <c r="P1584" s="220"/>
      <c r="Q1584" s="205">
        <v>30000</v>
      </c>
      <c r="R1584" s="213">
        <v>32000</v>
      </c>
      <c r="S1584" s="213">
        <v>31000</v>
      </c>
      <c r="T1584" s="152"/>
      <c r="U1584" s="152"/>
      <c r="V1584" s="284">
        <f>MIN(Q1584,R1584,S1584)</f>
        <v>30000</v>
      </c>
      <c r="W1584" s="285">
        <v>0.7</v>
      </c>
      <c r="X1584" s="286">
        <f>ROUNDDOWN(V1584*W1584,0)</f>
        <v>21000</v>
      </c>
      <c r="Y1584" s="287">
        <f>IF(X1584=0,"",IF(LEN(ABS(ROUND(X1584,0)))&gt;3,ROUNDDOWN(X1584,2-INT(LOG(ABS(ROUND(X1584,0))))),IF(LEN(ABS(ROUND(X1584,0)))&gt;1,ROUNDDOWN(X1584,1-INT(LOG(ABS(X1584)))),ROUNDDOWN(X1584,0-INT(LOG(ABS(X1584)))))))</f>
        <v>21000</v>
      </c>
      <c r="AA1584" s="186"/>
      <c r="AB1584" s="186"/>
      <c r="AC1584" s="186"/>
      <c r="AD1584" s="186"/>
      <c r="AE1584" s="186"/>
      <c r="AF1584" s="186"/>
    </row>
    <row r="1585" spans="1:32" ht="18" customHeight="1">
      <c r="A1585" s="188"/>
      <c r="B1585" s="189"/>
      <c r="C1585" s="167"/>
      <c r="D1585" s="190"/>
      <c r="E1585" s="191"/>
      <c r="F1585" s="192"/>
      <c r="G1585" s="193"/>
      <c r="H1585" s="191"/>
      <c r="I1585" s="194"/>
      <c r="J1585" s="194"/>
      <c r="K1585" s="194"/>
      <c r="L1585" s="194"/>
      <c r="M1585" s="194"/>
      <c r="N1585" s="194"/>
      <c r="O1585" s="194"/>
      <c r="P1585" s="196"/>
      <c r="Q1585" s="292" t="s">
        <v>1203</v>
      </c>
      <c r="R1585" s="293" t="s">
        <v>1204</v>
      </c>
      <c r="S1585" s="293" t="s">
        <v>1205</v>
      </c>
      <c r="T1585" s="194"/>
      <c r="U1585" s="194"/>
      <c r="V1585" s="281"/>
      <c r="W1585" s="281"/>
      <c r="X1585" s="282"/>
      <c r="Y1585" s="283"/>
      <c r="AA1585" s="198"/>
      <c r="AB1585" s="198"/>
      <c r="AC1585" s="198"/>
      <c r="AD1585" s="198"/>
      <c r="AE1585" s="198"/>
      <c r="AF1585" s="198"/>
    </row>
    <row r="1586" spans="1:32" ht="18" customHeight="1">
      <c r="A1586" s="151"/>
      <c r="B1586" s="201" t="s">
        <v>688</v>
      </c>
      <c r="C1586" s="202"/>
      <c r="D1586" s="203">
        <v>1.4</v>
      </c>
      <c r="E1586" s="183" t="s">
        <v>12</v>
      </c>
      <c r="F1586" s="210">
        <f>Y1586</f>
        <v>21000</v>
      </c>
      <c r="G1586" s="219"/>
      <c r="H1586" s="204"/>
      <c r="I1586" s="221"/>
      <c r="J1586" s="226" t="s">
        <v>189</v>
      </c>
      <c r="K1586" s="222"/>
      <c r="L1586" s="226"/>
      <c r="M1586" s="212" t="s">
        <v>189</v>
      </c>
      <c r="N1586" s="222"/>
      <c r="O1586" s="213"/>
      <c r="P1586" s="220"/>
      <c r="Q1586" s="205">
        <v>30000</v>
      </c>
      <c r="R1586" s="213">
        <v>32000</v>
      </c>
      <c r="S1586" s="213">
        <v>31000</v>
      </c>
      <c r="T1586" s="152"/>
      <c r="U1586" s="152"/>
      <c r="V1586" s="284">
        <f>MIN(Q1586,R1586,S1586)</f>
        <v>30000</v>
      </c>
      <c r="W1586" s="285">
        <v>0.7</v>
      </c>
      <c r="X1586" s="286">
        <f>ROUNDDOWN(V1586*W1586,0)</f>
        <v>21000</v>
      </c>
      <c r="Y1586" s="287">
        <f>IF(X1586=0,"",IF(LEN(ABS(ROUND(X1586,0)))&gt;3,ROUNDDOWN(X1586,2-INT(LOG(ABS(ROUND(X1586,0))))),IF(LEN(ABS(ROUND(X1586,0)))&gt;1,ROUNDDOWN(X1586,1-INT(LOG(ABS(X1586)))),ROUNDDOWN(X1586,0-INT(LOG(ABS(X1586)))))))</f>
        <v>21000</v>
      </c>
      <c r="AA1586" s="186"/>
      <c r="AB1586" s="186"/>
      <c r="AC1586" s="186"/>
      <c r="AD1586" s="186"/>
      <c r="AE1586" s="186"/>
      <c r="AF1586" s="186"/>
    </row>
    <row r="1587" spans="1:32" ht="18" customHeight="1">
      <c r="A1587" s="188"/>
      <c r="B1587" s="189"/>
      <c r="C1587" s="167"/>
      <c r="D1587" s="190"/>
      <c r="E1587" s="191"/>
      <c r="F1587" s="192"/>
      <c r="G1587" s="193"/>
      <c r="H1587" s="191"/>
      <c r="I1587" s="194"/>
      <c r="J1587" s="194"/>
      <c r="K1587" s="194"/>
      <c r="L1587" s="194"/>
      <c r="M1587" s="194"/>
      <c r="N1587" s="194"/>
      <c r="O1587" s="194"/>
      <c r="P1587" s="196"/>
      <c r="Q1587" s="292" t="s">
        <v>1203</v>
      </c>
      <c r="R1587" s="293" t="s">
        <v>1204</v>
      </c>
      <c r="S1587" s="293" t="s">
        <v>1205</v>
      </c>
      <c r="T1587" s="194"/>
      <c r="U1587" s="194"/>
      <c r="V1587" s="281"/>
      <c r="W1587" s="281"/>
      <c r="X1587" s="282"/>
      <c r="Y1587" s="283"/>
      <c r="AA1587" s="198"/>
      <c r="AB1587" s="198"/>
      <c r="AC1587" s="198"/>
      <c r="AD1587" s="198"/>
      <c r="AE1587" s="198"/>
      <c r="AF1587" s="198"/>
    </row>
    <row r="1588" spans="1:32" ht="18" customHeight="1">
      <c r="A1588" s="151"/>
      <c r="B1588" s="201" t="s">
        <v>641</v>
      </c>
      <c r="C1588" s="202"/>
      <c r="D1588" s="203">
        <v>1.6</v>
      </c>
      <c r="E1588" s="183" t="s">
        <v>12</v>
      </c>
      <c r="F1588" s="210">
        <f>Y1588</f>
        <v>21000</v>
      </c>
      <c r="G1588" s="219"/>
      <c r="H1588" s="204"/>
      <c r="I1588" s="221"/>
      <c r="J1588" s="226" t="s">
        <v>189</v>
      </c>
      <c r="K1588" s="222"/>
      <c r="L1588" s="226"/>
      <c r="M1588" s="212" t="s">
        <v>189</v>
      </c>
      <c r="N1588" s="222"/>
      <c r="O1588" s="213"/>
      <c r="P1588" s="220"/>
      <c r="Q1588" s="205">
        <v>30000</v>
      </c>
      <c r="R1588" s="213">
        <v>30000</v>
      </c>
      <c r="S1588" s="213">
        <v>31000</v>
      </c>
      <c r="T1588" s="152"/>
      <c r="U1588" s="152"/>
      <c r="V1588" s="284">
        <f>MIN(Q1588,R1588,S1588)</f>
        <v>30000</v>
      </c>
      <c r="W1588" s="285">
        <v>0.7</v>
      </c>
      <c r="X1588" s="286">
        <f>ROUNDDOWN(V1588*W1588,0)</f>
        <v>21000</v>
      </c>
      <c r="Y1588" s="287">
        <f>IF(X1588=0,"",IF(LEN(ABS(ROUND(X1588,0)))&gt;3,ROUNDDOWN(X1588,2-INT(LOG(ABS(ROUND(X1588,0))))),IF(LEN(ABS(ROUND(X1588,0)))&gt;1,ROUNDDOWN(X1588,1-INT(LOG(ABS(X1588)))),ROUNDDOWN(X1588,0-INT(LOG(ABS(X1588)))))))</f>
        <v>21000</v>
      </c>
      <c r="AA1588" s="186"/>
      <c r="AB1588" s="186"/>
      <c r="AC1588" s="186"/>
      <c r="AD1588" s="186"/>
      <c r="AE1588" s="186"/>
      <c r="AF1588" s="186"/>
    </row>
    <row r="1589" spans="1:32" ht="18" customHeight="1">
      <c r="A1589" s="188"/>
      <c r="B1589" s="189"/>
      <c r="C1589" s="167"/>
      <c r="D1589" s="190"/>
      <c r="E1589" s="191"/>
      <c r="F1589" s="192"/>
      <c r="G1589" s="193"/>
      <c r="H1589" s="191"/>
      <c r="I1589" s="194"/>
      <c r="J1589" s="194"/>
      <c r="K1589" s="194"/>
      <c r="L1589" s="194"/>
      <c r="M1589" s="194"/>
      <c r="N1589" s="194"/>
      <c r="O1589" s="194"/>
      <c r="P1589" s="196"/>
      <c r="Q1589" s="292" t="s">
        <v>1203</v>
      </c>
      <c r="R1589" s="293" t="s">
        <v>1204</v>
      </c>
      <c r="S1589" s="293" t="s">
        <v>1205</v>
      </c>
      <c r="T1589" s="194"/>
      <c r="U1589" s="194"/>
      <c r="V1589" s="281"/>
      <c r="W1589" s="281"/>
      <c r="X1589" s="282"/>
      <c r="Y1589" s="283"/>
      <c r="AA1589" s="198"/>
      <c r="AB1589" s="198"/>
      <c r="AC1589" s="198"/>
      <c r="AD1589" s="198"/>
      <c r="AE1589" s="198"/>
      <c r="AF1589" s="198"/>
    </row>
    <row r="1590" spans="1:32" ht="18" customHeight="1">
      <c r="A1590" s="151"/>
      <c r="B1590" s="201" t="s">
        <v>689</v>
      </c>
      <c r="C1590" s="202"/>
      <c r="D1590" s="203">
        <v>0.1</v>
      </c>
      <c r="E1590" s="183" t="s">
        <v>12</v>
      </c>
      <c r="F1590" s="210">
        <f>Y1590</f>
        <v>21000</v>
      </c>
      <c r="G1590" s="219"/>
      <c r="H1590" s="204"/>
      <c r="I1590" s="221"/>
      <c r="J1590" s="226" t="s">
        <v>189</v>
      </c>
      <c r="K1590" s="222"/>
      <c r="L1590" s="226"/>
      <c r="M1590" s="212" t="s">
        <v>189</v>
      </c>
      <c r="N1590" s="222"/>
      <c r="O1590" s="213"/>
      <c r="P1590" s="220"/>
      <c r="Q1590" s="205">
        <v>30000</v>
      </c>
      <c r="R1590" s="213">
        <v>30000</v>
      </c>
      <c r="S1590" s="213">
        <v>32000</v>
      </c>
      <c r="T1590" s="152"/>
      <c r="U1590" s="152"/>
      <c r="V1590" s="284">
        <f>MIN(Q1590,R1590,S1590)</f>
        <v>30000</v>
      </c>
      <c r="W1590" s="285">
        <v>0.7</v>
      </c>
      <c r="X1590" s="286">
        <f>ROUNDDOWN(V1590*W1590,0)</f>
        <v>21000</v>
      </c>
      <c r="Y1590" s="287">
        <f>IF(X1590=0,"",IF(LEN(ABS(ROUND(X1590,0)))&gt;3,ROUNDDOWN(X1590,2-INT(LOG(ABS(ROUND(X1590,0))))),IF(LEN(ABS(ROUND(X1590,0)))&gt;1,ROUNDDOWN(X1590,1-INT(LOG(ABS(X1590)))),ROUNDDOWN(X1590,0-INT(LOG(ABS(X1590)))))))</f>
        <v>21000</v>
      </c>
      <c r="AA1590" s="186"/>
      <c r="AB1590" s="186"/>
      <c r="AC1590" s="186"/>
      <c r="AD1590" s="186"/>
      <c r="AE1590" s="186"/>
      <c r="AF1590" s="186"/>
    </row>
    <row r="1591" spans="1:32" ht="18" customHeight="1">
      <c r="A1591" s="188"/>
      <c r="B1591" s="189"/>
      <c r="C1591" s="167"/>
      <c r="D1591" s="190"/>
      <c r="E1591" s="191"/>
      <c r="F1591" s="192"/>
      <c r="G1591" s="193"/>
      <c r="H1591" s="191"/>
      <c r="I1591" s="194"/>
      <c r="J1591" s="194"/>
      <c r="K1591" s="194"/>
      <c r="L1591" s="194"/>
      <c r="M1591" s="194"/>
      <c r="N1591" s="194"/>
      <c r="O1591" s="194"/>
      <c r="P1591" s="196"/>
      <c r="Q1591" s="292" t="s">
        <v>1203</v>
      </c>
      <c r="R1591" s="293" t="s">
        <v>1204</v>
      </c>
      <c r="S1591" s="293" t="s">
        <v>1205</v>
      </c>
      <c r="T1591" s="194"/>
      <c r="U1591" s="194"/>
      <c r="V1591" s="281"/>
      <c r="W1591" s="281"/>
      <c r="X1591" s="282"/>
      <c r="Y1591" s="283"/>
      <c r="AA1591" s="198"/>
      <c r="AB1591" s="198"/>
      <c r="AC1591" s="198"/>
      <c r="AD1591" s="198"/>
      <c r="AE1591" s="198"/>
      <c r="AF1591" s="198"/>
    </row>
    <row r="1592" spans="1:32" ht="18" customHeight="1">
      <c r="A1592" s="151"/>
      <c r="B1592" s="201" t="s">
        <v>643</v>
      </c>
      <c r="C1592" s="202"/>
      <c r="D1592" s="203">
        <v>1</v>
      </c>
      <c r="E1592" s="183" t="s">
        <v>12</v>
      </c>
      <c r="F1592" s="210">
        <f>Y1592</f>
        <v>5600</v>
      </c>
      <c r="G1592" s="219"/>
      <c r="H1592" s="204"/>
      <c r="I1592" s="221"/>
      <c r="J1592" s="226" t="s">
        <v>189</v>
      </c>
      <c r="K1592" s="222"/>
      <c r="L1592" s="226"/>
      <c r="M1592" s="212" t="s">
        <v>189</v>
      </c>
      <c r="N1592" s="222"/>
      <c r="O1592" s="213"/>
      <c r="P1592" s="220"/>
      <c r="Q1592" s="205">
        <v>8000</v>
      </c>
      <c r="R1592" s="213">
        <v>10000</v>
      </c>
      <c r="S1592" s="213">
        <v>12000</v>
      </c>
      <c r="T1592" s="152"/>
      <c r="U1592" s="152"/>
      <c r="V1592" s="284">
        <f>MIN(Q1592,R1592,S1592)</f>
        <v>8000</v>
      </c>
      <c r="W1592" s="285">
        <v>0.7</v>
      </c>
      <c r="X1592" s="286">
        <f>ROUNDDOWN(V1592*W1592,0)</f>
        <v>5600</v>
      </c>
      <c r="Y1592" s="287">
        <f>IF(X1592=0,"",IF(LEN(ABS(ROUND(X1592,0)))&gt;3,ROUNDDOWN(X1592,2-INT(LOG(ABS(ROUND(X1592,0))))),IF(LEN(ABS(ROUND(X1592,0)))&gt;1,ROUNDDOWN(X1592,1-INT(LOG(ABS(X1592)))),ROUNDDOWN(X1592,0-INT(LOG(ABS(X1592)))))))</f>
        <v>5600</v>
      </c>
      <c r="AA1592" s="186"/>
      <c r="AB1592" s="186"/>
      <c r="AC1592" s="186"/>
      <c r="AD1592" s="186"/>
      <c r="AE1592" s="186"/>
      <c r="AF1592" s="186"/>
    </row>
    <row r="1593" spans="1:32" ht="18" customHeight="1">
      <c r="A1593" s="188"/>
      <c r="B1593" s="189"/>
      <c r="C1593" s="167"/>
      <c r="D1593" s="190"/>
      <c r="E1593" s="191"/>
      <c r="F1593" s="192"/>
      <c r="G1593" s="193"/>
      <c r="H1593" s="191"/>
      <c r="I1593" s="194"/>
      <c r="J1593" s="194"/>
      <c r="K1593" s="194"/>
      <c r="L1593" s="194"/>
      <c r="M1593" s="194"/>
      <c r="N1593" s="194"/>
      <c r="O1593" s="194"/>
      <c r="P1593" s="196"/>
      <c r="Q1593" s="292" t="s">
        <v>1203</v>
      </c>
      <c r="R1593" s="293" t="s">
        <v>1204</v>
      </c>
      <c r="S1593" s="293" t="s">
        <v>1205</v>
      </c>
      <c r="T1593" s="194"/>
      <c r="U1593" s="194"/>
      <c r="V1593" s="281"/>
      <c r="W1593" s="281"/>
      <c r="X1593" s="282"/>
      <c r="Y1593" s="283"/>
      <c r="AA1593" s="198"/>
      <c r="AB1593" s="198"/>
      <c r="AC1593" s="198"/>
      <c r="AD1593" s="198"/>
      <c r="AE1593" s="198"/>
      <c r="AF1593" s="198"/>
    </row>
    <row r="1594" spans="1:32" ht="18" customHeight="1">
      <c r="A1594" s="151"/>
      <c r="B1594" s="201" t="s">
        <v>690</v>
      </c>
      <c r="C1594" s="202"/>
      <c r="D1594" s="217">
        <v>0.01</v>
      </c>
      <c r="E1594" s="183" t="s">
        <v>12</v>
      </c>
      <c r="F1594" s="210">
        <f>Y1594</f>
        <v>21000</v>
      </c>
      <c r="G1594" s="219"/>
      <c r="H1594" s="204"/>
      <c r="I1594" s="221"/>
      <c r="J1594" s="226" t="s">
        <v>189</v>
      </c>
      <c r="K1594" s="222"/>
      <c r="L1594" s="226"/>
      <c r="M1594" s="212" t="s">
        <v>189</v>
      </c>
      <c r="N1594" s="222"/>
      <c r="O1594" s="213"/>
      <c r="P1594" s="220"/>
      <c r="Q1594" s="205">
        <v>30000</v>
      </c>
      <c r="R1594" s="213">
        <v>36000</v>
      </c>
      <c r="S1594" s="213">
        <v>35000</v>
      </c>
      <c r="T1594" s="152"/>
      <c r="U1594" s="152"/>
      <c r="V1594" s="284">
        <f>MIN(Q1594,R1594,S1594)</f>
        <v>30000</v>
      </c>
      <c r="W1594" s="285">
        <v>0.7</v>
      </c>
      <c r="X1594" s="286">
        <f>ROUNDDOWN(V1594*W1594,0)</f>
        <v>21000</v>
      </c>
      <c r="Y1594" s="287">
        <f>IF(X1594=0,"",IF(LEN(ABS(ROUND(X1594,0)))&gt;3,ROUNDDOWN(X1594,2-INT(LOG(ABS(ROUND(X1594,0))))),IF(LEN(ABS(ROUND(X1594,0)))&gt;1,ROUNDDOWN(X1594,1-INT(LOG(ABS(X1594)))),ROUNDDOWN(X1594,0-INT(LOG(ABS(X1594)))))))</f>
        <v>21000</v>
      </c>
      <c r="AA1594" s="186"/>
      <c r="AB1594" s="186"/>
      <c r="AC1594" s="186"/>
      <c r="AD1594" s="186"/>
      <c r="AE1594" s="186"/>
      <c r="AF1594" s="186"/>
    </row>
    <row r="1595" spans="1:32" ht="18" customHeight="1">
      <c r="A1595" s="188"/>
      <c r="B1595" s="189"/>
      <c r="C1595" s="167"/>
      <c r="D1595" s="190"/>
      <c r="E1595" s="191"/>
      <c r="F1595" s="192"/>
      <c r="G1595" s="193"/>
      <c r="H1595" s="191"/>
      <c r="I1595" s="194"/>
      <c r="J1595" s="194" t="s">
        <v>771</v>
      </c>
      <c r="K1595" s="194"/>
      <c r="L1595" s="194"/>
      <c r="M1595" s="195" t="s">
        <v>772</v>
      </c>
      <c r="N1595" s="194"/>
      <c r="O1595" s="194"/>
      <c r="P1595" s="196"/>
      <c r="Q1595" s="197"/>
      <c r="R1595" s="194"/>
      <c r="S1595" s="194"/>
      <c r="T1595" s="194"/>
      <c r="U1595" s="194"/>
      <c r="V1595" s="198"/>
      <c r="W1595" s="198"/>
      <c r="X1595" s="199"/>
      <c r="Y1595" s="200"/>
      <c r="AA1595" s="198"/>
      <c r="AB1595" s="198"/>
      <c r="AC1595" s="198"/>
      <c r="AD1595" s="198"/>
      <c r="AE1595" s="198"/>
      <c r="AF1595" s="198"/>
    </row>
    <row r="1596" spans="1:32" ht="18" customHeight="1">
      <c r="A1596" s="151"/>
      <c r="B1596" s="201" t="s">
        <v>1133</v>
      </c>
      <c r="C1596" s="202" t="s">
        <v>256</v>
      </c>
      <c r="D1596" s="246">
        <v>-0.9</v>
      </c>
      <c r="E1596" s="183" t="s">
        <v>691</v>
      </c>
      <c r="F1596" s="210">
        <f>IF(G1596=0,"",IF(LEN(ABS(ROUND(G1596,0)))&gt;3,ROUND(G1596,2-INT(LOG(ABS(ROUND(G1596,0))))),IF(LEN(ABS(ROUND(G1596,0)))&gt;1,ROUND(G1596,1-INT(LOG(ABS(G1596)))),ROUND(G1596,0-INT(LOG(ABS(G1596)))))))</f>
        <v>19500</v>
      </c>
      <c r="G1596" s="211">
        <f>IF(P1596="",H1596,ROUND(H1596*P1596,1))</f>
        <v>19500</v>
      </c>
      <c r="H1596" s="204">
        <v>1</v>
      </c>
      <c r="I1596" s="213"/>
      <c r="J1596" s="213">
        <v>19000</v>
      </c>
      <c r="K1596" s="222">
        <v>1</v>
      </c>
      <c r="L1596" s="229">
        <f>IF(J1596="",K1596,ROUND(J1596*K1596,1))</f>
        <v>19000</v>
      </c>
      <c r="M1596" s="212">
        <v>20000</v>
      </c>
      <c r="N1596" s="222">
        <v>1</v>
      </c>
      <c r="O1596" s="229">
        <f>IF(M1596="",N1596,ROUND(M1596*N1596,1))</f>
        <v>20000</v>
      </c>
      <c r="P1596" s="230">
        <f>IF(E1596="",0,AVERAGE(L1596,O1596))</f>
        <v>19500</v>
      </c>
      <c r="Q1596" s="205"/>
      <c r="R1596" s="213"/>
      <c r="S1596" s="213"/>
      <c r="T1596" s="152"/>
      <c r="U1596" s="152"/>
      <c r="V1596" s="206"/>
      <c r="W1596" s="207"/>
      <c r="X1596" s="208"/>
      <c r="Y1596" s="209"/>
      <c r="AA1596" s="186"/>
      <c r="AB1596" s="186"/>
      <c r="AC1596" s="186"/>
      <c r="AD1596" s="186"/>
      <c r="AE1596" s="186"/>
      <c r="AF1596" s="186"/>
    </row>
    <row r="1597" spans="1:32" ht="18" customHeight="1">
      <c r="A1597" s="188"/>
      <c r="B1597" s="189"/>
      <c r="C1597" s="167"/>
      <c r="D1597" s="190"/>
      <c r="E1597" s="191"/>
      <c r="F1597" s="192"/>
      <c r="G1597" s="193"/>
      <c r="H1597" s="191"/>
      <c r="I1597" s="194"/>
      <c r="J1597" s="194" t="s">
        <v>771</v>
      </c>
      <c r="K1597" s="194"/>
      <c r="L1597" s="194"/>
      <c r="M1597" s="195" t="s">
        <v>772</v>
      </c>
      <c r="N1597" s="194"/>
      <c r="O1597" s="194"/>
      <c r="P1597" s="196"/>
      <c r="Q1597" s="197"/>
      <c r="R1597" s="194"/>
      <c r="S1597" s="194"/>
      <c r="T1597" s="194"/>
      <c r="U1597" s="194"/>
      <c r="V1597" s="198"/>
      <c r="W1597" s="198"/>
      <c r="X1597" s="199"/>
      <c r="Y1597" s="200"/>
      <c r="AA1597" s="198"/>
      <c r="AB1597" s="198"/>
      <c r="AC1597" s="198"/>
      <c r="AD1597" s="198"/>
      <c r="AE1597" s="198"/>
      <c r="AF1597" s="198"/>
    </row>
    <row r="1598" spans="1:32" ht="18" customHeight="1">
      <c r="A1598" s="151"/>
      <c r="B1598" s="201" t="s">
        <v>1133</v>
      </c>
      <c r="C1598" s="202" t="s">
        <v>646</v>
      </c>
      <c r="D1598" s="231">
        <v>-0.03</v>
      </c>
      <c r="E1598" s="183" t="s">
        <v>691</v>
      </c>
      <c r="F1598" s="210">
        <f>IF(G1598=0,"",IF(LEN(ABS(ROUND(G1598,0)))&gt;3,ROUND(G1598,2-INT(LOG(ABS(ROUND(G1598,0))))),IF(LEN(ABS(ROUND(G1598,0)))&gt;1,ROUND(G1598,1-INT(LOG(ABS(G1598)))),ROUND(G1598,0-INT(LOG(ABS(G1598)))))))</f>
        <v>67500</v>
      </c>
      <c r="G1598" s="211">
        <f>IF(P1598="",H1598,ROUND(H1598*P1598,1))</f>
        <v>67500</v>
      </c>
      <c r="H1598" s="204">
        <v>1</v>
      </c>
      <c r="I1598" s="213"/>
      <c r="J1598" s="213">
        <v>60000</v>
      </c>
      <c r="K1598" s="222">
        <v>1</v>
      </c>
      <c r="L1598" s="229">
        <f>IF(J1598="",K1598,ROUND(J1598*K1598,1))</f>
        <v>60000</v>
      </c>
      <c r="M1598" s="212">
        <v>75000</v>
      </c>
      <c r="N1598" s="222">
        <v>1</v>
      </c>
      <c r="O1598" s="229">
        <f>IF(M1598="",N1598,ROUND(M1598*N1598,1))</f>
        <v>75000</v>
      </c>
      <c r="P1598" s="230">
        <f>IF(E1598="",0,AVERAGE(L1598,O1598))</f>
        <v>67500</v>
      </c>
      <c r="Q1598" s="205"/>
      <c r="R1598" s="213"/>
      <c r="S1598" s="213"/>
      <c r="T1598" s="152"/>
      <c r="U1598" s="152"/>
      <c r="V1598" s="206"/>
      <c r="W1598" s="207"/>
      <c r="X1598" s="208"/>
      <c r="Y1598" s="209"/>
      <c r="AA1598" s="186"/>
      <c r="AB1598" s="186"/>
      <c r="AC1598" s="186"/>
      <c r="AD1598" s="186"/>
      <c r="AE1598" s="186"/>
      <c r="AF1598" s="186"/>
    </row>
    <row r="1599" spans="1:32" ht="18" customHeight="1">
      <c r="A1599" s="188"/>
      <c r="B1599" s="189"/>
      <c r="C1599" s="167"/>
      <c r="D1599" s="190"/>
      <c r="E1599" s="191"/>
      <c r="F1599" s="192"/>
      <c r="G1599" s="193"/>
      <c r="H1599" s="191"/>
      <c r="I1599" s="194"/>
      <c r="J1599" s="194" t="s">
        <v>771</v>
      </c>
      <c r="K1599" s="194"/>
      <c r="L1599" s="194"/>
      <c r="M1599" s="195" t="s">
        <v>772</v>
      </c>
      <c r="N1599" s="194"/>
      <c r="O1599" s="194"/>
      <c r="P1599" s="196"/>
      <c r="Q1599" s="197"/>
      <c r="R1599" s="194"/>
      <c r="S1599" s="194"/>
      <c r="T1599" s="194"/>
      <c r="U1599" s="194"/>
      <c r="V1599" s="198"/>
      <c r="W1599" s="198"/>
      <c r="X1599" s="199"/>
      <c r="Y1599" s="200"/>
      <c r="AA1599" s="198"/>
      <c r="AB1599" s="198"/>
      <c r="AC1599" s="198"/>
      <c r="AD1599" s="198"/>
      <c r="AE1599" s="198"/>
      <c r="AF1599" s="198"/>
    </row>
    <row r="1600" spans="1:32" ht="18" customHeight="1">
      <c r="A1600" s="151"/>
      <c r="B1600" s="201" t="s">
        <v>1133</v>
      </c>
      <c r="C1600" s="202" t="s">
        <v>264</v>
      </c>
      <c r="D1600" s="231">
        <v>-0.03</v>
      </c>
      <c r="E1600" s="183" t="s">
        <v>691</v>
      </c>
      <c r="F1600" s="210">
        <f>IF(G1600=0,"",IF(LEN(ABS(ROUND(G1600,0)))&gt;3,ROUND(G1600,2-INT(LOG(ABS(ROUND(G1600,0))))),IF(LEN(ABS(ROUND(G1600,0)))&gt;1,ROUND(G1600,1-INT(LOG(ABS(G1600)))),ROUND(G1600,0-INT(LOG(ABS(G1600)))))))</f>
        <v>20800</v>
      </c>
      <c r="G1600" s="211">
        <f>IF(P1600="",H1600,ROUND(H1600*P1600,1))</f>
        <v>20750</v>
      </c>
      <c r="H1600" s="204">
        <v>1</v>
      </c>
      <c r="I1600" s="213"/>
      <c r="J1600" s="213">
        <v>20000</v>
      </c>
      <c r="K1600" s="222">
        <v>1</v>
      </c>
      <c r="L1600" s="229">
        <f>IF(J1600="",K1600,ROUND(J1600*K1600,1))</f>
        <v>20000</v>
      </c>
      <c r="M1600" s="181">
        <v>21500</v>
      </c>
      <c r="N1600" s="222">
        <v>1</v>
      </c>
      <c r="O1600" s="229">
        <f>IF(M1600="",N1600,ROUND(M1600*N1600,1))</f>
        <v>21500</v>
      </c>
      <c r="P1600" s="230">
        <f>IF(E1600="",0,AVERAGE(L1600,O1600))</f>
        <v>20750</v>
      </c>
      <c r="Q1600" s="205"/>
      <c r="R1600" s="213"/>
      <c r="S1600" s="213"/>
      <c r="T1600" s="152"/>
      <c r="U1600" s="152"/>
      <c r="V1600" s="206"/>
      <c r="W1600" s="207"/>
      <c r="X1600" s="208"/>
      <c r="Y1600" s="209"/>
      <c r="AA1600" s="186"/>
      <c r="AB1600" s="186"/>
      <c r="AC1600" s="186"/>
      <c r="AD1600" s="186"/>
      <c r="AE1600" s="186"/>
      <c r="AF1600" s="186"/>
    </row>
    <row r="1601" spans="1:32" ht="18" customHeight="1">
      <c r="A1601" s="188"/>
      <c r="B1601" s="189"/>
      <c r="C1601" s="167"/>
      <c r="D1601" s="190"/>
      <c r="E1601" s="191"/>
      <c r="F1601" s="192"/>
      <c r="G1601" s="193"/>
      <c r="H1601" s="191"/>
      <c r="I1601" s="194"/>
      <c r="J1601" s="194"/>
      <c r="K1601" s="194"/>
      <c r="L1601" s="194"/>
      <c r="M1601" s="194"/>
      <c r="N1601" s="194"/>
      <c r="O1601" s="194"/>
      <c r="P1601" s="196"/>
      <c r="Q1601" s="292" t="s">
        <v>1203</v>
      </c>
      <c r="R1601" s="293" t="s">
        <v>1204</v>
      </c>
      <c r="S1601" s="293" t="s">
        <v>1205</v>
      </c>
      <c r="T1601" s="194"/>
      <c r="U1601" s="194"/>
      <c r="V1601" s="281"/>
      <c r="W1601" s="281"/>
      <c r="X1601" s="282"/>
      <c r="Y1601" s="283"/>
      <c r="AA1601" s="198"/>
      <c r="AB1601" s="198"/>
      <c r="AC1601" s="198"/>
      <c r="AD1601" s="198"/>
      <c r="AE1601" s="198"/>
      <c r="AF1601" s="198"/>
    </row>
    <row r="1602" spans="1:32" ht="18" customHeight="1">
      <c r="A1602" s="151"/>
      <c r="B1602" s="201" t="s">
        <v>267</v>
      </c>
      <c r="C1602" s="202"/>
      <c r="D1602" s="203">
        <v>127</v>
      </c>
      <c r="E1602" s="183" t="s">
        <v>12</v>
      </c>
      <c r="F1602" s="210">
        <f>Y1602</f>
        <v>5000</v>
      </c>
      <c r="G1602" s="219"/>
      <c r="H1602" s="204"/>
      <c r="I1602" s="221"/>
      <c r="J1602" s="226" t="s">
        <v>189</v>
      </c>
      <c r="K1602" s="222"/>
      <c r="L1602" s="226"/>
      <c r="M1602" s="212" t="s">
        <v>189</v>
      </c>
      <c r="N1602" s="222"/>
      <c r="O1602" s="213"/>
      <c r="P1602" s="220"/>
      <c r="Q1602" s="205">
        <v>10000</v>
      </c>
      <c r="R1602" s="297">
        <v>11000</v>
      </c>
      <c r="S1602" s="297">
        <v>12000</v>
      </c>
      <c r="T1602" s="152"/>
      <c r="U1602" s="152"/>
      <c r="V1602" s="284">
        <f>MIN(Q1602,R1602,S1602)</f>
        <v>10000</v>
      </c>
      <c r="W1602" s="285">
        <v>0.5</v>
      </c>
      <c r="X1602" s="286">
        <f>ROUNDDOWN(V1602*W1602,0)</f>
        <v>5000</v>
      </c>
      <c r="Y1602" s="287">
        <f>IF(X1602=0,"",IF(LEN(ABS(ROUND(X1602,0)))&gt;3,ROUNDDOWN(X1602,2-INT(LOG(ABS(ROUND(X1602,0))))),IF(LEN(ABS(ROUND(X1602,0)))&gt;1,ROUNDDOWN(X1602,1-INT(LOG(ABS(X1602)))),ROUNDDOWN(X1602,0-INT(LOG(ABS(X1602)))))))</f>
        <v>5000</v>
      </c>
      <c r="AA1602" s="186"/>
      <c r="AB1602" s="186"/>
      <c r="AC1602" s="186"/>
      <c r="AD1602" s="186"/>
      <c r="AE1602" s="186"/>
      <c r="AF1602" s="186"/>
    </row>
    <row r="1603" spans="1:32" ht="18" customHeight="1">
      <c r="A1603" s="188"/>
      <c r="B1603" s="189" t="s">
        <v>193</v>
      </c>
      <c r="C1603" s="167"/>
      <c r="D1603" s="190"/>
      <c r="E1603" s="191"/>
      <c r="F1603" s="288"/>
      <c r="G1603" s="193"/>
      <c r="H1603" s="191"/>
      <c r="I1603" s="194"/>
      <c r="J1603" s="194"/>
      <c r="K1603" s="194"/>
      <c r="L1603" s="194"/>
      <c r="M1603" s="194"/>
      <c r="N1603" s="194"/>
      <c r="O1603" s="194"/>
      <c r="P1603" s="196"/>
      <c r="Q1603" s="292" t="s">
        <v>1203</v>
      </c>
      <c r="R1603" s="293" t="s">
        <v>1204</v>
      </c>
      <c r="S1603" s="293" t="s">
        <v>1205</v>
      </c>
      <c r="T1603" s="194"/>
      <c r="U1603" s="194"/>
      <c r="V1603" s="281"/>
      <c r="W1603" s="281"/>
      <c r="X1603" s="282"/>
      <c r="Y1603" s="283"/>
      <c r="AA1603" s="198"/>
      <c r="AB1603" s="198"/>
      <c r="AC1603" s="198"/>
      <c r="AD1603" s="198"/>
      <c r="AE1603" s="198"/>
      <c r="AF1603" s="198"/>
    </row>
    <row r="1604" spans="1:32" ht="18" customHeight="1">
      <c r="A1604" s="151"/>
      <c r="B1604" s="201" t="s">
        <v>267</v>
      </c>
      <c r="C1604" s="202"/>
      <c r="D1604" s="203">
        <v>7</v>
      </c>
      <c r="E1604" s="183" t="s">
        <v>12</v>
      </c>
      <c r="F1604" s="210">
        <f>Y1604</f>
        <v>5000</v>
      </c>
      <c r="G1604" s="219"/>
      <c r="H1604" s="204"/>
      <c r="I1604" s="221"/>
      <c r="J1604" s="226" t="s">
        <v>189</v>
      </c>
      <c r="K1604" s="222"/>
      <c r="L1604" s="226"/>
      <c r="M1604" s="212" t="s">
        <v>189</v>
      </c>
      <c r="N1604" s="222"/>
      <c r="O1604" s="213"/>
      <c r="P1604" s="220"/>
      <c r="Q1604" s="298">
        <v>10000</v>
      </c>
      <c r="R1604" s="297">
        <v>11000</v>
      </c>
      <c r="S1604" s="297">
        <v>12000</v>
      </c>
      <c r="T1604" s="152"/>
      <c r="U1604" s="152"/>
      <c r="V1604" s="284">
        <f>MIN(Q1604,R1604,S1604)</f>
        <v>10000</v>
      </c>
      <c r="W1604" s="285">
        <v>0.5</v>
      </c>
      <c r="X1604" s="286">
        <f>ROUNDDOWN(V1604*W1604,0)</f>
        <v>5000</v>
      </c>
      <c r="Y1604" s="287">
        <f>IF(X1604=0,"",IF(LEN(ABS(ROUND(X1604,0)))&gt;3,ROUNDDOWN(X1604,2-INT(LOG(ABS(ROUND(X1604,0))))),IF(LEN(ABS(ROUND(X1604,0)))&gt;1,ROUNDDOWN(X1604,1-INT(LOG(ABS(X1604)))),ROUNDDOWN(X1604,0-INT(LOG(ABS(X1604)))))))</f>
        <v>5000</v>
      </c>
      <c r="AA1604" s="186"/>
      <c r="AB1604" s="186"/>
      <c r="AC1604" s="186"/>
      <c r="AD1604" s="186"/>
      <c r="AE1604" s="186"/>
      <c r="AF1604" s="186"/>
    </row>
    <row r="1605" spans="1:32" ht="18" customHeight="1">
      <c r="A1605" s="188"/>
      <c r="B1605" s="189"/>
      <c r="C1605" s="167"/>
      <c r="D1605" s="190"/>
      <c r="E1605" s="191"/>
      <c r="F1605" s="192"/>
      <c r="G1605" s="193"/>
      <c r="H1605" s="191"/>
      <c r="I1605" s="194"/>
      <c r="J1605" s="194"/>
      <c r="K1605" s="194"/>
      <c r="L1605" s="194"/>
      <c r="M1605" s="195"/>
      <c r="N1605" s="194"/>
      <c r="O1605" s="194"/>
      <c r="P1605" s="196"/>
      <c r="Q1605" s="197"/>
      <c r="R1605" s="194"/>
      <c r="S1605" s="194"/>
      <c r="T1605" s="194"/>
      <c r="U1605" s="194"/>
      <c r="V1605" s="198"/>
      <c r="W1605" s="198"/>
      <c r="X1605" s="199"/>
      <c r="Y1605" s="200"/>
      <c r="AA1605" s="198"/>
      <c r="AB1605" s="198"/>
      <c r="AC1605" s="198"/>
      <c r="AD1605" s="198"/>
      <c r="AE1605" s="198"/>
      <c r="AF1605" s="198"/>
    </row>
    <row r="1606" spans="1:32" ht="18" customHeight="1">
      <c r="A1606" s="151"/>
      <c r="B1606" s="201"/>
      <c r="C1606" s="202"/>
      <c r="D1606" s="203"/>
      <c r="E1606" s="183"/>
      <c r="F1606" s="155"/>
      <c r="G1606" s="182"/>
      <c r="H1606" s="204"/>
      <c r="I1606" s="152"/>
      <c r="J1606" s="152"/>
      <c r="K1606" s="152"/>
      <c r="L1606" s="152"/>
      <c r="M1606" s="181"/>
      <c r="N1606" s="152"/>
      <c r="O1606" s="152"/>
      <c r="P1606" s="184"/>
      <c r="Q1606" s="205"/>
      <c r="R1606" s="213"/>
      <c r="S1606" s="213"/>
      <c r="T1606" s="152"/>
      <c r="U1606" s="152"/>
      <c r="V1606" s="206"/>
      <c r="W1606" s="207"/>
      <c r="X1606" s="208"/>
      <c r="Y1606" s="209"/>
      <c r="AA1606" s="186"/>
      <c r="AB1606" s="186"/>
      <c r="AC1606" s="186"/>
      <c r="AD1606" s="186"/>
      <c r="AE1606" s="186"/>
      <c r="AF1606" s="186"/>
    </row>
    <row r="1607" spans="1:32" ht="18" customHeight="1">
      <c r="A1607" s="188"/>
      <c r="B1607" s="189"/>
      <c r="C1607" s="167"/>
      <c r="D1607" s="190"/>
      <c r="E1607" s="191"/>
      <c r="F1607" s="192"/>
      <c r="G1607" s="193"/>
      <c r="H1607" s="191"/>
      <c r="I1607" s="194"/>
      <c r="J1607" s="194"/>
      <c r="K1607" s="194"/>
      <c r="L1607" s="194"/>
      <c r="M1607" s="195"/>
      <c r="N1607" s="194"/>
      <c r="O1607" s="194"/>
      <c r="P1607" s="196"/>
      <c r="Q1607" s="197"/>
      <c r="R1607" s="194"/>
      <c r="S1607" s="194"/>
      <c r="T1607" s="194"/>
      <c r="U1607" s="194"/>
      <c r="V1607" s="198"/>
      <c r="W1607" s="198"/>
      <c r="X1607" s="199"/>
      <c r="Y1607" s="200"/>
      <c r="AA1607" s="198"/>
      <c r="AB1607" s="198"/>
      <c r="AC1607" s="198"/>
      <c r="AD1607" s="198"/>
      <c r="AE1607" s="198"/>
      <c r="AF1607" s="198"/>
    </row>
    <row r="1608" spans="1:32" ht="18" customHeight="1">
      <c r="A1608" s="151"/>
      <c r="B1608" s="201"/>
      <c r="C1608" s="202"/>
      <c r="D1608" s="203"/>
      <c r="E1608" s="183"/>
      <c r="F1608" s="155"/>
      <c r="G1608" s="182"/>
      <c r="H1608" s="204"/>
      <c r="I1608" s="152"/>
      <c r="J1608" s="152"/>
      <c r="K1608" s="152"/>
      <c r="L1608" s="152"/>
      <c r="M1608" s="181"/>
      <c r="N1608" s="152"/>
      <c r="O1608" s="152"/>
      <c r="P1608" s="184"/>
      <c r="Q1608" s="205"/>
      <c r="R1608" s="213"/>
      <c r="S1608" s="213"/>
      <c r="T1608" s="152"/>
      <c r="U1608" s="152"/>
      <c r="V1608" s="206"/>
      <c r="W1608" s="207"/>
      <c r="X1608" s="208"/>
      <c r="Y1608" s="209"/>
      <c r="AA1608" s="186"/>
      <c r="AB1608" s="186"/>
      <c r="AC1608" s="186"/>
      <c r="AD1608" s="186"/>
      <c r="AE1608" s="186"/>
      <c r="AF1608" s="186"/>
    </row>
    <row r="1609" spans="1:32" ht="18" customHeight="1">
      <c r="A1609" s="188"/>
      <c r="B1609" s="189"/>
      <c r="C1609" s="167"/>
      <c r="D1609" s="190"/>
      <c r="E1609" s="191"/>
      <c r="F1609" s="192"/>
      <c r="G1609" s="193"/>
      <c r="H1609" s="191"/>
      <c r="I1609" s="194"/>
      <c r="J1609" s="194"/>
      <c r="K1609" s="194"/>
      <c r="L1609" s="194"/>
      <c r="M1609" s="195"/>
      <c r="N1609" s="194"/>
      <c r="O1609" s="194"/>
      <c r="P1609" s="196"/>
      <c r="Q1609" s="197"/>
      <c r="R1609" s="194"/>
      <c r="S1609" s="194"/>
      <c r="T1609" s="194"/>
      <c r="U1609" s="194"/>
      <c r="V1609" s="198"/>
      <c r="W1609" s="198"/>
      <c r="X1609" s="199"/>
      <c r="Y1609" s="200"/>
      <c r="AA1609" s="198"/>
      <c r="AB1609" s="198"/>
      <c r="AC1609" s="198"/>
      <c r="AD1609" s="198"/>
      <c r="AE1609" s="198"/>
      <c r="AF1609" s="198"/>
    </row>
    <row r="1610" spans="1:32" ht="18" customHeight="1">
      <c r="A1610" s="151"/>
      <c r="B1610" s="201"/>
      <c r="C1610" s="202"/>
      <c r="D1610" s="203"/>
      <c r="E1610" s="183"/>
      <c r="F1610" s="155"/>
      <c r="G1610" s="182"/>
      <c r="H1610" s="204"/>
      <c r="I1610" s="152"/>
      <c r="J1610" s="152"/>
      <c r="K1610" s="152"/>
      <c r="L1610" s="152"/>
      <c r="M1610" s="181"/>
      <c r="N1610" s="152"/>
      <c r="O1610" s="152"/>
      <c r="P1610" s="184"/>
      <c r="Q1610" s="205"/>
      <c r="R1610" s="213"/>
      <c r="S1610" s="213"/>
      <c r="T1610" s="152"/>
      <c r="U1610" s="152"/>
      <c r="V1610" s="206"/>
      <c r="W1610" s="207"/>
      <c r="X1610" s="208"/>
      <c r="Y1610" s="209"/>
      <c r="AA1610" s="186"/>
      <c r="AB1610" s="186"/>
      <c r="AC1610" s="186"/>
      <c r="AD1610" s="186"/>
      <c r="AE1610" s="186"/>
      <c r="AF1610" s="186"/>
    </row>
    <row r="1611" spans="1:32" ht="18" customHeight="1">
      <c r="A1611" s="188"/>
      <c r="B1611" s="189"/>
      <c r="C1611" s="167"/>
      <c r="D1611" s="190"/>
      <c r="E1611" s="191"/>
      <c r="F1611" s="192"/>
      <c r="G1611" s="193"/>
      <c r="H1611" s="191"/>
      <c r="I1611" s="194"/>
      <c r="J1611" s="194"/>
      <c r="K1611" s="194"/>
      <c r="L1611" s="194"/>
      <c r="M1611" s="195"/>
      <c r="N1611" s="194"/>
      <c r="O1611" s="194"/>
      <c r="P1611" s="196"/>
      <c r="Q1611" s="197"/>
      <c r="R1611" s="194"/>
      <c r="S1611" s="194"/>
      <c r="T1611" s="194"/>
      <c r="U1611" s="194"/>
      <c r="V1611" s="198"/>
      <c r="W1611" s="198"/>
      <c r="X1611" s="199"/>
      <c r="Y1611" s="200"/>
      <c r="AA1611" s="198"/>
      <c r="AB1611" s="198"/>
      <c r="AC1611" s="198"/>
      <c r="AD1611" s="198"/>
      <c r="AE1611" s="198"/>
      <c r="AF1611" s="198"/>
    </row>
    <row r="1612" spans="1:32" ht="18" customHeight="1">
      <c r="A1612" s="151"/>
      <c r="B1612" s="201"/>
      <c r="C1612" s="202"/>
      <c r="D1612" s="203"/>
      <c r="E1612" s="183"/>
      <c r="F1612" s="155"/>
      <c r="G1612" s="182"/>
      <c r="H1612" s="204"/>
      <c r="I1612" s="152"/>
      <c r="J1612" s="152"/>
      <c r="K1612" s="152"/>
      <c r="L1612" s="152"/>
      <c r="M1612" s="181"/>
      <c r="N1612" s="152"/>
      <c r="O1612" s="152"/>
      <c r="P1612" s="184"/>
      <c r="Q1612" s="205"/>
      <c r="R1612" s="213"/>
      <c r="S1612" s="213"/>
      <c r="T1612" s="152"/>
      <c r="U1612" s="152"/>
      <c r="V1612" s="206"/>
      <c r="W1612" s="207"/>
      <c r="X1612" s="208"/>
      <c r="Y1612" s="209"/>
      <c r="AA1612" s="186"/>
      <c r="AB1612" s="186"/>
      <c r="AC1612" s="186"/>
      <c r="AD1612" s="186"/>
      <c r="AE1612" s="186"/>
      <c r="AF1612" s="186"/>
    </row>
    <row r="1613" spans="1:32" ht="18" customHeight="1">
      <c r="A1613" s="188"/>
      <c r="B1613" s="189"/>
      <c r="C1613" s="167"/>
      <c r="D1613" s="190"/>
      <c r="E1613" s="191"/>
      <c r="F1613" s="192"/>
      <c r="G1613" s="193"/>
      <c r="H1613" s="191"/>
      <c r="I1613" s="194"/>
      <c r="J1613" s="194"/>
      <c r="K1613" s="194"/>
      <c r="L1613" s="194"/>
      <c r="M1613" s="195"/>
      <c r="N1613" s="194"/>
      <c r="O1613" s="194"/>
      <c r="P1613" s="196"/>
      <c r="Q1613" s="197"/>
      <c r="R1613" s="194"/>
      <c r="S1613" s="194"/>
      <c r="T1613" s="194"/>
      <c r="U1613" s="194"/>
      <c r="V1613" s="198"/>
      <c r="W1613" s="198"/>
      <c r="X1613" s="199"/>
      <c r="Y1613" s="200"/>
      <c r="AA1613" s="198"/>
      <c r="AB1613" s="198"/>
      <c r="AC1613" s="198"/>
      <c r="AD1613" s="198"/>
      <c r="AE1613" s="198"/>
      <c r="AF1613" s="198"/>
    </row>
    <row r="1614" spans="1:32" ht="18" customHeight="1">
      <c r="A1614" s="151"/>
      <c r="B1614" s="201"/>
      <c r="C1614" s="202"/>
      <c r="D1614" s="203"/>
      <c r="E1614" s="183"/>
      <c r="F1614" s="155"/>
      <c r="G1614" s="182"/>
      <c r="H1614" s="204"/>
      <c r="I1614" s="152"/>
      <c r="J1614" s="152"/>
      <c r="K1614" s="152"/>
      <c r="L1614" s="152"/>
      <c r="M1614" s="181"/>
      <c r="N1614" s="152"/>
      <c r="O1614" s="152"/>
      <c r="P1614" s="184"/>
      <c r="Q1614" s="205"/>
      <c r="R1614" s="213"/>
      <c r="S1614" s="213"/>
      <c r="T1614" s="152"/>
      <c r="U1614" s="152"/>
      <c r="V1614" s="206"/>
      <c r="W1614" s="207"/>
      <c r="X1614" s="208"/>
      <c r="Y1614" s="209"/>
      <c r="AA1614" s="186"/>
      <c r="AB1614" s="186"/>
      <c r="AC1614" s="186"/>
      <c r="AD1614" s="186"/>
      <c r="AE1614" s="186"/>
      <c r="AF1614" s="186"/>
    </row>
  </sheetData>
  <autoFilter ref="B1:E1615"/>
  <mergeCells count="8">
    <mergeCell ref="AC1:AC2"/>
    <mergeCell ref="AE1:AE2"/>
    <mergeCell ref="H1:P1"/>
    <mergeCell ref="Q1:Y1"/>
    <mergeCell ref="J2:L2"/>
    <mergeCell ref="M2:O2"/>
    <mergeCell ref="Q2:S2"/>
    <mergeCell ref="AA1:AA2"/>
  </mergeCells>
  <phoneticPr fontId="3"/>
  <printOptions horizontalCentered="1" verticalCentered="1"/>
  <pageMargins left="0" right="0" top="0.59055118110236227" bottom="0" header="0.39370078740157483" footer="0.51181102362204722"/>
  <pageSetup paperSize="9" scale="50" orientation="portrait" blackAndWhite="1" r:id="rId1"/>
  <headerFooter alignWithMargins="0">
    <oddHeader>&amp;RNo．&amp;P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0"/>
  <sheetViews>
    <sheetView view="pageBreakPreview" zoomScale="80" zoomScaleNormal="100" zoomScaleSheetLayoutView="80" workbookViewId="0">
      <selection activeCell="E20" sqref="E20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  <col min="14" max="15" width="15.7109375" style="316" customWidth="1"/>
  </cols>
  <sheetData>
    <row r="1" spans="1:14" ht="14.25" customHeight="1">
      <c r="A1" s="583" t="str">
        <f>表紙!C9&amp;" 内訳書"</f>
        <v>志免町民体育館改修工事 内訳書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</row>
    <row r="2" spans="1:14" ht="14.25" customHeight="1" thickBo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4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4" ht="14.25" customHeight="1" thickBot="1">
      <c r="A4" s="46"/>
      <c r="B4" s="47"/>
      <c r="C4" s="39" t="s">
        <v>28</v>
      </c>
      <c r="D4" s="48"/>
      <c r="E4" s="39" t="s">
        <v>29</v>
      </c>
      <c r="F4" s="49" t="s">
        <v>30</v>
      </c>
      <c r="G4" s="49" t="s">
        <v>31</v>
      </c>
      <c r="H4" s="49" t="s">
        <v>32</v>
      </c>
      <c r="I4" s="49" t="s">
        <v>33</v>
      </c>
      <c r="J4" s="586" t="s">
        <v>34</v>
      </c>
      <c r="K4" s="586"/>
      <c r="L4" s="587"/>
    </row>
    <row r="5" spans="1:14" ht="14.25" customHeight="1">
      <c r="A5" s="65"/>
      <c r="B5" s="35"/>
      <c r="C5" s="93"/>
      <c r="D5" s="37"/>
      <c r="E5" s="11"/>
      <c r="F5" s="81"/>
      <c r="G5" s="13"/>
      <c r="H5" s="38"/>
      <c r="I5" s="38"/>
      <c r="J5" s="14"/>
      <c r="K5" s="14"/>
      <c r="L5" s="16"/>
    </row>
    <row r="6" spans="1:14" ht="14.25" customHeight="1">
      <c r="A6" s="59"/>
      <c r="B6" s="26"/>
      <c r="C6" s="27" t="s">
        <v>73</v>
      </c>
      <c r="D6" s="10"/>
      <c r="F6" s="77"/>
      <c r="G6" s="17"/>
      <c r="H6" s="32"/>
      <c r="I6" s="32"/>
      <c r="J6" s="18"/>
      <c r="K6" s="18"/>
      <c r="L6" s="19"/>
    </row>
    <row r="7" spans="1:14" ht="14.25" customHeight="1" thickBot="1">
      <c r="A7" s="58"/>
      <c r="B7" s="20"/>
      <c r="C7" s="2"/>
      <c r="D7" s="22"/>
      <c r="E7" s="2"/>
      <c r="F7" s="78"/>
      <c r="G7" s="23"/>
      <c r="H7" s="15"/>
      <c r="I7" s="72"/>
      <c r="J7" s="24"/>
      <c r="K7" s="24"/>
      <c r="L7" s="25"/>
      <c r="N7" s="371" t="s">
        <v>1256</v>
      </c>
    </row>
    <row r="8" spans="1:14" ht="14.25" customHeight="1" thickBot="1">
      <c r="A8" s="59" t="s">
        <v>178</v>
      </c>
      <c r="B8" s="26"/>
      <c r="C8" s="27" t="s">
        <v>74</v>
      </c>
      <c r="D8" s="28"/>
      <c r="E8" s="29"/>
      <c r="F8" s="79">
        <v>1</v>
      </c>
      <c r="G8" s="30" t="s">
        <v>0</v>
      </c>
      <c r="H8" s="6"/>
      <c r="I8" s="6"/>
      <c r="J8" s="7"/>
      <c r="K8" s="7"/>
      <c r="L8" s="31"/>
      <c r="N8" s="372"/>
    </row>
    <row r="9" spans="1:14" ht="14.25" customHeight="1">
      <c r="A9" s="40"/>
      <c r="B9" s="8"/>
      <c r="C9" s="9"/>
      <c r="D9" s="10"/>
      <c r="F9" s="77"/>
      <c r="G9" s="17"/>
      <c r="H9" s="32"/>
      <c r="I9" s="32"/>
      <c r="J9" s="18"/>
      <c r="K9" s="18"/>
      <c r="L9" s="19"/>
    </row>
    <row r="10" spans="1:14" ht="14.25" customHeight="1">
      <c r="A10" s="40" t="s">
        <v>179</v>
      </c>
      <c r="B10" s="8"/>
      <c r="C10" s="9" t="s">
        <v>96</v>
      </c>
      <c r="D10" s="10"/>
      <c r="F10" s="79">
        <v>1</v>
      </c>
      <c r="G10" s="30" t="s">
        <v>0</v>
      </c>
      <c r="H10" s="32"/>
      <c r="I10" s="32"/>
      <c r="J10" s="18"/>
      <c r="K10" s="18"/>
      <c r="L10" s="19"/>
    </row>
    <row r="11" spans="1:14" ht="14.25" customHeight="1">
      <c r="A11" s="112"/>
      <c r="B11" s="20"/>
      <c r="C11" s="21"/>
      <c r="D11" s="22"/>
      <c r="E11" s="2"/>
      <c r="F11" s="78"/>
      <c r="G11" s="23"/>
      <c r="H11" s="15"/>
      <c r="I11" s="15"/>
      <c r="J11" s="24"/>
      <c r="K11" s="24"/>
      <c r="L11" s="25"/>
    </row>
    <row r="12" spans="1:14" ht="14.25" customHeight="1">
      <c r="A12" s="120" t="s">
        <v>180</v>
      </c>
      <c r="B12" s="26"/>
      <c r="C12" s="27" t="s">
        <v>97</v>
      </c>
      <c r="D12" s="28"/>
      <c r="E12" s="29"/>
      <c r="F12" s="79">
        <v>1</v>
      </c>
      <c r="G12" s="30" t="s">
        <v>0</v>
      </c>
      <c r="H12" s="6"/>
      <c r="I12" s="6"/>
      <c r="J12" s="7"/>
      <c r="K12" s="7"/>
      <c r="L12" s="31"/>
    </row>
    <row r="13" spans="1:14" ht="14.25" customHeight="1" thickBot="1">
      <c r="A13" s="112"/>
      <c r="B13" s="20"/>
      <c r="C13" s="21"/>
      <c r="D13" s="22"/>
      <c r="E13" s="2"/>
      <c r="F13" s="78"/>
      <c r="G13" s="23"/>
      <c r="H13" s="15"/>
      <c r="I13" s="15"/>
      <c r="J13" s="24"/>
      <c r="K13" s="24"/>
      <c r="L13" s="25"/>
      <c r="N13" s="371" t="s">
        <v>1256</v>
      </c>
    </row>
    <row r="14" spans="1:14" ht="14.25" customHeight="1" thickBot="1">
      <c r="A14" s="120" t="s">
        <v>2158</v>
      </c>
      <c r="B14" s="26"/>
      <c r="C14" s="27" t="s">
        <v>2159</v>
      </c>
      <c r="D14" s="28"/>
      <c r="E14" s="29"/>
      <c r="F14" s="79">
        <v>1</v>
      </c>
      <c r="G14" s="30" t="s">
        <v>0</v>
      </c>
      <c r="H14" s="6"/>
      <c r="I14" s="6"/>
      <c r="J14" s="7"/>
      <c r="K14" s="7"/>
      <c r="L14" s="31"/>
      <c r="N14" s="372"/>
    </row>
    <row r="15" spans="1:14" ht="14.25" customHeight="1">
      <c r="A15" s="58"/>
      <c r="B15" s="20"/>
      <c r="C15" s="21"/>
      <c r="D15" s="22"/>
      <c r="E15" s="2"/>
      <c r="F15" s="78"/>
      <c r="G15" s="23"/>
      <c r="H15" s="15"/>
      <c r="I15" s="72"/>
      <c r="J15" s="24"/>
      <c r="K15" s="24"/>
      <c r="L15" s="25"/>
    </row>
    <row r="16" spans="1:14" ht="14.25" customHeight="1">
      <c r="A16" s="59" t="s">
        <v>165</v>
      </c>
      <c r="B16" s="26"/>
      <c r="C16" s="27" t="s">
        <v>75</v>
      </c>
      <c r="D16" s="28"/>
      <c r="E16" s="29"/>
      <c r="F16" s="79"/>
      <c r="G16" s="30"/>
      <c r="H16" s="6"/>
      <c r="I16" s="6"/>
      <c r="J16" s="7"/>
      <c r="K16" s="7"/>
      <c r="L16" s="31"/>
      <c r="M16" s="309"/>
    </row>
    <row r="17" spans="1:14" ht="14.25" customHeight="1" thickBot="1">
      <c r="A17" s="58"/>
      <c r="B17" s="20"/>
      <c r="C17" s="21"/>
      <c r="D17" s="22"/>
      <c r="E17" s="2"/>
      <c r="F17" s="78"/>
      <c r="G17" s="23"/>
      <c r="H17" s="15"/>
      <c r="I17" s="72"/>
      <c r="J17" s="24"/>
      <c r="K17" s="24"/>
      <c r="L17" s="25"/>
      <c r="N17" s="333" t="s">
        <v>1235</v>
      </c>
    </row>
    <row r="18" spans="1:14" ht="14.25" customHeight="1" thickBot="1">
      <c r="A18" s="59" t="s">
        <v>166</v>
      </c>
      <c r="B18" s="26"/>
      <c r="C18" s="27" t="s">
        <v>76</v>
      </c>
      <c r="D18" s="28"/>
      <c r="E18" s="29"/>
      <c r="F18" s="79">
        <v>1</v>
      </c>
      <c r="G18" s="30" t="s">
        <v>0</v>
      </c>
      <c r="H18" s="6"/>
      <c r="I18" s="6"/>
      <c r="J18" s="594"/>
      <c r="K18" s="595"/>
      <c r="L18" s="596"/>
      <c r="M18" s="308"/>
      <c r="N18" s="373"/>
    </row>
    <row r="19" spans="1:14" ht="14.25" customHeight="1">
      <c r="A19" s="40"/>
      <c r="B19" s="20"/>
      <c r="C19" s="21"/>
      <c r="D19" s="10"/>
      <c r="F19" s="77"/>
      <c r="G19" s="17"/>
      <c r="H19" s="32"/>
      <c r="I19" s="32"/>
      <c r="J19" s="276"/>
      <c r="K19" s="276"/>
      <c r="L19" s="405"/>
      <c r="M19" s="308"/>
      <c r="N19" s="18"/>
    </row>
    <row r="20" spans="1:14" ht="14.25" customHeight="1">
      <c r="A20" s="59" t="s">
        <v>167</v>
      </c>
      <c r="B20" s="26"/>
      <c r="C20" s="27" t="s">
        <v>76</v>
      </c>
      <c r="D20" s="10"/>
      <c r="E20" t="s">
        <v>2886</v>
      </c>
      <c r="F20" s="79">
        <v>1</v>
      </c>
      <c r="G20" s="30" t="s">
        <v>0</v>
      </c>
      <c r="H20" s="32"/>
      <c r="I20" s="32"/>
      <c r="J20" s="276"/>
      <c r="K20" s="276"/>
      <c r="L20" s="405"/>
      <c r="M20" s="308"/>
      <c r="N20" s="18"/>
    </row>
    <row r="21" spans="1:14" ht="14.25" customHeight="1" thickBot="1">
      <c r="A21" s="40"/>
      <c r="B21" s="20"/>
      <c r="C21" s="21"/>
      <c r="D21" s="22"/>
      <c r="E21" s="2"/>
      <c r="F21" s="78"/>
      <c r="G21" s="23"/>
      <c r="H21" s="15"/>
      <c r="I21" s="72"/>
      <c r="J21" s="24"/>
      <c r="K21" s="24"/>
      <c r="L21" s="25"/>
      <c r="M21" s="308"/>
    </row>
    <row r="22" spans="1:14" ht="14.25" customHeight="1" thickBot="1">
      <c r="A22" s="40" t="s">
        <v>2879</v>
      </c>
      <c r="B22" s="26"/>
      <c r="C22" s="27" t="s">
        <v>77</v>
      </c>
      <c r="D22" s="28"/>
      <c r="E22" s="29"/>
      <c r="F22" s="77">
        <v>1</v>
      </c>
      <c r="G22" s="17" t="s">
        <v>0</v>
      </c>
      <c r="H22" s="32"/>
      <c r="I22" s="6"/>
      <c r="J22" s="591"/>
      <c r="K22" s="592"/>
      <c r="L22" s="593"/>
      <c r="M22" s="308"/>
      <c r="N22" s="373"/>
    </row>
    <row r="23" spans="1:14" ht="14.25" customHeight="1">
      <c r="A23" s="58"/>
      <c r="B23" s="8"/>
      <c r="C23" s="9"/>
      <c r="D23" s="10"/>
      <c r="F23" s="78"/>
      <c r="G23" s="23"/>
      <c r="H23" s="15"/>
      <c r="I23" s="72"/>
      <c r="J23" s="117"/>
      <c r="K23" s="24"/>
      <c r="L23" s="25"/>
      <c r="M23" s="308"/>
    </row>
    <row r="24" spans="1:14" ht="14.25" customHeight="1">
      <c r="A24" s="40" t="s">
        <v>2880</v>
      </c>
      <c r="B24" s="8"/>
      <c r="C24" s="9" t="s">
        <v>1234</v>
      </c>
      <c r="D24" s="10"/>
      <c r="F24" s="77">
        <v>1</v>
      </c>
      <c r="G24" s="17" t="s">
        <v>0</v>
      </c>
      <c r="H24" s="32"/>
      <c r="I24" s="6"/>
      <c r="J24" s="18"/>
      <c r="K24" s="18"/>
      <c r="L24" s="19"/>
      <c r="M24" s="308"/>
    </row>
    <row r="25" spans="1:14" ht="14.25" customHeight="1" thickBot="1">
      <c r="A25" s="58"/>
      <c r="B25" s="20"/>
      <c r="C25" s="21"/>
      <c r="D25" s="22"/>
      <c r="E25" s="2"/>
      <c r="F25" s="78"/>
      <c r="G25" s="23"/>
      <c r="H25" s="15"/>
      <c r="I25" s="72"/>
      <c r="J25" s="24"/>
      <c r="K25" s="24"/>
      <c r="L25" s="25"/>
      <c r="M25" s="308"/>
    </row>
    <row r="26" spans="1:14" ht="14.25" customHeight="1" thickBot="1">
      <c r="A26" s="40" t="s">
        <v>2885</v>
      </c>
      <c r="B26" s="8"/>
      <c r="C26" s="9" t="s">
        <v>78</v>
      </c>
      <c r="D26" s="10"/>
      <c r="F26" s="77">
        <v>1</v>
      </c>
      <c r="G26" s="17" t="s">
        <v>0</v>
      </c>
      <c r="H26" s="32"/>
      <c r="I26" s="6"/>
      <c r="J26" s="591"/>
      <c r="K26" s="592"/>
      <c r="L26" s="593"/>
      <c r="M26" s="308"/>
      <c r="N26" s="373"/>
    </row>
    <row r="27" spans="1:14" ht="14.25" customHeight="1">
      <c r="A27" s="58"/>
      <c r="B27" s="20"/>
      <c r="C27" s="21"/>
      <c r="D27" s="22"/>
      <c r="E27" s="2"/>
      <c r="F27" s="78"/>
      <c r="G27" s="23"/>
      <c r="H27" s="15"/>
      <c r="I27" s="72"/>
      <c r="J27" s="24"/>
      <c r="K27" s="24"/>
      <c r="L27" s="25"/>
      <c r="M27" s="308"/>
    </row>
    <row r="28" spans="1:14" ht="14.25" customHeight="1">
      <c r="A28" s="40" t="s">
        <v>1061</v>
      </c>
      <c r="B28" s="8"/>
      <c r="C28" s="27" t="s">
        <v>79</v>
      </c>
      <c r="D28" s="10"/>
      <c r="F28" s="77">
        <v>1</v>
      </c>
      <c r="G28" s="17" t="s">
        <v>0</v>
      </c>
      <c r="H28" s="32"/>
      <c r="I28" s="6"/>
      <c r="J28" s="18"/>
      <c r="K28" s="18"/>
      <c r="L28" s="19"/>
      <c r="M28" s="308"/>
    </row>
    <row r="29" spans="1:14" ht="14.25" customHeight="1">
      <c r="A29" s="58"/>
      <c r="B29" s="20"/>
      <c r="C29" s="21"/>
      <c r="D29" s="22"/>
      <c r="E29" s="2"/>
      <c r="F29" s="78"/>
      <c r="G29" s="23"/>
      <c r="H29" s="15"/>
      <c r="I29" s="72"/>
      <c r="J29" s="24"/>
      <c r="K29" s="24"/>
      <c r="L29" s="25"/>
    </row>
    <row r="30" spans="1:14" ht="14.25" customHeight="1">
      <c r="A30" s="40"/>
      <c r="B30" s="8"/>
      <c r="C30" s="27" t="s">
        <v>80</v>
      </c>
      <c r="D30" s="10"/>
      <c r="F30" s="77"/>
      <c r="G30" s="17"/>
      <c r="H30" s="32"/>
      <c r="I30" s="6"/>
      <c r="J30" s="18"/>
      <c r="K30" s="18"/>
      <c r="L30" s="19"/>
    </row>
    <row r="31" spans="1:14" ht="14.25" customHeight="1">
      <c r="A31" s="58"/>
      <c r="B31" s="20"/>
      <c r="C31" s="2"/>
      <c r="D31" s="22"/>
      <c r="E31" s="2"/>
      <c r="F31" s="78"/>
      <c r="G31" s="23"/>
      <c r="H31" s="15"/>
      <c r="I31" s="15"/>
      <c r="J31" s="24"/>
      <c r="K31" s="24"/>
      <c r="L31" s="25"/>
    </row>
    <row r="32" spans="1:14" ht="14.25" customHeight="1">
      <c r="A32" s="40"/>
      <c r="B32" s="8"/>
      <c r="C32" s="27"/>
      <c r="D32" s="10"/>
      <c r="F32" s="77"/>
      <c r="G32" s="17"/>
      <c r="H32" s="32"/>
      <c r="I32" s="6"/>
      <c r="J32" s="18"/>
      <c r="K32" s="18"/>
      <c r="L32" s="19"/>
    </row>
    <row r="33" spans="1:12" ht="14.25" customHeight="1">
      <c r="A33" s="58"/>
      <c r="B33" s="20"/>
      <c r="C33" s="2"/>
      <c r="D33" s="22"/>
      <c r="E33" s="2"/>
      <c r="F33" s="78"/>
      <c r="G33" s="23"/>
      <c r="H33" s="15"/>
      <c r="I33" s="72"/>
      <c r="J33" s="24"/>
      <c r="K33" s="24"/>
      <c r="L33" s="25"/>
    </row>
    <row r="34" spans="1:12" ht="14.25" customHeight="1">
      <c r="A34" s="40"/>
      <c r="B34" s="8"/>
      <c r="C34" s="27" t="s">
        <v>81</v>
      </c>
      <c r="D34" s="10"/>
      <c r="F34" s="77"/>
      <c r="G34" s="17"/>
      <c r="H34" s="32"/>
      <c r="I34" s="6"/>
      <c r="J34" s="588" t="s">
        <v>1207</v>
      </c>
      <c r="K34" s="589"/>
      <c r="L34" s="590"/>
    </row>
    <row r="35" spans="1:12" ht="14.25" customHeight="1">
      <c r="A35" s="58"/>
      <c r="B35" s="20"/>
      <c r="C35" s="2"/>
      <c r="D35" s="22"/>
      <c r="E35" s="2"/>
      <c r="F35" s="78"/>
      <c r="G35" s="23"/>
      <c r="H35" s="15"/>
      <c r="I35" s="15"/>
      <c r="J35" s="24"/>
      <c r="K35" s="24"/>
      <c r="L35" s="25"/>
    </row>
    <row r="36" spans="1:12" ht="14.25" customHeight="1">
      <c r="A36" s="59"/>
      <c r="B36" s="26"/>
      <c r="C36" s="27"/>
      <c r="D36" s="28"/>
      <c r="E36" s="29"/>
      <c r="F36" s="79"/>
      <c r="G36" s="30"/>
      <c r="H36" s="6"/>
      <c r="I36" s="6"/>
      <c r="J36" s="7"/>
      <c r="K36" s="7"/>
      <c r="L36" s="31"/>
    </row>
    <row r="37" spans="1:12" ht="14.25" customHeight="1">
      <c r="A37" s="58"/>
      <c r="B37" s="20"/>
      <c r="C37" s="21"/>
      <c r="D37" s="22"/>
      <c r="E37" s="2"/>
      <c r="F37" s="78"/>
      <c r="G37" s="23"/>
      <c r="H37" s="15"/>
      <c r="I37" s="72"/>
      <c r="J37" s="24"/>
      <c r="K37" s="24"/>
      <c r="L37" s="25"/>
    </row>
    <row r="38" spans="1:12" ht="14.25" customHeight="1" thickBot="1">
      <c r="A38" s="402"/>
      <c r="B38" s="50"/>
      <c r="C38" s="398" t="s">
        <v>82</v>
      </c>
      <c r="D38" s="399"/>
      <c r="E38" s="400"/>
      <c r="F38" s="80"/>
      <c r="G38" s="55"/>
      <c r="H38" s="125"/>
      <c r="I38" s="125"/>
      <c r="J38" s="427"/>
      <c r="K38" s="427"/>
      <c r="L38" s="428"/>
    </row>
    <row r="40" spans="1:12" ht="14.25" customHeight="1">
      <c r="J40" s="56" t="s">
        <v>168</v>
      </c>
      <c r="K40" s="585">
        <v>1</v>
      </c>
      <c r="L40" s="585"/>
    </row>
  </sheetData>
  <mergeCells count="7">
    <mergeCell ref="A1:L2"/>
    <mergeCell ref="K40:L40"/>
    <mergeCell ref="J4:L4"/>
    <mergeCell ref="J34:L34"/>
    <mergeCell ref="J26:L26"/>
    <mergeCell ref="J22:L22"/>
    <mergeCell ref="J18:L18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10"/>
  </sheetPr>
  <dimension ref="A2:M40"/>
  <sheetViews>
    <sheetView view="pageBreakPreview" zoomScaleNormal="100" zoomScaleSheetLayoutView="100" workbookViewId="0">
      <selection activeCell="C8" sqref="C8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</cols>
  <sheetData>
    <row r="2" spans="1:12" ht="14.25" customHeight="1" thickBot="1"/>
    <row r="3" spans="1:12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2" ht="14.25" customHeight="1" thickBot="1">
      <c r="A4" s="46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49" t="s">
        <v>8</v>
      </c>
      <c r="I4" s="49" t="s">
        <v>1</v>
      </c>
      <c r="J4" s="586" t="s">
        <v>2</v>
      </c>
      <c r="K4" s="586"/>
      <c r="L4" s="587"/>
    </row>
    <row r="5" spans="1:12" ht="14.25" customHeight="1">
      <c r="A5" s="34"/>
      <c r="B5" s="35"/>
      <c r="C5" s="36"/>
      <c r="D5" s="37"/>
      <c r="E5" s="11"/>
      <c r="F5" s="12"/>
      <c r="G5" s="13"/>
      <c r="H5" s="38"/>
      <c r="I5" s="38"/>
      <c r="J5" s="14"/>
      <c r="K5" s="14"/>
      <c r="L5" s="16"/>
    </row>
    <row r="6" spans="1:12" ht="14.25" customHeight="1">
      <c r="A6" s="40"/>
      <c r="B6" s="8"/>
      <c r="C6" s="9"/>
      <c r="D6" s="10"/>
      <c r="F6" s="3"/>
      <c r="G6" s="17"/>
      <c r="H6" s="32"/>
      <c r="I6" s="32"/>
      <c r="J6" s="18"/>
      <c r="K6" s="18"/>
      <c r="L6" s="19"/>
    </row>
    <row r="7" spans="1:12" ht="14.25" customHeight="1">
      <c r="A7" s="41"/>
      <c r="B7" s="20"/>
      <c r="C7" s="21"/>
      <c r="D7" s="22"/>
      <c r="E7" s="2"/>
      <c r="F7" s="4"/>
      <c r="G7" s="23"/>
      <c r="H7" s="15"/>
      <c r="I7" s="15"/>
      <c r="J7" s="24"/>
      <c r="K7" s="24"/>
      <c r="L7" s="25"/>
    </row>
    <row r="8" spans="1:12" ht="14.25" customHeight="1">
      <c r="A8" s="42"/>
      <c r="B8" s="26"/>
      <c r="C8" s="27" t="s">
        <v>14</v>
      </c>
      <c r="D8" s="28"/>
      <c r="E8" s="29"/>
      <c r="F8" s="5"/>
      <c r="G8" s="30"/>
      <c r="H8" s="6"/>
      <c r="I8" s="6"/>
      <c r="J8" s="7"/>
      <c r="K8" s="7"/>
      <c r="L8" s="31"/>
    </row>
    <row r="9" spans="1:12" ht="14.25" customHeight="1">
      <c r="A9" s="40"/>
      <c r="B9" s="8"/>
      <c r="C9" s="9"/>
      <c r="D9" s="10"/>
      <c r="F9" s="3"/>
      <c r="G9" s="17"/>
      <c r="H9" s="32"/>
      <c r="I9" s="32"/>
      <c r="J9" s="18"/>
      <c r="K9" s="18"/>
      <c r="L9" s="63"/>
    </row>
    <row r="10" spans="1:12" ht="14.25" customHeight="1">
      <c r="A10" s="59"/>
      <c r="B10" s="26"/>
      <c r="C10" s="29" t="s">
        <v>15</v>
      </c>
      <c r="D10" s="28"/>
      <c r="E10" s="29"/>
      <c r="F10" s="5"/>
      <c r="G10" s="30"/>
      <c r="H10" s="6"/>
      <c r="I10" s="6"/>
      <c r="J10" s="7"/>
      <c r="K10" s="7"/>
      <c r="L10" s="76"/>
    </row>
    <row r="11" spans="1:12" ht="14.25" customHeight="1">
      <c r="A11" s="40"/>
      <c r="B11" s="8"/>
      <c r="C11" s="9"/>
      <c r="D11" s="10"/>
      <c r="F11" s="3"/>
      <c r="G11" s="17"/>
      <c r="H11" s="32"/>
      <c r="I11" s="32"/>
      <c r="J11" s="18"/>
      <c r="K11" s="18"/>
      <c r="L11" s="19"/>
    </row>
    <row r="12" spans="1:12" ht="14.25" customHeight="1">
      <c r="A12" s="40"/>
      <c r="B12" s="8"/>
      <c r="C12" t="s">
        <v>16</v>
      </c>
      <c r="D12" s="10"/>
      <c r="E12" t="s">
        <v>17</v>
      </c>
      <c r="F12" s="3"/>
      <c r="G12" s="17"/>
      <c r="H12" s="32" t="s">
        <v>695</v>
      </c>
      <c r="I12" s="6"/>
      <c r="J12" s="18"/>
      <c r="K12" s="18"/>
      <c r="L12" s="19"/>
    </row>
    <row r="13" spans="1:12" ht="14.25" customHeight="1">
      <c r="A13" s="58"/>
      <c r="B13" s="20"/>
      <c r="C13" s="21"/>
      <c r="D13" s="22"/>
      <c r="E13" s="2"/>
      <c r="F13" s="4"/>
      <c r="G13" s="23"/>
      <c r="H13" s="15"/>
      <c r="I13" s="15"/>
      <c r="J13" s="24"/>
      <c r="K13" s="24"/>
      <c r="L13" s="25"/>
    </row>
    <row r="14" spans="1:12" ht="14.25" customHeight="1">
      <c r="A14" s="59"/>
      <c r="B14" s="26"/>
      <c r="C14" s="29" t="s">
        <v>18</v>
      </c>
      <c r="D14" s="28"/>
      <c r="E14" s="29" t="s">
        <v>19</v>
      </c>
      <c r="F14" s="5"/>
      <c r="G14" s="30"/>
      <c r="H14" s="6" t="s">
        <v>695</v>
      </c>
      <c r="I14" s="6"/>
      <c r="J14" s="7"/>
      <c r="K14" s="7"/>
      <c r="L14" s="31"/>
    </row>
    <row r="15" spans="1:12" ht="14.25" customHeight="1">
      <c r="A15" s="40"/>
      <c r="B15" s="8"/>
      <c r="C15" s="9"/>
      <c r="D15" s="10"/>
      <c r="F15" s="3"/>
      <c r="G15" s="17"/>
      <c r="H15" s="15"/>
      <c r="I15" s="32"/>
      <c r="J15" s="18"/>
      <c r="K15" s="18"/>
      <c r="L15" s="19"/>
    </row>
    <row r="16" spans="1:12" ht="14.25" customHeight="1">
      <c r="A16" s="40"/>
      <c r="B16" s="8"/>
      <c r="C16" t="s">
        <v>20</v>
      </c>
      <c r="D16" s="10"/>
      <c r="E16" t="s">
        <v>21</v>
      </c>
      <c r="F16" s="3"/>
      <c r="G16" s="17"/>
      <c r="H16" s="6" t="s">
        <v>695</v>
      </c>
      <c r="I16" s="6"/>
      <c r="J16" s="18"/>
      <c r="K16" s="18"/>
      <c r="L16" s="19"/>
    </row>
    <row r="17" spans="1:12" ht="14.25" customHeight="1">
      <c r="A17" s="58"/>
      <c r="B17" s="20"/>
      <c r="C17" s="21"/>
      <c r="D17" s="22"/>
      <c r="E17" s="2"/>
      <c r="F17" s="4"/>
      <c r="G17" s="23"/>
      <c r="H17" s="15"/>
      <c r="I17" s="72"/>
      <c r="J17" s="24"/>
      <c r="K17" s="24"/>
      <c r="L17" s="25"/>
    </row>
    <row r="18" spans="1:12" ht="14.25" customHeight="1">
      <c r="A18" s="59"/>
      <c r="B18" s="26"/>
      <c r="C18" t="s">
        <v>24</v>
      </c>
      <c r="D18" s="10"/>
      <c r="E18" t="s">
        <v>25</v>
      </c>
      <c r="F18" s="3"/>
      <c r="G18" s="17"/>
      <c r="H18" s="6" t="s">
        <v>695</v>
      </c>
      <c r="I18" s="6"/>
      <c r="J18" s="7"/>
      <c r="K18" s="7"/>
      <c r="L18" s="31"/>
    </row>
    <row r="19" spans="1:12" ht="14.25" customHeight="1">
      <c r="A19" s="40"/>
      <c r="B19" s="8"/>
      <c r="C19" s="21"/>
      <c r="D19" s="22"/>
      <c r="E19" s="2"/>
      <c r="F19" s="4"/>
      <c r="G19" s="23"/>
      <c r="H19" s="15"/>
      <c r="I19" s="72"/>
      <c r="J19" s="18"/>
      <c r="K19" s="18"/>
      <c r="L19" s="19"/>
    </row>
    <row r="20" spans="1:12" ht="14.25" customHeight="1">
      <c r="A20" s="40"/>
      <c r="B20" s="8"/>
      <c r="C20" s="29" t="s">
        <v>172</v>
      </c>
      <c r="D20" s="28"/>
      <c r="E20" s="29" t="s">
        <v>22</v>
      </c>
      <c r="F20" s="5"/>
      <c r="G20" s="30"/>
      <c r="H20" s="6" t="s">
        <v>696</v>
      </c>
      <c r="I20" s="32"/>
      <c r="J20" s="18"/>
      <c r="K20" s="18"/>
      <c r="L20" s="19"/>
    </row>
    <row r="21" spans="1:12" ht="14.25" customHeight="1">
      <c r="A21" s="58"/>
      <c r="B21" s="20"/>
      <c r="C21" s="9"/>
      <c r="D21" s="10"/>
      <c r="F21" s="3"/>
      <c r="G21" s="17"/>
      <c r="H21" s="32"/>
      <c r="I21" s="72"/>
      <c r="J21" s="24"/>
      <c r="K21" s="24"/>
      <c r="L21" s="25"/>
    </row>
    <row r="22" spans="1:12" ht="14.25" customHeight="1">
      <c r="A22" s="59"/>
      <c r="B22" s="26"/>
      <c r="C22" t="s">
        <v>173</v>
      </c>
      <c r="D22" s="10"/>
      <c r="E22" t="s">
        <v>23</v>
      </c>
      <c r="F22" s="3"/>
      <c r="G22" s="17"/>
      <c r="H22" s="6" t="s">
        <v>697</v>
      </c>
      <c r="I22" s="6"/>
      <c r="J22" s="7"/>
      <c r="K22" s="7"/>
      <c r="L22" s="31"/>
    </row>
    <row r="23" spans="1:12" ht="14.25" customHeight="1">
      <c r="A23" s="58"/>
      <c r="B23" s="20"/>
      <c r="C23" s="21"/>
      <c r="D23" s="22"/>
      <c r="E23" s="2"/>
      <c r="F23" s="4"/>
      <c r="G23" s="23"/>
      <c r="H23" s="15"/>
      <c r="I23" s="72"/>
      <c r="J23" s="24"/>
      <c r="K23" s="24"/>
      <c r="L23" s="25"/>
    </row>
    <row r="24" spans="1:12" ht="14.25" customHeight="1">
      <c r="A24" s="59"/>
      <c r="B24" s="26"/>
      <c r="C24" s="29" t="s">
        <v>40</v>
      </c>
      <c r="D24" s="28"/>
      <c r="E24" s="29" t="s">
        <v>26</v>
      </c>
      <c r="F24" s="5"/>
      <c r="G24" s="30"/>
      <c r="H24" s="6"/>
      <c r="I24" s="6"/>
      <c r="J24" s="7"/>
      <c r="K24" s="7"/>
      <c r="L24" s="31"/>
    </row>
    <row r="25" spans="1:12" ht="14.25" customHeight="1">
      <c r="A25" s="58"/>
      <c r="B25" s="20"/>
      <c r="C25" s="21"/>
      <c r="D25" s="22"/>
      <c r="E25" s="2"/>
      <c r="F25" s="4"/>
      <c r="G25" s="23"/>
      <c r="H25" s="15"/>
      <c r="I25" s="15"/>
      <c r="J25" s="24"/>
      <c r="K25" s="73"/>
      <c r="L25" s="75"/>
    </row>
    <row r="26" spans="1:12" ht="14.25" customHeight="1">
      <c r="A26" s="59"/>
      <c r="B26" s="26"/>
      <c r="C26" s="29"/>
      <c r="D26" s="28"/>
      <c r="E26" s="29"/>
      <c r="F26" s="5"/>
      <c r="G26" s="30"/>
      <c r="H26" s="5"/>
      <c r="I26" s="6"/>
      <c r="J26" s="7"/>
      <c r="K26" s="7"/>
      <c r="L26" s="76"/>
    </row>
    <row r="27" spans="1:12" ht="14.25" customHeight="1">
      <c r="A27" s="40"/>
      <c r="B27" s="8"/>
      <c r="C27" s="9"/>
      <c r="D27" s="10"/>
      <c r="F27" s="4"/>
      <c r="G27" s="23"/>
      <c r="H27" s="15"/>
      <c r="I27" s="71"/>
      <c r="J27" s="18"/>
      <c r="K27" s="18"/>
      <c r="L27" s="19"/>
    </row>
    <row r="28" spans="1:12" ht="14.25" customHeight="1">
      <c r="A28" s="40"/>
      <c r="B28" s="8"/>
      <c r="C28" s="57"/>
      <c r="D28" s="28"/>
      <c r="E28" s="28"/>
      <c r="F28" s="5"/>
      <c r="G28" s="30"/>
      <c r="H28" s="6"/>
      <c r="I28" s="32"/>
      <c r="J28" s="18"/>
      <c r="K28" s="18"/>
      <c r="L28" s="19"/>
    </row>
    <row r="29" spans="1:12" ht="14.25" customHeight="1">
      <c r="A29" s="58"/>
      <c r="B29" s="20"/>
      <c r="C29" s="21"/>
      <c r="D29" s="22"/>
      <c r="E29" s="2"/>
      <c r="F29" s="4"/>
      <c r="G29" s="23"/>
      <c r="H29" s="15"/>
      <c r="I29" s="72"/>
      <c r="J29" s="24"/>
      <c r="K29" s="24"/>
      <c r="L29" s="25"/>
    </row>
    <row r="30" spans="1:12" ht="14.25" customHeight="1">
      <c r="A30" s="59"/>
      <c r="B30" s="26"/>
      <c r="C30" s="29"/>
      <c r="D30" s="28"/>
      <c r="E30" s="29"/>
      <c r="F30" s="5"/>
      <c r="G30" s="30"/>
      <c r="H30" s="6"/>
      <c r="I30" s="6"/>
      <c r="J30" s="7"/>
      <c r="K30" s="7"/>
      <c r="L30" s="31"/>
    </row>
    <row r="31" spans="1:12" ht="14.25" customHeight="1">
      <c r="A31" s="58"/>
      <c r="B31" s="20"/>
      <c r="C31" s="9"/>
      <c r="D31" s="10"/>
      <c r="F31" s="4"/>
      <c r="G31" s="23"/>
      <c r="H31" s="15"/>
      <c r="I31" s="72"/>
      <c r="J31" s="24"/>
      <c r="K31" s="24"/>
      <c r="L31" s="25"/>
    </row>
    <row r="32" spans="1:12" ht="14.25" customHeight="1">
      <c r="A32" s="59"/>
      <c r="B32" s="26"/>
      <c r="C32" s="57"/>
      <c r="D32" s="28"/>
      <c r="E32" s="28"/>
      <c r="F32" s="5"/>
      <c r="G32" s="30"/>
      <c r="H32" s="6"/>
      <c r="I32" s="6"/>
      <c r="J32" s="7"/>
      <c r="K32" s="7"/>
      <c r="L32" s="31"/>
    </row>
    <row r="33" spans="1:12" ht="14.25" customHeight="1">
      <c r="A33" s="40"/>
      <c r="B33" s="8"/>
      <c r="C33" s="9"/>
      <c r="D33" s="10"/>
      <c r="F33" s="3"/>
      <c r="G33" s="17"/>
      <c r="H33" s="32"/>
      <c r="I33" s="71"/>
      <c r="J33" s="18"/>
      <c r="K33" s="24"/>
      <c r="L33" s="25"/>
    </row>
    <row r="34" spans="1:12" ht="14.25" customHeight="1">
      <c r="A34" s="40"/>
      <c r="B34" s="8"/>
      <c r="C34" s="33"/>
      <c r="D34" s="10"/>
      <c r="F34" s="3"/>
      <c r="G34" s="17"/>
      <c r="H34" s="32"/>
      <c r="I34" s="32"/>
      <c r="J34" s="18"/>
      <c r="K34" s="7"/>
      <c r="L34" s="31"/>
    </row>
    <row r="35" spans="1:12" ht="14.25" customHeight="1">
      <c r="A35" s="58"/>
      <c r="B35" s="20"/>
      <c r="C35" s="21"/>
      <c r="D35" s="22"/>
      <c r="E35" s="2"/>
      <c r="F35" s="4"/>
      <c r="G35" s="23"/>
      <c r="H35" s="15"/>
      <c r="I35" s="72"/>
      <c r="J35" s="24"/>
      <c r="K35" s="24"/>
      <c r="L35" s="25"/>
    </row>
    <row r="36" spans="1:12" ht="14.25" customHeight="1">
      <c r="A36" s="59"/>
      <c r="B36" s="26"/>
      <c r="C36" s="29"/>
      <c r="D36" s="28"/>
      <c r="E36" s="29"/>
      <c r="F36" s="5"/>
      <c r="G36" s="30"/>
      <c r="H36" s="122"/>
      <c r="I36" s="6"/>
      <c r="J36" s="61"/>
      <c r="K36" s="61"/>
      <c r="L36" s="31"/>
    </row>
    <row r="37" spans="1:12" ht="14.25" customHeight="1">
      <c r="A37" s="40"/>
      <c r="B37" s="8"/>
      <c r="C37" s="9"/>
      <c r="D37" s="10"/>
      <c r="F37" s="3"/>
      <c r="G37" s="17"/>
      <c r="H37" s="32"/>
      <c r="I37" s="71"/>
      <c r="J37" s="18"/>
      <c r="K37" s="18"/>
      <c r="L37" s="19"/>
    </row>
    <row r="38" spans="1:12" ht="14.25" customHeight="1" thickBot="1">
      <c r="A38" s="60"/>
      <c r="B38" s="50"/>
      <c r="C38" s="51"/>
      <c r="D38" s="52"/>
      <c r="E38" s="53"/>
      <c r="F38" s="54"/>
      <c r="G38" s="55"/>
      <c r="H38" s="123"/>
      <c r="I38" s="125"/>
      <c r="J38" s="124"/>
      <c r="K38" s="62"/>
      <c r="L38" s="119"/>
    </row>
    <row r="40" spans="1:12" ht="14.25" customHeight="1" thickBot="1">
      <c r="J40" s="56" t="s">
        <v>39</v>
      </c>
      <c r="K40" s="805" t="s">
        <v>14</v>
      </c>
      <c r="L40" s="805"/>
    </row>
  </sheetData>
  <mergeCells count="2">
    <mergeCell ref="K40:L40"/>
    <mergeCell ref="J4:L4"/>
  </mergeCells>
  <phoneticPr fontId="3"/>
  <printOptions horizontalCentered="1" verticalCentered="1"/>
  <pageMargins left="0" right="0" top="0.6692913385826772" bottom="0" header="0.51181102362204722" footer="0.43307086614173229"/>
  <pageSetup paperSize="9" orientation="portrait" blackAndWhite="1" r:id="rId1"/>
  <headerFooter alignWithMargins="0">
    <oddFooter>&amp;C&amp;8第３分団格納庫新築工事  内訳書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U60"/>
  <sheetViews>
    <sheetView view="pageBreakPreview" zoomScale="115" zoomScaleNormal="100" zoomScaleSheetLayoutView="115" workbookViewId="0">
      <selection activeCell="V51" sqref="V51:Y51"/>
    </sheetView>
  </sheetViews>
  <sheetFormatPr defaultColWidth="3.7109375" defaultRowHeight="12"/>
  <cols>
    <col min="1" max="16384" width="3.7109375" style="94"/>
  </cols>
  <sheetData>
    <row r="1" spans="1:33" ht="15" customHeight="1" thickBot="1">
      <c r="A1" s="94" t="s">
        <v>83</v>
      </c>
    </row>
    <row r="2" spans="1:33" ht="15" customHeight="1" thickBot="1">
      <c r="A2" s="597" t="s">
        <v>84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9"/>
    </row>
    <row r="3" spans="1:33" ht="15" customHeight="1">
      <c r="A3" s="704" t="s">
        <v>85</v>
      </c>
      <c r="B3" s="691"/>
      <c r="C3" s="691"/>
      <c r="D3" s="691"/>
      <c r="E3" s="691" t="s">
        <v>86</v>
      </c>
      <c r="F3" s="691"/>
      <c r="G3" s="705" t="s">
        <v>87</v>
      </c>
      <c r="H3" s="706"/>
      <c r="I3" s="706"/>
      <c r="J3" s="706"/>
      <c r="K3" s="706"/>
      <c r="L3" s="706"/>
      <c r="M3" s="706"/>
      <c r="N3" s="706"/>
      <c r="O3" s="707"/>
      <c r="P3" s="705" t="s">
        <v>88</v>
      </c>
      <c r="Q3" s="706"/>
      <c r="R3" s="691"/>
      <c r="S3" s="707"/>
      <c r="T3" s="691" t="s">
        <v>89</v>
      </c>
      <c r="U3" s="691"/>
      <c r="V3" s="691" t="s">
        <v>90</v>
      </c>
      <c r="W3" s="691"/>
      <c r="X3" s="691"/>
      <c r="Y3" s="719"/>
    </row>
    <row r="4" spans="1:33" ht="15" customHeight="1">
      <c r="A4" s="667" t="s">
        <v>70</v>
      </c>
      <c r="B4" s="668"/>
      <c r="C4" s="668"/>
      <c r="D4" s="668"/>
      <c r="E4" s="739">
        <f>ROUNDDOWN(AE5/30,1)</f>
        <v>5</v>
      </c>
      <c r="F4" s="740"/>
      <c r="G4" s="741" t="s">
        <v>1231</v>
      </c>
      <c r="H4" s="741"/>
      <c r="I4" s="741"/>
      <c r="J4" s="741"/>
      <c r="K4" s="741"/>
      <c r="L4" s="720">
        <f>建築内訳!I16</f>
        <v>0</v>
      </c>
      <c r="M4" s="720"/>
      <c r="N4" s="720"/>
      <c r="O4" s="720"/>
      <c r="P4" s="738" t="str">
        <f>経費率計算表!F6</f>
        <v>-</v>
      </c>
      <c r="Q4" s="738"/>
      <c r="R4" s="738"/>
      <c r="S4" s="738"/>
      <c r="T4" s="708">
        <v>1</v>
      </c>
      <c r="U4" s="708"/>
      <c r="V4" s="653" t="e">
        <f>ROUNDDOWN(L4*P4/100*T4,0)</f>
        <v>#VALUE!</v>
      </c>
      <c r="W4" s="653"/>
      <c r="X4" s="653"/>
      <c r="Y4" s="692"/>
      <c r="AA4" s="721"/>
      <c r="AB4" s="721"/>
      <c r="AC4" s="721"/>
      <c r="AD4" s="721"/>
      <c r="AE4" s="721" t="s">
        <v>86</v>
      </c>
      <c r="AF4" s="721"/>
      <c r="AG4" s="721"/>
    </row>
    <row r="5" spans="1:33" ht="15" customHeight="1">
      <c r="A5" s="667"/>
      <c r="B5" s="668"/>
      <c r="C5" s="668"/>
      <c r="D5" s="668"/>
      <c r="E5" s="736"/>
      <c r="F5" s="737"/>
      <c r="G5" s="670" t="s">
        <v>91</v>
      </c>
      <c r="H5" s="670"/>
      <c r="I5" s="670"/>
      <c r="J5" s="670"/>
      <c r="K5" s="670"/>
      <c r="L5" s="671"/>
      <c r="M5" s="671"/>
      <c r="N5" s="671"/>
      <c r="O5" s="671"/>
      <c r="P5" s="607"/>
      <c r="Q5" s="608"/>
      <c r="R5" s="608"/>
      <c r="S5" s="609"/>
      <c r="T5" s="715"/>
      <c r="U5" s="715"/>
      <c r="V5" s="690"/>
      <c r="W5" s="690"/>
      <c r="X5" s="690"/>
      <c r="Y5" s="712"/>
      <c r="AA5" s="721" t="s">
        <v>70</v>
      </c>
      <c r="AB5" s="721"/>
      <c r="AC5" s="721"/>
      <c r="AD5" s="721"/>
      <c r="AE5" s="722">
        <v>150</v>
      </c>
      <c r="AF5" s="723"/>
      <c r="AG5" s="95" t="s">
        <v>92</v>
      </c>
    </row>
    <row r="6" spans="1:33" ht="15" customHeight="1">
      <c r="A6" s="667"/>
      <c r="B6" s="668"/>
      <c r="C6" s="668"/>
      <c r="D6" s="668"/>
      <c r="E6" s="688"/>
      <c r="F6" s="689"/>
      <c r="G6" s="670" t="s">
        <v>93</v>
      </c>
      <c r="H6" s="670"/>
      <c r="I6" s="670"/>
      <c r="J6" s="670"/>
      <c r="K6" s="670"/>
      <c r="L6" s="671"/>
      <c r="M6" s="671"/>
      <c r="N6" s="671"/>
      <c r="O6" s="671"/>
      <c r="P6" s="607"/>
      <c r="Q6" s="608"/>
      <c r="R6" s="608"/>
      <c r="S6" s="609"/>
      <c r="T6" s="715"/>
      <c r="U6" s="715"/>
      <c r="V6" s="690"/>
      <c r="W6" s="690"/>
      <c r="X6" s="690"/>
      <c r="Y6" s="712"/>
    </row>
    <row r="7" spans="1:33" ht="15" customHeight="1">
      <c r="A7" s="667"/>
      <c r="B7" s="668"/>
      <c r="C7" s="668"/>
      <c r="D7" s="668"/>
      <c r="E7" s="669"/>
      <c r="F7" s="669"/>
      <c r="G7" s="730" t="s">
        <v>94</v>
      </c>
      <c r="H7" s="731"/>
      <c r="I7" s="731"/>
      <c r="J7" s="731"/>
      <c r="K7" s="731"/>
      <c r="L7" s="731"/>
      <c r="M7" s="731"/>
      <c r="N7" s="731"/>
      <c r="O7" s="732"/>
      <c r="P7" s="726"/>
      <c r="Q7" s="726"/>
      <c r="R7" s="726"/>
      <c r="S7" s="726"/>
      <c r="T7" s="715"/>
      <c r="U7" s="715"/>
      <c r="V7" s="671">
        <v>0</v>
      </c>
      <c r="W7" s="671"/>
      <c r="X7" s="671"/>
      <c r="Y7" s="727"/>
    </row>
    <row r="8" spans="1:33" ht="15" customHeight="1">
      <c r="A8" s="667"/>
      <c r="B8" s="668"/>
      <c r="C8" s="668"/>
      <c r="D8" s="668"/>
      <c r="E8" s="669"/>
      <c r="F8" s="669"/>
      <c r="G8" s="672" t="s">
        <v>95</v>
      </c>
      <c r="H8" s="672"/>
      <c r="I8" s="672"/>
      <c r="J8" s="672"/>
      <c r="K8" s="672"/>
      <c r="L8" s="673">
        <f>SUM(L4:O6)</f>
        <v>0</v>
      </c>
      <c r="M8" s="673"/>
      <c r="N8" s="673"/>
      <c r="O8" s="673"/>
      <c r="P8" s="735"/>
      <c r="Q8" s="735"/>
      <c r="R8" s="735"/>
      <c r="S8" s="735"/>
      <c r="T8" s="734"/>
      <c r="U8" s="734"/>
      <c r="V8" s="673" t="e">
        <f>SUM(V4:Y7)</f>
        <v>#VALUE!</v>
      </c>
      <c r="W8" s="673"/>
      <c r="X8" s="673"/>
      <c r="Y8" s="733"/>
    </row>
    <row r="9" spans="1:33" ht="15" customHeight="1">
      <c r="A9" s="644" t="s">
        <v>96</v>
      </c>
      <c r="B9" s="645"/>
      <c r="C9" s="645"/>
      <c r="D9" s="645"/>
      <c r="E9" s="728">
        <f>ROUNDDOWN(AE10/30,1)</f>
        <v>5</v>
      </c>
      <c r="F9" s="728"/>
      <c r="G9" s="713" t="s">
        <v>1232</v>
      </c>
      <c r="H9" s="713"/>
      <c r="I9" s="713"/>
      <c r="J9" s="713"/>
      <c r="K9" s="713"/>
      <c r="L9" s="686"/>
      <c r="M9" s="686"/>
      <c r="N9" s="686"/>
      <c r="O9" s="686"/>
      <c r="P9" s="701"/>
      <c r="Q9" s="701"/>
      <c r="R9" s="701"/>
      <c r="S9" s="701"/>
      <c r="T9" s="708">
        <v>1</v>
      </c>
      <c r="U9" s="708"/>
      <c r="V9" s="653">
        <f>ROUNDDOWN(L9*P9/100*T9,0)</f>
        <v>0</v>
      </c>
      <c r="W9" s="653"/>
      <c r="X9" s="653"/>
      <c r="Y9" s="692"/>
      <c r="AA9" s="721"/>
      <c r="AB9" s="721"/>
      <c r="AC9" s="721"/>
      <c r="AD9" s="721"/>
      <c r="AE9" s="721" t="s">
        <v>86</v>
      </c>
      <c r="AF9" s="721"/>
      <c r="AG9" s="721"/>
    </row>
    <row r="10" spans="1:33" ht="15" customHeight="1">
      <c r="A10" s="667"/>
      <c r="B10" s="668"/>
      <c r="C10" s="668"/>
      <c r="D10" s="668"/>
      <c r="E10" s="729"/>
      <c r="F10" s="729"/>
      <c r="G10" s="730" t="s">
        <v>94</v>
      </c>
      <c r="H10" s="731"/>
      <c r="I10" s="731"/>
      <c r="J10" s="731"/>
      <c r="K10" s="731"/>
      <c r="L10" s="731"/>
      <c r="M10" s="731"/>
      <c r="N10" s="731"/>
      <c r="O10" s="732"/>
      <c r="P10" s="726"/>
      <c r="Q10" s="726"/>
      <c r="R10" s="726"/>
      <c r="S10" s="726"/>
      <c r="T10" s="715"/>
      <c r="U10" s="715"/>
      <c r="V10" s="671"/>
      <c r="W10" s="671"/>
      <c r="X10" s="671"/>
      <c r="Y10" s="727"/>
      <c r="AA10" s="721" t="s">
        <v>96</v>
      </c>
      <c r="AB10" s="721"/>
      <c r="AC10" s="721"/>
      <c r="AD10" s="721"/>
      <c r="AE10" s="722">
        <v>150</v>
      </c>
      <c r="AF10" s="723"/>
      <c r="AG10" s="95" t="s">
        <v>92</v>
      </c>
    </row>
    <row r="11" spans="1:33" ht="15" customHeight="1">
      <c r="A11" s="679"/>
      <c r="B11" s="680"/>
      <c r="C11" s="680"/>
      <c r="D11" s="680"/>
      <c r="E11" s="724"/>
      <c r="F11" s="725"/>
      <c r="G11" s="682" t="s">
        <v>95</v>
      </c>
      <c r="H11" s="682"/>
      <c r="I11" s="682"/>
      <c r="J11" s="682"/>
      <c r="K11" s="682"/>
      <c r="L11" s="683">
        <f>SUM(L9:O9)</f>
        <v>0</v>
      </c>
      <c r="M11" s="683"/>
      <c r="N11" s="683"/>
      <c r="O11" s="683"/>
      <c r="P11" s="710"/>
      <c r="Q11" s="710"/>
      <c r="R11" s="710"/>
      <c r="S11" s="710"/>
      <c r="T11" s="711"/>
      <c r="U11" s="711"/>
      <c r="V11" s="683">
        <f>SUM(V9:Y10)</f>
        <v>0</v>
      </c>
      <c r="W11" s="683"/>
      <c r="X11" s="683"/>
      <c r="Y11" s="709"/>
    </row>
    <row r="12" spans="1:33" ht="15" customHeight="1">
      <c r="A12" s="667" t="s">
        <v>97</v>
      </c>
      <c r="B12" s="668"/>
      <c r="C12" s="668"/>
      <c r="D12" s="668"/>
      <c r="E12" s="677">
        <f>ROUNDDOWN(AE13/30,1)</f>
        <v>5</v>
      </c>
      <c r="F12" s="677"/>
      <c r="G12" s="713" t="s">
        <v>1233</v>
      </c>
      <c r="H12" s="713"/>
      <c r="I12" s="713"/>
      <c r="J12" s="713"/>
      <c r="K12" s="713"/>
      <c r="L12" s="720"/>
      <c r="M12" s="720"/>
      <c r="N12" s="720"/>
      <c r="O12" s="720"/>
      <c r="P12" s="701"/>
      <c r="Q12" s="701"/>
      <c r="R12" s="701"/>
      <c r="S12" s="701"/>
      <c r="T12" s="708">
        <v>1</v>
      </c>
      <c r="U12" s="708"/>
      <c r="V12" s="690">
        <f>ROUNDDOWN(L12*P12/100*T12,0)</f>
        <v>0</v>
      </c>
      <c r="W12" s="690"/>
      <c r="X12" s="690"/>
      <c r="Y12" s="712"/>
      <c r="AA12" s="721"/>
      <c r="AB12" s="721"/>
      <c r="AC12" s="721"/>
      <c r="AD12" s="721"/>
      <c r="AE12" s="721" t="s">
        <v>86</v>
      </c>
      <c r="AF12" s="721"/>
      <c r="AG12" s="721"/>
    </row>
    <row r="13" spans="1:33" ht="15" customHeight="1">
      <c r="A13" s="679"/>
      <c r="B13" s="680"/>
      <c r="C13" s="680"/>
      <c r="D13" s="680"/>
      <c r="E13" s="681"/>
      <c r="F13" s="681"/>
      <c r="G13" s="682" t="s">
        <v>95</v>
      </c>
      <c r="H13" s="682"/>
      <c r="I13" s="682"/>
      <c r="J13" s="682"/>
      <c r="K13" s="682"/>
      <c r="L13" s="683">
        <f>SUM(L12:O12)</f>
        <v>0</v>
      </c>
      <c r="M13" s="683"/>
      <c r="N13" s="683"/>
      <c r="O13" s="683"/>
      <c r="P13" s="710"/>
      <c r="Q13" s="710"/>
      <c r="R13" s="710"/>
      <c r="S13" s="710"/>
      <c r="T13" s="711"/>
      <c r="U13" s="711"/>
      <c r="V13" s="683">
        <f>SUM(V12)</f>
        <v>0</v>
      </c>
      <c r="W13" s="683"/>
      <c r="X13" s="683"/>
      <c r="Y13" s="709"/>
      <c r="AA13" s="721" t="s">
        <v>97</v>
      </c>
      <c r="AB13" s="721"/>
      <c r="AC13" s="721"/>
      <c r="AD13" s="721"/>
      <c r="AE13" s="722">
        <v>150</v>
      </c>
      <c r="AF13" s="723"/>
      <c r="AG13" s="95" t="s">
        <v>92</v>
      </c>
    </row>
    <row r="14" spans="1:33" ht="15" hidden="1" customHeight="1">
      <c r="A14" s="674" t="s">
        <v>98</v>
      </c>
      <c r="B14" s="675"/>
      <c r="C14" s="675"/>
      <c r="D14" s="676"/>
      <c r="E14" s="677">
        <f>ROUNDDOWN(E15/30,1)</f>
        <v>0</v>
      </c>
      <c r="F14" s="677"/>
      <c r="G14" s="645" t="s">
        <v>98</v>
      </c>
      <c r="H14" s="645"/>
      <c r="I14" s="645"/>
      <c r="J14" s="645"/>
      <c r="K14" s="645"/>
      <c r="L14" s="720">
        <v>0</v>
      </c>
      <c r="M14" s="720"/>
      <c r="N14" s="720"/>
      <c r="O14" s="720"/>
      <c r="P14" s="701">
        <v>3.08</v>
      </c>
      <c r="Q14" s="701"/>
      <c r="R14" s="701"/>
      <c r="S14" s="701"/>
      <c r="T14" s="708">
        <v>1</v>
      </c>
      <c r="U14" s="708"/>
      <c r="V14" s="653">
        <f>ROUNDDOWN(L14*P14/100*T14,0)</f>
        <v>0</v>
      </c>
      <c r="W14" s="653"/>
      <c r="X14" s="653"/>
      <c r="Y14" s="692"/>
    </row>
    <row r="15" spans="1:33" ht="15" hidden="1" customHeight="1">
      <c r="A15" s="679"/>
      <c r="B15" s="680"/>
      <c r="C15" s="680"/>
      <c r="D15" s="680"/>
      <c r="E15" s="681">
        <v>0</v>
      </c>
      <c r="F15" s="681"/>
      <c r="G15" s="682" t="s">
        <v>95</v>
      </c>
      <c r="H15" s="682"/>
      <c r="I15" s="682"/>
      <c r="J15" s="682"/>
      <c r="K15" s="682"/>
      <c r="L15" s="683">
        <f>SUM(L14:O14)</f>
        <v>0</v>
      </c>
      <c r="M15" s="683"/>
      <c r="N15" s="683"/>
      <c r="O15" s="683"/>
      <c r="P15" s="710"/>
      <c r="Q15" s="710"/>
      <c r="R15" s="710"/>
      <c r="S15" s="710"/>
      <c r="T15" s="711"/>
      <c r="U15" s="711"/>
      <c r="V15" s="683">
        <f>SUM(V14)</f>
        <v>0</v>
      </c>
      <c r="W15" s="683"/>
      <c r="X15" s="683"/>
      <c r="Y15" s="709"/>
    </row>
    <row r="16" spans="1:33" ht="15" customHeight="1">
      <c r="A16" s="667"/>
      <c r="B16" s="668"/>
      <c r="C16" s="668"/>
      <c r="D16" s="668"/>
      <c r="E16" s="669"/>
      <c r="F16" s="669"/>
      <c r="G16" s="645"/>
      <c r="H16" s="645"/>
      <c r="I16" s="645"/>
      <c r="J16" s="645"/>
      <c r="K16" s="645"/>
      <c r="L16" s="653"/>
      <c r="M16" s="653"/>
      <c r="N16" s="653"/>
      <c r="O16" s="653"/>
      <c r="P16" s="701"/>
      <c r="Q16" s="701"/>
      <c r="R16" s="701"/>
      <c r="S16" s="701"/>
      <c r="T16" s="708"/>
      <c r="U16" s="708"/>
      <c r="V16" s="653"/>
      <c r="W16" s="653"/>
      <c r="X16" s="653"/>
      <c r="Y16" s="692"/>
    </row>
    <row r="17" spans="1:25" ht="15" customHeight="1" thickBot="1">
      <c r="A17" s="613"/>
      <c r="B17" s="614"/>
      <c r="C17" s="614"/>
      <c r="D17" s="614"/>
      <c r="E17" s="662"/>
      <c r="F17" s="662"/>
      <c r="G17" s="602" t="s">
        <v>99</v>
      </c>
      <c r="H17" s="602"/>
      <c r="I17" s="602"/>
      <c r="J17" s="602"/>
      <c r="K17" s="602"/>
      <c r="L17" s="640">
        <f>L8+L11+L13+L15</f>
        <v>0</v>
      </c>
      <c r="M17" s="640"/>
      <c r="N17" s="640"/>
      <c r="O17" s="640"/>
      <c r="P17" s="702"/>
      <c r="Q17" s="702"/>
      <c r="R17" s="702"/>
      <c r="S17" s="702"/>
      <c r="T17" s="703"/>
      <c r="U17" s="703"/>
      <c r="V17" s="640" t="e">
        <f>V8+V13+V11</f>
        <v>#VALUE!</v>
      </c>
      <c r="W17" s="640"/>
      <c r="X17" s="640"/>
      <c r="Y17" s="641"/>
    </row>
    <row r="18" spans="1:25" ht="15" customHeight="1" thickBot="1">
      <c r="A18" s="597" t="s">
        <v>100</v>
      </c>
      <c r="B18" s="598"/>
      <c r="C18" s="598"/>
      <c r="D18" s="598"/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  <c r="U18" s="598"/>
      <c r="V18" s="598"/>
      <c r="W18" s="598"/>
      <c r="X18" s="598"/>
      <c r="Y18" s="599"/>
    </row>
    <row r="19" spans="1:25" ht="15" customHeight="1">
      <c r="A19" s="704" t="s">
        <v>85</v>
      </c>
      <c r="B19" s="691"/>
      <c r="C19" s="691"/>
      <c r="D19" s="691"/>
      <c r="E19" s="691" t="s">
        <v>86</v>
      </c>
      <c r="F19" s="691"/>
      <c r="G19" s="705" t="s">
        <v>101</v>
      </c>
      <c r="H19" s="706"/>
      <c r="I19" s="706"/>
      <c r="J19" s="706"/>
      <c r="K19" s="706"/>
      <c r="L19" s="706"/>
      <c r="M19" s="706"/>
      <c r="N19" s="706"/>
      <c r="O19" s="707"/>
      <c r="P19" s="705" t="s">
        <v>102</v>
      </c>
      <c r="Q19" s="706"/>
      <c r="R19" s="691"/>
      <c r="S19" s="707"/>
      <c r="T19" s="691" t="s">
        <v>89</v>
      </c>
      <c r="U19" s="691"/>
      <c r="V19" s="691" t="s">
        <v>103</v>
      </c>
      <c r="W19" s="691"/>
      <c r="X19" s="691"/>
      <c r="Y19" s="719"/>
    </row>
    <row r="20" spans="1:25" ht="15" customHeight="1">
      <c r="A20" s="667" t="s">
        <v>70</v>
      </c>
      <c r="B20" s="668"/>
      <c r="C20" s="668"/>
      <c r="D20" s="668"/>
      <c r="E20" s="716">
        <f>E4</f>
        <v>5</v>
      </c>
      <c r="F20" s="717"/>
      <c r="G20" s="713" t="s">
        <v>1231</v>
      </c>
      <c r="H20" s="713"/>
      <c r="I20" s="713"/>
      <c r="J20" s="713"/>
      <c r="K20" s="713"/>
      <c r="L20" s="684" t="e">
        <f>L17+V17</f>
        <v>#VALUE!</v>
      </c>
      <c r="M20" s="684"/>
      <c r="N20" s="684"/>
      <c r="O20" s="684"/>
      <c r="P20" s="718" t="e">
        <f>経費率計算表!F13</f>
        <v>#VALUE!</v>
      </c>
      <c r="Q20" s="718"/>
      <c r="R20" s="718"/>
      <c r="S20" s="718"/>
      <c r="T20" s="714">
        <v>1</v>
      </c>
      <c r="U20" s="714"/>
      <c r="V20" s="653" t="e">
        <f>ROUNDDOWN(L20*P20/100*T20,0)</f>
        <v>#VALUE!</v>
      </c>
      <c r="W20" s="653"/>
      <c r="X20" s="653"/>
      <c r="Y20" s="692"/>
    </row>
    <row r="21" spans="1:25" ht="15" customHeight="1">
      <c r="A21" s="667"/>
      <c r="B21" s="668"/>
      <c r="C21" s="668"/>
      <c r="D21" s="668"/>
      <c r="E21" s="688"/>
      <c r="F21" s="689"/>
      <c r="G21" s="670" t="s">
        <v>91</v>
      </c>
      <c r="H21" s="670"/>
      <c r="I21" s="670"/>
      <c r="J21" s="670"/>
      <c r="K21" s="670"/>
      <c r="L21" s="690"/>
      <c r="M21" s="690"/>
      <c r="N21" s="690"/>
      <c r="O21" s="690"/>
      <c r="P21" s="607"/>
      <c r="Q21" s="608"/>
      <c r="R21" s="608"/>
      <c r="S21" s="609"/>
      <c r="T21" s="715"/>
      <c r="U21" s="715"/>
      <c r="V21" s="690"/>
      <c r="W21" s="690"/>
      <c r="X21" s="690"/>
      <c r="Y21" s="712"/>
    </row>
    <row r="22" spans="1:25" ht="15" customHeight="1">
      <c r="A22" s="667"/>
      <c r="B22" s="668"/>
      <c r="C22" s="668"/>
      <c r="D22" s="668"/>
      <c r="E22" s="669"/>
      <c r="F22" s="669"/>
      <c r="G22" s="670" t="s">
        <v>93</v>
      </c>
      <c r="H22" s="670"/>
      <c r="I22" s="670"/>
      <c r="J22" s="670"/>
      <c r="K22" s="670"/>
      <c r="L22" s="690"/>
      <c r="M22" s="690"/>
      <c r="N22" s="690"/>
      <c r="O22" s="690"/>
      <c r="P22" s="607"/>
      <c r="Q22" s="608"/>
      <c r="R22" s="608"/>
      <c r="S22" s="609"/>
      <c r="T22" s="715"/>
      <c r="U22" s="715"/>
      <c r="V22" s="690"/>
      <c r="W22" s="690"/>
      <c r="X22" s="690"/>
      <c r="Y22" s="712"/>
    </row>
    <row r="23" spans="1:25" ht="15" customHeight="1">
      <c r="A23" s="679"/>
      <c r="B23" s="680"/>
      <c r="C23" s="680"/>
      <c r="D23" s="680"/>
      <c r="E23" s="685"/>
      <c r="F23" s="685"/>
      <c r="G23" s="682" t="s">
        <v>95</v>
      </c>
      <c r="H23" s="682"/>
      <c r="I23" s="682"/>
      <c r="J23" s="682"/>
      <c r="K23" s="682"/>
      <c r="L23" s="683" t="e">
        <f>SUM(L20:O22)</f>
        <v>#VALUE!</v>
      </c>
      <c r="M23" s="683"/>
      <c r="N23" s="683"/>
      <c r="O23" s="683"/>
      <c r="P23" s="610"/>
      <c r="Q23" s="611"/>
      <c r="R23" s="611"/>
      <c r="S23" s="612"/>
      <c r="T23" s="711"/>
      <c r="U23" s="711"/>
      <c r="V23" s="683" t="e">
        <f>SUM(V20:Y22)</f>
        <v>#VALUE!</v>
      </c>
      <c r="W23" s="683"/>
      <c r="X23" s="683"/>
      <c r="Y23" s="709"/>
    </row>
    <row r="24" spans="1:25" ht="15" customHeight="1">
      <c r="A24" s="667" t="s">
        <v>96</v>
      </c>
      <c r="B24" s="668"/>
      <c r="C24" s="668"/>
      <c r="D24" s="668"/>
      <c r="E24" s="677">
        <f>E9</f>
        <v>5</v>
      </c>
      <c r="F24" s="678"/>
      <c r="G24" s="713" t="s">
        <v>1232</v>
      </c>
      <c r="H24" s="713"/>
      <c r="I24" s="713"/>
      <c r="J24" s="713"/>
      <c r="K24" s="713"/>
      <c r="L24" s="653">
        <f>L11+V11</f>
        <v>0</v>
      </c>
      <c r="M24" s="653"/>
      <c r="N24" s="653"/>
      <c r="O24" s="653"/>
      <c r="P24" s="701"/>
      <c r="Q24" s="701"/>
      <c r="R24" s="701"/>
      <c r="S24" s="701"/>
      <c r="T24" s="708">
        <v>1</v>
      </c>
      <c r="U24" s="708"/>
      <c r="V24" s="653">
        <f>ROUNDDOWN(L24*P24/100*T24,0)</f>
        <v>0</v>
      </c>
      <c r="W24" s="653"/>
      <c r="X24" s="653"/>
      <c r="Y24" s="692"/>
    </row>
    <row r="25" spans="1:25" ht="15" customHeight="1">
      <c r="A25" s="679"/>
      <c r="B25" s="680"/>
      <c r="C25" s="680"/>
      <c r="D25" s="680"/>
      <c r="E25" s="685"/>
      <c r="F25" s="685"/>
      <c r="G25" s="682" t="s">
        <v>95</v>
      </c>
      <c r="H25" s="682"/>
      <c r="I25" s="682"/>
      <c r="J25" s="682"/>
      <c r="K25" s="682"/>
      <c r="L25" s="683">
        <f>SUM(L24:O24)</f>
        <v>0</v>
      </c>
      <c r="M25" s="683"/>
      <c r="N25" s="683"/>
      <c r="O25" s="683"/>
      <c r="P25" s="710"/>
      <c r="Q25" s="710"/>
      <c r="R25" s="710"/>
      <c r="S25" s="710"/>
      <c r="T25" s="711"/>
      <c r="U25" s="711"/>
      <c r="V25" s="683">
        <f>SUM(V24)</f>
        <v>0</v>
      </c>
      <c r="W25" s="683"/>
      <c r="X25" s="683"/>
      <c r="Y25" s="709"/>
    </row>
    <row r="26" spans="1:25" ht="15" customHeight="1">
      <c r="A26" s="667" t="s">
        <v>97</v>
      </c>
      <c r="B26" s="668"/>
      <c r="C26" s="668"/>
      <c r="D26" s="668"/>
      <c r="E26" s="677">
        <f>E12</f>
        <v>5</v>
      </c>
      <c r="F26" s="678"/>
      <c r="G26" s="713" t="s">
        <v>1233</v>
      </c>
      <c r="H26" s="713"/>
      <c r="I26" s="713"/>
      <c r="J26" s="713"/>
      <c r="K26" s="713"/>
      <c r="L26" s="684">
        <f>L13+V13</f>
        <v>0</v>
      </c>
      <c r="M26" s="684"/>
      <c r="N26" s="684"/>
      <c r="O26" s="684"/>
      <c r="P26" s="701"/>
      <c r="Q26" s="701"/>
      <c r="R26" s="701"/>
      <c r="S26" s="701"/>
      <c r="T26" s="714">
        <v>1</v>
      </c>
      <c r="U26" s="714"/>
      <c r="V26" s="690">
        <f>ROUNDDOWN(L26*P26/100*T26,0)</f>
        <v>0</v>
      </c>
      <c r="W26" s="690"/>
      <c r="X26" s="690"/>
      <c r="Y26" s="712"/>
    </row>
    <row r="27" spans="1:25" ht="15" customHeight="1">
      <c r="A27" s="679"/>
      <c r="B27" s="680"/>
      <c r="C27" s="680"/>
      <c r="D27" s="680"/>
      <c r="E27" s="685"/>
      <c r="F27" s="685"/>
      <c r="G27" s="682" t="s">
        <v>95</v>
      </c>
      <c r="H27" s="682"/>
      <c r="I27" s="682"/>
      <c r="J27" s="682"/>
      <c r="K27" s="682"/>
      <c r="L27" s="683">
        <f>SUM(L26:O26)</f>
        <v>0</v>
      </c>
      <c r="M27" s="683"/>
      <c r="N27" s="683"/>
      <c r="O27" s="683"/>
      <c r="P27" s="710"/>
      <c r="Q27" s="710"/>
      <c r="R27" s="710"/>
      <c r="S27" s="710"/>
      <c r="T27" s="711"/>
      <c r="U27" s="711"/>
      <c r="V27" s="683">
        <f>SUM(V26)</f>
        <v>0</v>
      </c>
      <c r="W27" s="683"/>
      <c r="X27" s="683"/>
      <c r="Y27" s="709"/>
    </row>
    <row r="28" spans="1:25" ht="15" hidden="1" customHeight="1">
      <c r="A28" s="674" t="s">
        <v>98</v>
      </c>
      <c r="B28" s="675"/>
      <c r="C28" s="675"/>
      <c r="D28" s="676"/>
      <c r="E28" s="677">
        <f>E14</f>
        <v>0</v>
      </c>
      <c r="F28" s="678"/>
      <c r="G28" s="645" t="s">
        <v>98</v>
      </c>
      <c r="H28" s="645"/>
      <c r="I28" s="645"/>
      <c r="J28" s="645"/>
      <c r="K28" s="645"/>
      <c r="L28" s="653">
        <f>L14+V14</f>
        <v>0</v>
      </c>
      <c r="M28" s="653"/>
      <c r="N28" s="653"/>
      <c r="O28" s="653"/>
      <c r="P28" s="701">
        <v>3.98</v>
      </c>
      <c r="Q28" s="701"/>
      <c r="R28" s="701"/>
      <c r="S28" s="701"/>
      <c r="T28" s="708">
        <v>1</v>
      </c>
      <c r="U28" s="708"/>
      <c r="V28" s="653">
        <f>ROUNDDOWN(L28*P28/100*T28,0)</f>
        <v>0</v>
      </c>
      <c r="W28" s="653"/>
      <c r="X28" s="653"/>
      <c r="Y28" s="692"/>
    </row>
    <row r="29" spans="1:25" ht="15" hidden="1" customHeight="1">
      <c r="A29" s="679"/>
      <c r="B29" s="680"/>
      <c r="C29" s="680"/>
      <c r="D29" s="680"/>
      <c r="E29" s="681"/>
      <c r="F29" s="681"/>
      <c r="G29" s="682" t="s">
        <v>95</v>
      </c>
      <c r="H29" s="682"/>
      <c r="I29" s="682"/>
      <c r="J29" s="682"/>
      <c r="K29" s="682"/>
      <c r="L29" s="683">
        <f>SUM(L28:O28)</f>
        <v>0</v>
      </c>
      <c r="M29" s="683"/>
      <c r="N29" s="683"/>
      <c r="O29" s="683"/>
      <c r="P29" s="710"/>
      <c r="Q29" s="710"/>
      <c r="R29" s="710"/>
      <c r="S29" s="710"/>
      <c r="T29" s="711"/>
      <c r="U29" s="711"/>
      <c r="V29" s="683">
        <f>SUM(V28)</f>
        <v>0</v>
      </c>
      <c r="W29" s="683"/>
      <c r="X29" s="683"/>
      <c r="Y29" s="709"/>
    </row>
    <row r="30" spans="1:25" ht="15" customHeight="1">
      <c r="A30" s="667"/>
      <c r="B30" s="668"/>
      <c r="C30" s="668"/>
      <c r="D30" s="668"/>
      <c r="E30" s="669"/>
      <c r="F30" s="669"/>
      <c r="G30" s="645"/>
      <c r="H30" s="645"/>
      <c r="I30" s="645"/>
      <c r="J30" s="645"/>
      <c r="K30" s="645"/>
      <c r="L30" s="653"/>
      <c r="M30" s="653"/>
      <c r="N30" s="653"/>
      <c r="O30" s="653"/>
      <c r="P30" s="701"/>
      <c r="Q30" s="701"/>
      <c r="R30" s="701"/>
      <c r="S30" s="701"/>
      <c r="T30" s="708"/>
      <c r="U30" s="708"/>
      <c r="V30" s="653"/>
      <c r="W30" s="653"/>
      <c r="X30" s="653"/>
      <c r="Y30" s="692"/>
    </row>
    <row r="31" spans="1:25" ht="15" customHeight="1" thickBot="1">
      <c r="A31" s="613"/>
      <c r="B31" s="614"/>
      <c r="C31" s="614"/>
      <c r="D31" s="614"/>
      <c r="E31" s="662"/>
      <c r="F31" s="662"/>
      <c r="G31" s="602" t="s">
        <v>99</v>
      </c>
      <c r="H31" s="602"/>
      <c r="I31" s="602"/>
      <c r="J31" s="602"/>
      <c r="K31" s="602"/>
      <c r="L31" s="640" t="e">
        <f>L23+L27+L25</f>
        <v>#VALUE!</v>
      </c>
      <c r="M31" s="640"/>
      <c r="N31" s="640"/>
      <c r="O31" s="640"/>
      <c r="P31" s="702"/>
      <c r="Q31" s="702"/>
      <c r="R31" s="702"/>
      <c r="S31" s="702"/>
      <c r="T31" s="703"/>
      <c r="U31" s="703"/>
      <c r="V31" s="640" t="e">
        <f>V27+V25+V23</f>
        <v>#VALUE!</v>
      </c>
      <c r="W31" s="640"/>
      <c r="X31" s="640"/>
      <c r="Y31" s="641"/>
    </row>
    <row r="32" spans="1:25" ht="15" customHeight="1" thickBot="1">
      <c r="A32" s="597" t="s">
        <v>104</v>
      </c>
      <c r="B32" s="598"/>
      <c r="C32" s="598"/>
      <c r="D32" s="598"/>
      <c r="E32" s="598"/>
      <c r="F32" s="598"/>
      <c r="G32" s="598"/>
      <c r="H32" s="598"/>
      <c r="I32" s="598"/>
      <c r="J32" s="598"/>
      <c r="K32" s="598"/>
      <c r="L32" s="598"/>
      <c r="M32" s="598"/>
      <c r="N32" s="598"/>
      <c r="O32" s="598"/>
      <c r="P32" s="598"/>
      <c r="Q32" s="598"/>
      <c r="R32" s="598"/>
      <c r="S32" s="598"/>
      <c r="T32" s="598"/>
      <c r="U32" s="598"/>
      <c r="V32" s="598"/>
      <c r="W32" s="598"/>
      <c r="X32" s="598"/>
      <c r="Y32" s="599"/>
    </row>
    <row r="33" spans="1:45" ht="15" customHeight="1">
      <c r="A33" s="704" t="s">
        <v>85</v>
      </c>
      <c r="B33" s="691"/>
      <c r="C33" s="691"/>
      <c r="D33" s="691"/>
      <c r="E33" s="691" t="s">
        <v>86</v>
      </c>
      <c r="F33" s="691"/>
      <c r="G33" s="705" t="s">
        <v>105</v>
      </c>
      <c r="H33" s="706"/>
      <c r="I33" s="706"/>
      <c r="J33" s="706"/>
      <c r="K33" s="706"/>
      <c r="L33" s="706"/>
      <c r="M33" s="706"/>
      <c r="N33" s="706"/>
      <c r="O33" s="707"/>
      <c r="P33" s="705" t="s">
        <v>106</v>
      </c>
      <c r="Q33" s="706"/>
      <c r="R33" s="691"/>
      <c r="S33" s="707"/>
      <c r="T33" s="691" t="s">
        <v>89</v>
      </c>
      <c r="U33" s="691"/>
      <c r="V33" s="695" t="s">
        <v>107</v>
      </c>
      <c r="W33" s="696"/>
      <c r="X33" s="696"/>
      <c r="Y33" s="697"/>
    </row>
    <row r="34" spans="1:45" ht="15" customHeight="1">
      <c r="A34" s="667" t="s">
        <v>70</v>
      </c>
      <c r="B34" s="668"/>
      <c r="C34" s="668"/>
      <c r="D34" s="668"/>
      <c r="E34" s="669"/>
      <c r="F34" s="669"/>
      <c r="G34" s="687" t="s">
        <v>1231</v>
      </c>
      <c r="H34" s="687"/>
      <c r="I34" s="687"/>
      <c r="J34" s="687"/>
      <c r="K34" s="687"/>
      <c r="L34" s="684" t="e">
        <f>L23+V23</f>
        <v>#VALUE!</v>
      </c>
      <c r="M34" s="684"/>
      <c r="N34" s="684"/>
      <c r="O34" s="684"/>
      <c r="P34" s="693"/>
      <c r="Q34" s="693"/>
      <c r="R34" s="693"/>
      <c r="S34" s="693"/>
      <c r="T34" s="694"/>
      <c r="U34" s="694"/>
      <c r="V34" s="653"/>
      <c r="W34" s="653"/>
      <c r="X34" s="653"/>
      <c r="Y34" s="692"/>
    </row>
    <row r="35" spans="1:45" ht="15" customHeight="1">
      <c r="A35" s="667"/>
      <c r="B35" s="668"/>
      <c r="C35" s="668"/>
      <c r="D35" s="668"/>
      <c r="E35" s="688"/>
      <c r="F35" s="689"/>
      <c r="G35" s="670" t="s">
        <v>91</v>
      </c>
      <c r="H35" s="670"/>
      <c r="I35" s="670"/>
      <c r="J35" s="670"/>
      <c r="K35" s="670"/>
      <c r="L35" s="690">
        <f>L21+V21</f>
        <v>0</v>
      </c>
      <c r="M35" s="690"/>
      <c r="N35" s="690"/>
      <c r="O35" s="690"/>
      <c r="P35" s="698"/>
      <c r="Q35" s="699"/>
      <c r="R35" s="699"/>
      <c r="S35" s="700"/>
      <c r="T35" s="655"/>
      <c r="U35" s="655"/>
      <c r="V35" s="620"/>
      <c r="W35" s="620"/>
      <c r="X35" s="620"/>
      <c r="Y35" s="621"/>
    </row>
    <row r="36" spans="1:45" ht="15" customHeight="1">
      <c r="A36" s="667"/>
      <c r="B36" s="668"/>
      <c r="C36" s="668"/>
      <c r="D36" s="668"/>
      <c r="E36" s="669"/>
      <c r="F36" s="669"/>
      <c r="G36" s="670" t="s">
        <v>93</v>
      </c>
      <c r="H36" s="670"/>
      <c r="I36" s="670"/>
      <c r="J36" s="670"/>
      <c r="K36" s="670"/>
      <c r="L36" s="690">
        <f>L22+V22</f>
        <v>0</v>
      </c>
      <c r="M36" s="690"/>
      <c r="N36" s="690"/>
      <c r="O36" s="690"/>
      <c r="P36" s="665"/>
      <c r="Q36" s="665"/>
      <c r="R36" s="665"/>
      <c r="S36" s="665"/>
      <c r="T36" s="666"/>
      <c r="U36" s="666"/>
      <c r="V36" s="620"/>
      <c r="W36" s="620"/>
      <c r="X36" s="620"/>
      <c r="Y36" s="621"/>
    </row>
    <row r="37" spans="1:45" ht="15" customHeight="1">
      <c r="A37" s="679"/>
      <c r="B37" s="680"/>
      <c r="C37" s="680"/>
      <c r="D37" s="680"/>
      <c r="E37" s="685"/>
      <c r="F37" s="685"/>
      <c r="G37" s="682" t="s">
        <v>95</v>
      </c>
      <c r="H37" s="682"/>
      <c r="I37" s="682"/>
      <c r="J37" s="682"/>
      <c r="K37" s="682"/>
      <c r="L37" s="683" t="e">
        <f>SUM(L34:O36)</f>
        <v>#VALUE!</v>
      </c>
      <c r="M37" s="683"/>
      <c r="N37" s="683"/>
      <c r="O37" s="683"/>
      <c r="P37" s="665"/>
      <c r="Q37" s="665"/>
      <c r="R37" s="665"/>
      <c r="S37" s="665"/>
      <c r="T37" s="666"/>
      <c r="U37" s="666"/>
      <c r="V37" s="620"/>
      <c r="W37" s="620"/>
      <c r="X37" s="620"/>
      <c r="Y37" s="621"/>
    </row>
    <row r="38" spans="1:45" ht="15" customHeight="1">
      <c r="A38" s="667" t="s">
        <v>96</v>
      </c>
      <c r="B38" s="668"/>
      <c r="C38" s="668"/>
      <c r="D38" s="668"/>
      <c r="E38" s="669"/>
      <c r="F38" s="669"/>
      <c r="G38" s="687" t="s">
        <v>1232</v>
      </c>
      <c r="H38" s="687"/>
      <c r="I38" s="687"/>
      <c r="J38" s="687"/>
      <c r="K38" s="687"/>
      <c r="L38" s="684">
        <f>L25+V25</f>
        <v>0</v>
      </c>
      <c r="M38" s="684"/>
      <c r="N38" s="684"/>
      <c r="O38" s="684"/>
      <c r="P38" s="665"/>
      <c r="Q38" s="665"/>
      <c r="R38" s="665"/>
      <c r="S38" s="665"/>
      <c r="T38" s="666"/>
      <c r="U38" s="666"/>
      <c r="V38" s="620"/>
      <c r="W38" s="620"/>
      <c r="X38" s="620"/>
      <c r="Y38" s="621"/>
    </row>
    <row r="39" spans="1:45" ht="15" customHeight="1">
      <c r="A39" s="679"/>
      <c r="B39" s="680"/>
      <c r="C39" s="680"/>
      <c r="D39" s="680"/>
      <c r="E39" s="685"/>
      <c r="F39" s="685"/>
      <c r="G39" s="682" t="s">
        <v>95</v>
      </c>
      <c r="H39" s="682"/>
      <c r="I39" s="682"/>
      <c r="J39" s="682"/>
      <c r="K39" s="682"/>
      <c r="L39" s="683">
        <f>SUM(L38:O38)</f>
        <v>0</v>
      </c>
      <c r="M39" s="683"/>
      <c r="N39" s="683"/>
      <c r="O39" s="683"/>
      <c r="P39" s="665"/>
      <c r="Q39" s="665"/>
      <c r="R39" s="665"/>
      <c r="S39" s="665"/>
      <c r="T39" s="666"/>
      <c r="U39" s="666"/>
      <c r="V39" s="620"/>
      <c r="W39" s="620"/>
      <c r="X39" s="620"/>
      <c r="Y39" s="621"/>
    </row>
    <row r="40" spans="1:45" ht="15" customHeight="1">
      <c r="A40" s="667" t="s">
        <v>97</v>
      </c>
      <c r="B40" s="668"/>
      <c r="C40" s="668"/>
      <c r="D40" s="668"/>
      <c r="E40" s="669"/>
      <c r="F40" s="669"/>
      <c r="G40" s="687" t="s">
        <v>1233</v>
      </c>
      <c r="H40" s="687"/>
      <c r="I40" s="687"/>
      <c r="J40" s="687"/>
      <c r="K40" s="687"/>
      <c r="L40" s="684">
        <f>L27+V27</f>
        <v>0</v>
      </c>
      <c r="M40" s="684"/>
      <c r="N40" s="684"/>
      <c r="O40" s="684"/>
      <c r="P40" s="665"/>
      <c r="Q40" s="665"/>
      <c r="R40" s="665"/>
      <c r="S40" s="665"/>
      <c r="T40" s="666"/>
      <c r="U40" s="666"/>
      <c r="V40" s="620"/>
      <c r="W40" s="620"/>
      <c r="X40" s="620"/>
      <c r="Y40" s="621"/>
    </row>
    <row r="41" spans="1:45" ht="15" customHeight="1">
      <c r="A41" s="679"/>
      <c r="B41" s="680"/>
      <c r="C41" s="680"/>
      <c r="D41" s="680"/>
      <c r="E41" s="685"/>
      <c r="F41" s="685"/>
      <c r="G41" s="682" t="s">
        <v>95</v>
      </c>
      <c r="H41" s="682"/>
      <c r="I41" s="682"/>
      <c r="J41" s="682"/>
      <c r="K41" s="682"/>
      <c r="L41" s="683">
        <f>SUM(L40:O40)</f>
        <v>0</v>
      </c>
      <c r="M41" s="683"/>
      <c r="N41" s="683"/>
      <c r="O41" s="683"/>
      <c r="P41" s="665"/>
      <c r="Q41" s="665"/>
      <c r="R41" s="665"/>
      <c r="S41" s="665"/>
      <c r="T41" s="666"/>
      <c r="U41" s="666"/>
      <c r="V41" s="620"/>
      <c r="W41" s="620"/>
      <c r="X41" s="620"/>
      <c r="Y41" s="621"/>
    </row>
    <row r="42" spans="1:45" ht="15" hidden="1" customHeight="1">
      <c r="A42" s="674" t="s">
        <v>98</v>
      </c>
      <c r="B42" s="675"/>
      <c r="C42" s="675"/>
      <c r="D42" s="676"/>
      <c r="E42" s="677"/>
      <c r="F42" s="678"/>
      <c r="G42" s="645" t="s">
        <v>98</v>
      </c>
      <c r="H42" s="645"/>
      <c r="I42" s="645"/>
      <c r="J42" s="645"/>
      <c r="K42" s="645"/>
      <c r="L42" s="653">
        <f>L28+V28</f>
        <v>0</v>
      </c>
      <c r="M42" s="653"/>
      <c r="N42" s="653"/>
      <c r="O42" s="653"/>
      <c r="P42" s="654"/>
      <c r="Q42" s="654"/>
      <c r="R42" s="654"/>
      <c r="S42" s="654"/>
      <c r="T42" s="655"/>
      <c r="U42" s="655"/>
      <c r="V42" s="620"/>
      <c r="W42" s="620"/>
      <c r="X42" s="620"/>
      <c r="Y42" s="621"/>
    </row>
    <row r="43" spans="1:45" ht="15" hidden="1" customHeight="1">
      <c r="A43" s="679"/>
      <c r="B43" s="680"/>
      <c r="C43" s="680"/>
      <c r="D43" s="680"/>
      <c r="E43" s="681"/>
      <c r="F43" s="681"/>
      <c r="G43" s="682" t="s">
        <v>95</v>
      </c>
      <c r="H43" s="682"/>
      <c r="I43" s="682"/>
      <c r="J43" s="682"/>
      <c r="K43" s="682"/>
      <c r="L43" s="683">
        <f>SUM(L42:O42)</f>
        <v>0</v>
      </c>
      <c r="M43" s="683"/>
      <c r="N43" s="683"/>
      <c r="O43" s="683"/>
      <c r="P43" s="654"/>
      <c r="Q43" s="654"/>
      <c r="R43" s="654"/>
      <c r="S43" s="654"/>
      <c r="T43" s="655"/>
      <c r="U43" s="655"/>
      <c r="V43" s="620"/>
      <c r="W43" s="620"/>
      <c r="X43" s="620"/>
      <c r="Y43" s="621"/>
    </row>
    <row r="44" spans="1:45" ht="15" customHeight="1">
      <c r="A44" s="667" t="s">
        <v>108</v>
      </c>
      <c r="B44" s="668"/>
      <c r="C44" s="668"/>
      <c r="D44" s="668"/>
      <c r="E44" s="669"/>
      <c r="F44" s="669"/>
      <c r="G44" s="687" t="s">
        <v>70</v>
      </c>
      <c r="H44" s="687"/>
      <c r="I44" s="687"/>
      <c r="J44" s="687"/>
      <c r="K44" s="687"/>
      <c r="L44" s="686" t="e">
        <f>建築内訳中!#REF!</f>
        <v>#REF!</v>
      </c>
      <c r="M44" s="686"/>
      <c r="N44" s="686"/>
      <c r="O44" s="686"/>
      <c r="P44" s="665"/>
      <c r="Q44" s="665"/>
      <c r="R44" s="665"/>
      <c r="S44" s="665"/>
      <c r="T44" s="666"/>
      <c r="U44" s="666"/>
      <c r="V44" s="620"/>
      <c r="W44" s="620"/>
      <c r="X44" s="620"/>
      <c r="Y44" s="621"/>
      <c r="AG44" s="94" t="s">
        <v>109</v>
      </c>
    </row>
    <row r="45" spans="1:45" ht="15" customHeight="1">
      <c r="A45" s="667"/>
      <c r="B45" s="668"/>
      <c r="C45" s="668"/>
      <c r="D45" s="668"/>
      <c r="E45" s="669"/>
      <c r="F45" s="669"/>
      <c r="G45" s="670" t="s">
        <v>96</v>
      </c>
      <c r="H45" s="670"/>
      <c r="I45" s="670"/>
      <c r="J45" s="670"/>
      <c r="K45" s="670"/>
      <c r="L45" s="671"/>
      <c r="M45" s="671"/>
      <c r="N45" s="671"/>
      <c r="O45" s="671"/>
      <c r="P45" s="665"/>
      <c r="Q45" s="665"/>
      <c r="R45" s="665"/>
      <c r="S45" s="665"/>
      <c r="T45" s="666"/>
      <c r="U45" s="666"/>
      <c r="V45" s="620"/>
      <c r="W45" s="620"/>
      <c r="X45" s="620"/>
      <c r="Y45" s="621"/>
    </row>
    <row r="46" spans="1:45" ht="15" customHeight="1">
      <c r="A46" s="667"/>
      <c r="B46" s="668"/>
      <c r="C46" s="668"/>
      <c r="D46" s="668"/>
      <c r="E46" s="669"/>
      <c r="F46" s="669"/>
      <c r="G46" s="670" t="s">
        <v>97</v>
      </c>
      <c r="H46" s="670"/>
      <c r="I46" s="670"/>
      <c r="J46" s="670"/>
      <c r="K46" s="670"/>
      <c r="L46" s="671"/>
      <c r="M46" s="671"/>
      <c r="N46" s="671"/>
      <c r="O46" s="671"/>
      <c r="P46" s="665"/>
      <c r="Q46" s="665"/>
      <c r="R46" s="665"/>
      <c r="S46" s="665"/>
      <c r="T46" s="666"/>
      <c r="U46" s="666"/>
      <c r="V46" s="620"/>
      <c r="W46" s="620"/>
      <c r="X46" s="620"/>
      <c r="Y46" s="621"/>
      <c r="AA46" s="94" t="s">
        <v>110</v>
      </c>
    </row>
    <row r="47" spans="1:45" ht="15" customHeight="1">
      <c r="A47" s="667"/>
      <c r="B47" s="668"/>
      <c r="C47" s="668"/>
      <c r="D47" s="668"/>
      <c r="E47" s="669"/>
      <c r="F47" s="669"/>
      <c r="G47" s="672" t="s">
        <v>95</v>
      </c>
      <c r="H47" s="672"/>
      <c r="I47" s="672"/>
      <c r="J47" s="672"/>
      <c r="K47" s="672"/>
      <c r="L47" s="673" t="e">
        <f>SUM(L44:O46)</f>
        <v>#REF!</v>
      </c>
      <c r="M47" s="673"/>
      <c r="N47" s="673"/>
      <c r="O47" s="673"/>
      <c r="P47" s="665"/>
      <c r="Q47" s="665"/>
      <c r="R47" s="665"/>
      <c r="S47" s="665"/>
      <c r="T47" s="666"/>
      <c r="U47" s="666"/>
      <c r="V47" s="620"/>
      <c r="W47" s="620"/>
      <c r="X47" s="620"/>
      <c r="Y47" s="621"/>
      <c r="AA47" s="638" t="s">
        <v>111</v>
      </c>
      <c r="AB47" s="638"/>
      <c r="AC47" s="638"/>
      <c r="AD47" s="638"/>
      <c r="AE47" s="638"/>
      <c r="AF47" s="638"/>
      <c r="AG47" s="638"/>
      <c r="AH47" s="638"/>
      <c r="AI47" s="638"/>
      <c r="AJ47" s="638"/>
      <c r="AK47" s="638"/>
      <c r="AL47" s="638"/>
      <c r="AM47" s="638"/>
      <c r="AN47" s="638"/>
      <c r="AO47" s="638"/>
      <c r="AP47" s="638" t="s">
        <v>112</v>
      </c>
      <c r="AQ47" s="638"/>
      <c r="AR47" s="638"/>
      <c r="AS47" s="638"/>
    </row>
    <row r="48" spans="1:45" ht="15" customHeight="1">
      <c r="A48" s="644"/>
      <c r="B48" s="645"/>
      <c r="C48" s="645"/>
      <c r="D48" s="645"/>
      <c r="E48" s="646"/>
      <c r="F48" s="646"/>
      <c r="G48" s="645"/>
      <c r="H48" s="645"/>
      <c r="I48" s="645"/>
      <c r="J48" s="645"/>
      <c r="K48" s="645"/>
      <c r="L48" s="653"/>
      <c r="M48" s="653"/>
      <c r="N48" s="653"/>
      <c r="O48" s="653"/>
      <c r="P48" s="654"/>
      <c r="Q48" s="654"/>
      <c r="R48" s="654"/>
      <c r="S48" s="654"/>
      <c r="T48" s="655"/>
      <c r="U48" s="655"/>
      <c r="V48" s="620"/>
      <c r="W48" s="620"/>
      <c r="X48" s="620"/>
      <c r="Y48" s="621"/>
      <c r="AA48" s="643" t="s">
        <v>113</v>
      </c>
      <c r="AB48" s="643"/>
      <c r="AC48" s="643"/>
      <c r="AD48" s="643"/>
      <c r="AE48" s="643"/>
      <c r="AF48" s="643"/>
      <c r="AG48" s="643"/>
      <c r="AH48" s="643"/>
      <c r="AI48" s="643"/>
      <c r="AJ48" s="643"/>
      <c r="AK48" s="643"/>
      <c r="AL48" s="643"/>
      <c r="AM48" s="643"/>
      <c r="AN48" s="643"/>
      <c r="AO48" s="643"/>
      <c r="AP48" s="638">
        <v>0.04</v>
      </c>
      <c r="AQ48" s="638"/>
      <c r="AR48" s="638"/>
      <c r="AS48" s="638"/>
    </row>
    <row r="49" spans="1:47" ht="15" customHeight="1" thickBot="1">
      <c r="A49" s="613"/>
      <c r="B49" s="614"/>
      <c r="C49" s="614"/>
      <c r="D49" s="614"/>
      <c r="E49" s="662"/>
      <c r="F49" s="662"/>
      <c r="G49" s="602" t="s">
        <v>99</v>
      </c>
      <c r="H49" s="602"/>
      <c r="I49" s="602"/>
      <c r="J49" s="602"/>
      <c r="K49" s="602"/>
      <c r="L49" s="640" t="e">
        <f>L37+L41+L47+L39</f>
        <v>#VALUE!</v>
      </c>
      <c r="M49" s="640"/>
      <c r="N49" s="640"/>
      <c r="O49" s="640"/>
      <c r="P49" s="663" t="e">
        <f>経費率計算表!F21</f>
        <v>#VALUE!</v>
      </c>
      <c r="Q49" s="663"/>
      <c r="R49" s="663"/>
      <c r="S49" s="663"/>
      <c r="T49" s="664">
        <v>1</v>
      </c>
      <c r="U49" s="664"/>
      <c r="V49" s="640" t="e">
        <f>ROUNDDOWN(L49*P49/100*T49,0)</f>
        <v>#VALUE!</v>
      </c>
      <c r="W49" s="640"/>
      <c r="X49" s="640"/>
      <c r="Y49" s="641"/>
      <c r="AA49" s="639" t="s">
        <v>114</v>
      </c>
      <c r="AB49" s="639"/>
      <c r="AC49" s="639"/>
      <c r="AD49" s="639"/>
      <c r="AE49" s="639"/>
      <c r="AF49" s="639"/>
      <c r="AG49" s="639"/>
      <c r="AH49" s="639"/>
      <c r="AI49" s="639"/>
      <c r="AJ49" s="639"/>
      <c r="AK49" s="639"/>
      <c r="AL49" s="639"/>
      <c r="AM49" s="639"/>
      <c r="AN49" s="639"/>
      <c r="AO49" s="639"/>
      <c r="AP49" s="638"/>
      <c r="AQ49" s="638"/>
      <c r="AR49" s="638"/>
      <c r="AS49" s="638"/>
    </row>
    <row r="50" spans="1:47" ht="15" customHeight="1" thickBot="1">
      <c r="A50" s="622" t="s">
        <v>115</v>
      </c>
      <c r="B50" s="623"/>
      <c r="C50" s="623"/>
      <c r="D50" s="623"/>
      <c r="E50" s="623"/>
      <c r="F50" s="623"/>
      <c r="G50" s="96" t="s">
        <v>116</v>
      </c>
      <c r="H50" s="97"/>
      <c r="I50" s="97"/>
      <c r="J50" s="97"/>
      <c r="K50" s="97"/>
      <c r="L50" s="97"/>
      <c r="M50" s="97"/>
      <c r="N50" s="97"/>
      <c r="O50" s="97"/>
      <c r="P50" s="627"/>
      <c r="Q50" s="627"/>
      <c r="R50" s="627"/>
      <c r="S50" s="627"/>
      <c r="T50" s="628">
        <v>0.04</v>
      </c>
      <c r="U50" s="629"/>
      <c r="V50" s="630" t="e">
        <f>ROUNDDOWN(L49*T50/100,0)</f>
        <v>#VALUE!</v>
      </c>
      <c r="W50" s="631"/>
      <c r="X50" s="631"/>
      <c r="Y50" s="632"/>
      <c r="AA50" s="659" t="s">
        <v>117</v>
      </c>
      <c r="AB50" s="660"/>
      <c r="AC50" s="660"/>
      <c r="AD50" s="660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1"/>
      <c r="AP50" s="638" t="s">
        <v>118</v>
      </c>
      <c r="AQ50" s="638"/>
      <c r="AR50" s="638"/>
      <c r="AS50" s="638"/>
    </row>
    <row r="51" spans="1:47" ht="15" customHeight="1">
      <c r="A51" s="656"/>
      <c r="B51" s="657"/>
      <c r="C51" s="657"/>
      <c r="D51" s="657"/>
      <c r="E51" s="658"/>
      <c r="F51" s="658"/>
      <c r="G51" s="624"/>
      <c r="H51" s="624"/>
      <c r="I51" s="624"/>
      <c r="J51" s="624"/>
      <c r="K51" s="624"/>
      <c r="L51" s="624"/>
      <c r="M51" s="624"/>
      <c r="N51" s="624"/>
      <c r="O51" s="624"/>
      <c r="P51" s="624"/>
      <c r="Q51" s="624"/>
      <c r="R51" s="624"/>
      <c r="S51" s="624"/>
      <c r="T51" s="624"/>
      <c r="U51" s="624"/>
      <c r="V51" s="625"/>
      <c r="W51" s="625"/>
      <c r="X51" s="625"/>
      <c r="Y51" s="626"/>
    </row>
    <row r="52" spans="1:47" ht="15" customHeight="1" thickBot="1">
      <c r="A52" s="600"/>
      <c r="B52" s="601"/>
      <c r="C52" s="601"/>
      <c r="D52" s="601"/>
      <c r="E52" s="602"/>
      <c r="F52" s="602"/>
      <c r="G52" s="602" t="s">
        <v>119</v>
      </c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4" t="e">
        <f>V49+V50</f>
        <v>#VALUE!</v>
      </c>
      <c r="W52" s="605"/>
      <c r="X52" s="605"/>
      <c r="Y52" s="606"/>
      <c r="AA52" s="94" t="s">
        <v>120</v>
      </c>
    </row>
    <row r="53" spans="1:47" ht="15" customHeight="1" thickBot="1">
      <c r="A53" s="622" t="s">
        <v>38</v>
      </c>
      <c r="B53" s="623"/>
      <c r="C53" s="623"/>
      <c r="D53" s="623"/>
      <c r="E53" s="623"/>
      <c r="F53" s="623"/>
      <c r="G53" s="602"/>
      <c r="H53" s="602"/>
      <c r="I53" s="602"/>
      <c r="J53" s="602"/>
      <c r="K53" s="602"/>
      <c r="L53" s="602"/>
      <c r="M53" s="602"/>
      <c r="N53" s="602"/>
      <c r="O53" s="602"/>
      <c r="P53" s="602"/>
      <c r="Q53" s="602"/>
      <c r="R53" s="602"/>
      <c r="S53" s="602"/>
      <c r="T53" s="602"/>
      <c r="U53" s="602"/>
      <c r="V53" s="650">
        <v>0</v>
      </c>
      <c r="W53" s="651"/>
      <c r="X53" s="651"/>
      <c r="Y53" s="652"/>
      <c r="AA53" s="638" t="s">
        <v>121</v>
      </c>
      <c r="AB53" s="638"/>
      <c r="AC53" s="638"/>
      <c r="AD53" s="638"/>
      <c r="AE53" s="638"/>
      <c r="AF53" s="638"/>
      <c r="AG53" s="638"/>
      <c r="AH53" s="638"/>
      <c r="AI53" s="638" t="s">
        <v>122</v>
      </c>
      <c r="AJ53" s="638"/>
      <c r="AK53" s="638"/>
      <c r="AL53" s="643" t="s">
        <v>123</v>
      </c>
      <c r="AM53" s="643"/>
      <c r="AN53" s="643"/>
      <c r="AO53" s="643"/>
      <c r="AP53" s="643"/>
      <c r="AQ53" s="643"/>
      <c r="AR53" s="643"/>
      <c r="AS53" s="643"/>
      <c r="AT53" s="643"/>
      <c r="AU53" s="643"/>
    </row>
    <row r="54" spans="1:47" ht="15" customHeight="1" thickBot="1">
      <c r="A54" s="597" t="s">
        <v>79</v>
      </c>
      <c r="B54" s="598"/>
      <c r="C54" s="598"/>
      <c r="D54" s="598"/>
      <c r="E54" s="598"/>
      <c r="F54" s="598"/>
      <c r="G54" s="598"/>
      <c r="H54" s="598"/>
      <c r="I54" s="598"/>
      <c r="J54" s="598"/>
      <c r="K54" s="598"/>
      <c r="L54" s="598"/>
      <c r="M54" s="598"/>
      <c r="N54" s="598"/>
      <c r="O54" s="598"/>
      <c r="P54" s="598"/>
      <c r="Q54" s="598"/>
      <c r="R54" s="598"/>
      <c r="S54" s="598"/>
      <c r="T54" s="598"/>
      <c r="U54" s="598"/>
      <c r="V54" s="598"/>
      <c r="W54" s="598"/>
      <c r="X54" s="598"/>
      <c r="Y54" s="599"/>
      <c r="AA54" s="636" t="s">
        <v>124</v>
      </c>
      <c r="AB54" s="637"/>
      <c r="AC54" s="637"/>
      <c r="AD54" s="637"/>
      <c r="AE54" s="637"/>
      <c r="AF54" s="637"/>
      <c r="AG54" s="637"/>
      <c r="AH54" s="98"/>
      <c r="AI54" s="638">
        <v>1.05</v>
      </c>
      <c r="AJ54" s="638"/>
      <c r="AK54" s="638"/>
      <c r="AL54" s="642" t="s">
        <v>125</v>
      </c>
      <c r="AM54" s="642"/>
      <c r="AN54" s="642"/>
      <c r="AO54" s="642"/>
      <c r="AP54" s="642"/>
      <c r="AQ54" s="642"/>
      <c r="AR54" s="642"/>
      <c r="AS54" s="642"/>
      <c r="AT54" s="642"/>
      <c r="AU54" s="642"/>
    </row>
    <row r="55" spans="1:47" ht="15" customHeight="1">
      <c r="A55" s="644"/>
      <c r="B55" s="645"/>
      <c r="C55" s="645"/>
      <c r="D55" s="645"/>
      <c r="E55" s="646"/>
      <c r="F55" s="646"/>
      <c r="G55" s="647" t="s">
        <v>99</v>
      </c>
      <c r="H55" s="648"/>
      <c r="I55" s="648"/>
      <c r="J55" s="648"/>
      <c r="K55" s="648"/>
      <c r="L55" s="648"/>
      <c r="M55" s="648"/>
      <c r="N55" s="648"/>
      <c r="O55" s="649"/>
      <c r="P55" s="647"/>
      <c r="Q55" s="648"/>
      <c r="R55" s="648"/>
      <c r="S55" s="648"/>
      <c r="T55" s="648"/>
      <c r="U55" s="649"/>
      <c r="V55" s="620" t="e">
        <f>L49+V52+V53</f>
        <v>#VALUE!</v>
      </c>
      <c r="W55" s="620"/>
      <c r="X55" s="620"/>
      <c r="Y55" s="621"/>
      <c r="AA55" s="636" t="s">
        <v>126</v>
      </c>
      <c r="AB55" s="637"/>
      <c r="AC55" s="637"/>
      <c r="AD55" s="637"/>
      <c r="AE55" s="637"/>
      <c r="AF55" s="637"/>
      <c r="AG55" s="637"/>
      <c r="AH55" s="98"/>
      <c r="AI55" s="638">
        <v>1.04</v>
      </c>
      <c r="AJ55" s="638"/>
      <c r="AK55" s="638"/>
      <c r="AL55" s="642" t="s">
        <v>127</v>
      </c>
      <c r="AM55" s="642"/>
      <c r="AN55" s="642"/>
      <c r="AO55" s="642"/>
      <c r="AP55" s="642"/>
      <c r="AQ55" s="642"/>
      <c r="AR55" s="642"/>
      <c r="AS55" s="642"/>
      <c r="AT55" s="642"/>
      <c r="AU55" s="642"/>
    </row>
    <row r="56" spans="1:47" ht="15" customHeight="1" thickBot="1">
      <c r="A56" s="613"/>
      <c r="B56" s="614"/>
      <c r="C56" s="614"/>
      <c r="D56" s="614"/>
      <c r="E56" s="602"/>
      <c r="F56" s="602"/>
      <c r="G56" s="615" t="s">
        <v>80</v>
      </c>
      <c r="H56" s="616"/>
      <c r="I56" s="616"/>
      <c r="J56" s="616"/>
      <c r="K56" s="616"/>
      <c r="L56" s="616"/>
      <c r="M56" s="616"/>
      <c r="N56" s="616"/>
      <c r="O56" s="617"/>
      <c r="P56" s="615" t="s">
        <v>128</v>
      </c>
      <c r="Q56" s="618"/>
      <c r="R56" s="618"/>
      <c r="S56" s="618"/>
      <c r="T56" s="618"/>
      <c r="U56" s="619"/>
      <c r="V56" s="640" t="e">
        <f>ROUNDDOWN(V55,-3)</f>
        <v>#VALUE!</v>
      </c>
      <c r="W56" s="640"/>
      <c r="X56" s="640"/>
      <c r="Y56" s="641"/>
      <c r="AA56" s="636" t="s">
        <v>129</v>
      </c>
      <c r="AB56" s="637"/>
      <c r="AC56" s="637"/>
      <c r="AD56" s="637"/>
      <c r="AE56" s="637"/>
      <c r="AF56" s="637"/>
      <c r="AG56" s="637"/>
      <c r="AH56" s="98"/>
      <c r="AI56" s="638">
        <v>1.03</v>
      </c>
      <c r="AJ56" s="638"/>
      <c r="AK56" s="638"/>
      <c r="AL56" s="642" t="s">
        <v>130</v>
      </c>
      <c r="AM56" s="642"/>
      <c r="AN56" s="642"/>
      <c r="AO56" s="642"/>
      <c r="AP56" s="642"/>
      <c r="AQ56" s="642"/>
      <c r="AR56" s="642"/>
      <c r="AS56" s="642"/>
      <c r="AT56" s="642"/>
      <c r="AU56" s="642"/>
    </row>
    <row r="57" spans="1:47" ht="15" customHeight="1" thickBot="1">
      <c r="A57" s="597" t="s">
        <v>81</v>
      </c>
      <c r="B57" s="598"/>
      <c r="C57" s="598"/>
      <c r="D57" s="598"/>
      <c r="E57" s="598"/>
      <c r="F57" s="598"/>
      <c r="G57" s="598"/>
      <c r="H57" s="598"/>
      <c r="I57" s="598"/>
      <c r="J57" s="598"/>
      <c r="K57" s="598"/>
      <c r="L57" s="598"/>
      <c r="M57" s="598"/>
      <c r="N57" s="598"/>
      <c r="O57" s="598"/>
      <c r="P57" s="598"/>
      <c r="Q57" s="598"/>
      <c r="R57" s="598"/>
      <c r="S57" s="598"/>
      <c r="T57" s="598"/>
      <c r="U57" s="598"/>
      <c r="V57" s="598"/>
      <c r="W57" s="598"/>
      <c r="X57" s="598"/>
      <c r="Y57" s="599"/>
      <c r="AA57" s="636" t="s">
        <v>131</v>
      </c>
      <c r="AB57" s="637"/>
      <c r="AC57" s="637"/>
      <c r="AD57" s="637"/>
      <c r="AE57" s="637"/>
      <c r="AF57" s="637"/>
      <c r="AG57" s="637"/>
      <c r="AH57" s="98"/>
      <c r="AI57" s="638">
        <v>1.01</v>
      </c>
      <c r="AJ57" s="638"/>
      <c r="AK57" s="638"/>
      <c r="AL57" s="639"/>
      <c r="AM57" s="639"/>
      <c r="AN57" s="639"/>
      <c r="AO57" s="639"/>
      <c r="AP57" s="639"/>
      <c r="AQ57" s="639"/>
      <c r="AR57" s="639"/>
      <c r="AS57" s="639"/>
      <c r="AT57" s="639"/>
      <c r="AU57" s="639"/>
    </row>
    <row r="58" spans="1:47" ht="15" customHeight="1" thickBot="1">
      <c r="A58" s="600"/>
      <c r="B58" s="601"/>
      <c r="C58" s="601"/>
      <c r="D58" s="601"/>
      <c r="E58" s="602"/>
      <c r="F58" s="602"/>
      <c r="G58" s="602"/>
      <c r="H58" s="602"/>
      <c r="I58" s="602"/>
      <c r="J58" s="602"/>
      <c r="K58" s="602"/>
      <c r="L58" s="602"/>
      <c r="M58" s="602"/>
      <c r="N58" s="602"/>
      <c r="O58" s="602"/>
      <c r="P58" s="633">
        <v>0.1</v>
      </c>
      <c r="Q58" s="634"/>
      <c r="R58" s="634"/>
      <c r="S58" s="634"/>
      <c r="T58" s="634"/>
      <c r="U58" s="635"/>
      <c r="V58" s="604" t="e">
        <f>V56*P58</f>
        <v>#VALUE!</v>
      </c>
      <c r="W58" s="605"/>
      <c r="X58" s="605"/>
      <c r="Y58" s="606"/>
    </row>
    <row r="59" spans="1:47" ht="15" customHeight="1" thickBot="1">
      <c r="A59" s="597" t="s">
        <v>132</v>
      </c>
      <c r="B59" s="598"/>
      <c r="C59" s="598"/>
      <c r="D59" s="598"/>
      <c r="E59" s="598"/>
      <c r="F59" s="598"/>
      <c r="G59" s="598"/>
      <c r="H59" s="598"/>
      <c r="I59" s="598"/>
      <c r="J59" s="598"/>
      <c r="K59" s="598"/>
      <c r="L59" s="598"/>
      <c r="M59" s="598"/>
      <c r="N59" s="598"/>
      <c r="O59" s="598"/>
      <c r="P59" s="598"/>
      <c r="Q59" s="598"/>
      <c r="R59" s="598"/>
      <c r="S59" s="598"/>
      <c r="T59" s="598"/>
      <c r="U59" s="598"/>
      <c r="V59" s="598"/>
      <c r="W59" s="598"/>
      <c r="X59" s="598"/>
      <c r="Y59" s="599"/>
    </row>
    <row r="60" spans="1:47" ht="15" customHeight="1" thickBot="1">
      <c r="A60" s="600"/>
      <c r="B60" s="601"/>
      <c r="C60" s="601"/>
      <c r="D60" s="601"/>
      <c r="E60" s="602"/>
      <c r="F60" s="602"/>
      <c r="G60" s="602"/>
      <c r="H60" s="602"/>
      <c r="I60" s="602"/>
      <c r="J60" s="602"/>
      <c r="K60" s="602"/>
      <c r="L60" s="602"/>
      <c r="M60" s="602"/>
      <c r="N60" s="602"/>
      <c r="O60" s="602"/>
      <c r="P60" s="603"/>
      <c r="Q60" s="603"/>
      <c r="R60" s="603"/>
      <c r="S60" s="603"/>
      <c r="T60" s="603"/>
      <c r="U60" s="603"/>
      <c r="V60" s="604" t="e">
        <f>V56+V58</f>
        <v>#VALUE!</v>
      </c>
      <c r="W60" s="605"/>
      <c r="X60" s="605"/>
      <c r="Y60" s="606"/>
    </row>
  </sheetData>
  <mergeCells count="388">
    <mergeCell ref="A2:Y2"/>
    <mergeCell ref="A3:D3"/>
    <mergeCell ref="E3:F3"/>
    <mergeCell ref="G3:O3"/>
    <mergeCell ref="P3:S3"/>
    <mergeCell ref="T3:U3"/>
    <mergeCell ref="V3:Y3"/>
    <mergeCell ref="A6:D6"/>
    <mergeCell ref="E6:F6"/>
    <mergeCell ref="G6:K6"/>
    <mergeCell ref="L6:O6"/>
    <mergeCell ref="AE4:AG4"/>
    <mergeCell ref="A5:D5"/>
    <mergeCell ref="E5:F5"/>
    <mergeCell ref="G5:K5"/>
    <mergeCell ref="L5:O5"/>
    <mergeCell ref="P5:S5"/>
    <mergeCell ref="V5:Y5"/>
    <mergeCell ref="P4:S4"/>
    <mergeCell ref="T4:U4"/>
    <mergeCell ref="V4:Y4"/>
    <mergeCell ref="AA4:AD4"/>
    <mergeCell ref="A4:D4"/>
    <mergeCell ref="E4:F4"/>
    <mergeCell ref="G4:K4"/>
    <mergeCell ref="L4:O4"/>
    <mergeCell ref="AA5:AD5"/>
    <mergeCell ref="T7:U7"/>
    <mergeCell ref="V8:Y8"/>
    <mergeCell ref="AE5:AF5"/>
    <mergeCell ref="V6:Y6"/>
    <mergeCell ref="P6:S6"/>
    <mergeCell ref="T6:U6"/>
    <mergeCell ref="T8:U8"/>
    <mergeCell ref="V7:Y7"/>
    <mergeCell ref="T5:U5"/>
    <mergeCell ref="P8:S8"/>
    <mergeCell ref="L9:O9"/>
    <mergeCell ref="A10:D10"/>
    <mergeCell ref="E10:F10"/>
    <mergeCell ref="G10:O10"/>
    <mergeCell ref="A7:D7"/>
    <mergeCell ref="E7:F7"/>
    <mergeCell ref="G7:O7"/>
    <mergeCell ref="P7:S7"/>
    <mergeCell ref="G8:K8"/>
    <mergeCell ref="L8:O8"/>
    <mergeCell ref="A8:D8"/>
    <mergeCell ref="E8:F8"/>
    <mergeCell ref="A11:D11"/>
    <mergeCell ref="E11:F11"/>
    <mergeCell ref="A12:D12"/>
    <mergeCell ref="E12:F12"/>
    <mergeCell ref="G12:K12"/>
    <mergeCell ref="L12:O12"/>
    <mergeCell ref="G11:K11"/>
    <mergeCell ref="AE9:AG9"/>
    <mergeCell ref="AA10:AD10"/>
    <mergeCell ref="AE10:AF10"/>
    <mergeCell ref="P10:S10"/>
    <mergeCell ref="T10:U10"/>
    <mergeCell ref="V10:Y10"/>
    <mergeCell ref="P9:S9"/>
    <mergeCell ref="AA9:AD9"/>
    <mergeCell ref="L11:O11"/>
    <mergeCell ref="P11:S11"/>
    <mergeCell ref="T11:U11"/>
    <mergeCell ref="V11:Y11"/>
    <mergeCell ref="T9:U9"/>
    <mergeCell ref="V9:Y9"/>
    <mergeCell ref="A9:D9"/>
    <mergeCell ref="E9:F9"/>
    <mergeCell ref="G9:K9"/>
    <mergeCell ref="AA12:AD12"/>
    <mergeCell ref="AE12:AG12"/>
    <mergeCell ref="A13:D13"/>
    <mergeCell ref="E13:F13"/>
    <mergeCell ref="G13:K13"/>
    <mergeCell ref="L13:O13"/>
    <mergeCell ref="P13:S13"/>
    <mergeCell ref="T13:U13"/>
    <mergeCell ref="V13:Y13"/>
    <mergeCell ref="AA13:AD13"/>
    <mergeCell ref="P12:S12"/>
    <mergeCell ref="T12:U12"/>
    <mergeCell ref="V12:Y12"/>
    <mergeCell ref="AE13:AF13"/>
    <mergeCell ref="A14:D14"/>
    <mergeCell ref="E14:F14"/>
    <mergeCell ref="G14:K14"/>
    <mergeCell ref="L14:O14"/>
    <mergeCell ref="P14:S14"/>
    <mergeCell ref="T14:U14"/>
    <mergeCell ref="V14:Y14"/>
    <mergeCell ref="V16:Y16"/>
    <mergeCell ref="P15:S15"/>
    <mergeCell ref="T15:U15"/>
    <mergeCell ref="E16:F16"/>
    <mergeCell ref="G16:K16"/>
    <mergeCell ref="L16:O16"/>
    <mergeCell ref="P16:S16"/>
    <mergeCell ref="T16:U16"/>
    <mergeCell ref="V17:Y17"/>
    <mergeCell ref="A18:Y18"/>
    <mergeCell ref="A15:D15"/>
    <mergeCell ref="E15:F15"/>
    <mergeCell ref="G15:K15"/>
    <mergeCell ref="L15:O15"/>
    <mergeCell ref="V15:Y15"/>
    <mergeCell ref="A16:D16"/>
    <mergeCell ref="E20:F20"/>
    <mergeCell ref="G20:K20"/>
    <mergeCell ref="L20:O20"/>
    <mergeCell ref="P20:S20"/>
    <mergeCell ref="A17:D17"/>
    <mergeCell ref="E17:F17"/>
    <mergeCell ref="G17:K17"/>
    <mergeCell ref="L17:O17"/>
    <mergeCell ref="V20:Y20"/>
    <mergeCell ref="P19:S19"/>
    <mergeCell ref="T19:U19"/>
    <mergeCell ref="V19:Y19"/>
    <mergeCell ref="P17:S17"/>
    <mergeCell ref="T17:U17"/>
    <mergeCell ref="A19:D19"/>
    <mergeCell ref="E19:F19"/>
    <mergeCell ref="G19:O19"/>
    <mergeCell ref="A21:D21"/>
    <mergeCell ref="E21:F21"/>
    <mergeCell ref="G21:K21"/>
    <mergeCell ref="L21:O21"/>
    <mergeCell ref="T21:U21"/>
    <mergeCell ref="V21:Y21"/>
    <mergeCell ref="A20:D20"/>
    <mergeCell ref="T20:U20"/>
    <mergeCell ref="A24:D24"/>
    <mergeCell ref="E24:F24"/>
    <mergeCell ref="G24:K24"/>
    <mergeCell ref="L24:O24"/>
    <mergeCell ref="P24:S24"/>
    <mergeCell ref="T24:U24"/>
    <mergeCell ref="V24:Y24"/>
    <mergeCell ref="V22:Y22"/>
    <mergeCell ref="A23:D23"/>
    <mergeCell ref="E23:F23"/>
    <mergeCell ref="G23:K23"/>
    <mergeCell ref="L23:O23"/>
    <mergeCell ref="T23:U23"/>
    <mergeCell ref="V23:Y23"/>
    <mergeCell ref="A22:D22"/>
    <mergeCell ref="E22:F22"/>
    <mergeCell ref="G22:K22"/>
    <mergeCell ref="L22:O22"/>
    <mergeCell ref="T22:U22"/>
    <mergeCell ref="V26:Y26"/>
    <mergeCell ref="A27:D27"/>
    <mergeCell ref="E27:F27"/>
    <mergeCell ref="G27:K27"/>
    <mergeCell ref="L27:O27"/>
    <mergeCell ref="P27:S27"/>
    <mergeCell ref="T27:U27"/>
    <mergeCell ref="V27:Y27"/>
    <mergeCell ref="L25:O25"/>
    <mergeCell ref="P25:S25"/>
    <mergeCell ref="G26:K26"/>
    <mergeCell ref="L26:O26"/>
    <mergeCell ref="P26:S26"/>
    <mergeCell ref="V25:Y25"/>
    <mergeCell ref="A26:D26"/>
    <mergeCell ref="E26:F26"/>
    <mergeCell ref="E25:F25"/>
    <mergeCell ref="G25:K25"/>
    <mergeCell ref="A25:D25"/>
    <mergeCell ref="T26:U26"/>
    <mergeCell ref="T25:U25"/>
    <mergeCell ref="A33:D33"/>
    <mergeCell ref="E33:F33"/>
    <mergeCell ref="G33:O33"/>
    <mergeCell ref="P33:S33"/>
    <mergeCell ref="E30:F30"/>
    <mergeCell ref="V31:Y31"/>
    <mergeCell ref="A30:D30"/>
    <mergeCell ref="T30:U30"/>
    <mergeCell ref="A28:D28"/>
    <mergeCell ref="E28:F28"/>
    <mergeCell ref="V28:Y28"/>
    <mergeCell ref="V29:Y29"/>
    <mergeCell ref="A29:D29"/>
    <mergeCell ref="E29:F29"/>
    <mergeCell ref="G29:K29"/>
    <mergeCell ref="L29:O29"/>
    <mergeCell ref="P28:S28"/>
    <mergeCell ref="T28:U28"/>
    <mergeCell ref="P29:S29"/>
    <mergeCell ref="T29:U29"/>
    <mergeCell ref="G28:K28"/>
    <mergeCell ref="L28:O28"/>
    <mergeCell ref="G30:K30"/>
    <mergeCell ref="L30:O30"/>
    <mergeCell ref="P30:S30"/>
    <mergeCell ref="A31:D31"/>
    <mergeCell ref="E31:F31"/>
    <mergeCell ref="G31:K31"/>
    <mergeCell ref="L31:O31"/>
    <mergeCell ref="V30:Y30"/>
    <mergeCell ref="A32:Y32"/>
    <mergeCell ref="P31:S31"/>
    <mergeCell ref="T31:U31"/>
    <mergeCell ref="T33:U33"/>
    <mergeCell ref="V34:Y34"/>
    <mergeCell ref="G34:K34"/>
    <mergeCell ref="L34:O34"/>
    <mergeCell ref="P34:S34"/>
    <mergeCell ref="T34:U34"/>
    <mergeCell ref="V33:Y33"/>
    <mergeCell ref="P35:S35"/>
    <mergeCell ref="T35:U35"/>
    <mergeCell ref="V35:Y35"/>
    <mergeCell ref="A34:D34"/>
    <mergeCell ref="E34:F34"/>
    <mergeCell ref="A35:D35"/>
    <mergeCell ref="E35:F35"/>
    <mergeCell ref="G35:K35"/>
    <mergeCell ref="L35:O35"/>
    <mergeCell ref="A38:D38"/>
    <mergeCell ref="T37:U37"/>
    <mergeCell ref="V37:Y37"/>
    <mergeCell ref="A36:D36"/>
    <mergeCell ref="E36:F36"/>
    <mergeCell ref="G36:K36"/>
    <mergeCell ref="L36:O36"/>
    <mergeCell ref="P36:S36"/>
    <mergeCell ref="T36:U36"/>
    <mergeCell ref="V36:Y36"/>
    <mergeCell ref="A37:D37"/>
    <mergeCell ref="A41:D41"/>
    <mergeCell ref="G41:K41"/>
    <mergeCell ref="T40:U40"/>
    <mergeCell ref="P40:S40"/>
    <mergeCell ref="A40:D40"/>
    <mergeCell ref="E40:F40"/>
    <mergeCell ref="G40:K40"/>
    <mergeCell ref="P37:S37"/>
    <mergeCell ref="V38:Y38"/>
    <mergeCell ref="A39:D39"/>
    <mergeCell ref="E39:F39"/>
    <mergeCell ref="G39:K39"/>
    <mergeCell ref="L39:O39"/>
    <mergeCell ref="T38:U38"/>
    <mergeCell ref="E37:F37"/>
    <mergeCell ref="G37:K37"/>
    <mergeCell ref="L37:O37"/>
    <mergeCell ref="E38:F38"/>
    <mergeCell ref="G38:K38"/>
    <mergeCell ref="L38:O38"/>
    <mergeCell ref="P38:S38"/>
    <mergeCell ref="P39:S39"/>
    <mergeCell ref="T39:U39"/>
    <mergeCell ref="V39:Y39"/>
    <mergeCell ref="V43:Y43"/>
    <mergeCell ref="L42:O42"/>
    <mergeCell ref="P42:S42"/>
    <mergeCell ref="V42:Y42"/>
    <mergeCell ref="P44:S44"/>
    <mergeCell ref="G42:K42"/>
    <mergeCell ref="V44:Y44"/>
    <mergeCell ref="L40:O40"/>
    <mergeCell ref="E41:F41"/>
    <mergeCell ref="L41:O41"/>
    <mergeCell ref="P43:S43"/>
    <mergeCell ref="T43:U43"/>
    <mergeCell ref="P41:S41"/>
    <mergeCell ref="V41:Y41"/>
    <mergeCell ref="T41:U41"/>
    <mergeCell ref="V40:Y40"/>
    <mergeCell ref="L44:O44"/>
    <mergeCell ref="G44:K44"/>
    <mergeCell ref="A42:D42"/>
    <mergeCell ref="E42:F42"/>
    <mergeCell ref="T44:U44"/>
    <mergeCell ref="T42:U42"/>
    <mergeCell ref="A43:D43"/>
    <mergeCell ref="E43:F43"/>
    <mergeCell ref="G43:K43"/>
    <mergeCell ref="L43:O43"/>
    <mergeCell ref="A44:D44"/>
    <mergeCell ref="E44:F44"/>
    <mergeCell ref="V45:Y45"/>
    <mergeCell ref="AA48:AO48"/>
    <mergeCell ref="V46:Y46"/>
    <mergeCell ref="P45:S45"/>
    <mergeCell ref="T45:U45"/>
    <mergeCell ref="P47:S47"/>
    <mergeCell ref="T47:U47"/>
    <mergeCell ref="V47:Y47"/>
    <mergeCell ref="A45:D45"/>
    <mergeCell ref="E45:F45"/>
    <mergeCell ref="G45:K45"/>
    <mergeCell ref="L45:O45"/>
    <mergeCell ref="A46:D46"/>
    <mergeCell ref="A47:D47"/>
    <mergeCell ref="E47:F47"/>
    <mergeCell ref="G47:K47"/>
    <mergeCell ref="L47:O47"/>
    <mergeCell ref="T46:U46"/>
    <mergeCell ref="E46:F46"/>
    <mergeCell ref="G46:K46"/>
    <mergeCell ref="L46:O46"/>
    <mergeCell ref="P46:S46"/>
    <mergeCell ref="AA47:AO47"/>
    <mergeCell ref="AP47:AS47"/>
    <mergeCell ref="A48:D48"/>
    <mergeCell ref="E48:F48"/>
    <mergeCell ref="G48:K48"/>
    <mergeCell ref="L48:O48"/>
    <mergeCell ref="P48:S48"/>
    <mergeCell ref="T48:U48"/>
    <mergeCell ref="V48:Y48"/>
    <mergeCell ref="A52:D52"/>
    <mergeCell ref="E52:F52"/>
    <mergeCell ref="G52:O52"/>
    <mergeCell ref="P52:U52"/>
    <mergeCell ref="A51:D51"/>
    <mergeCell ref="E51:F51"/>
    <mergeCell ref="AA50:AO50"/>
    <mergeCell ref="AP50:AS50"/>
    <mergeCell ref="AP48:AS49"/>
    <mergeCell ref="A49:D49"/>
    <mergeCell ref="E49:F49"/>
    <mergeCell ref="G49:K49"/>
    <mergeCell ref="L49:O49"/>
    <mergeCell ref="P49:S49"/>
    <mergeCell ref="T49:U49"/>
    <mergeCell ref="V49:Y49"/>
    <mergeCell ref="AA49:AO49"/>
    <mergeCell ref="AL53:AU53"/>
    <mergeCell ref="A54:Y54"/>
    <mergeCell ref="AA54:AG54"/>
    <mergeCell ref="AI54:AK54"/>
    <mergeCell ref="AL54:AU54"/>
    <mergeCell ref="A55:D55"/>
    <mergeCell ref="E55:F55"/>
    <mergeCell ref="G55:O55"/>
    <mergeCell ref="P55:U55"/>
    <mergeCell ref="AI53:AK53"/>
    <mergeCell ref="AA53:AH53"/>
    <mergeCell ref="AA55:AG55"/>
    <mergeCell ref="AI55:AK55"/>
    <mergeCell ref="G53:O53"/>
    <mergeCell ref="P53:U53"/>
    <mergeCell ref="V53:Y53"/>
    <mergeCell ref="AL55:AU55"/>
    <mergeCell ref="A58:D58"/>
    <mergeCell ref="E58:F58"/>
    <mergeCell ref="G58:O58"/>
    <mergeCell ref="P58:U58"/>
    <mergeCell ref="AA57:AG57"/>
    <mergeCell ref="AI57:AK57"/>
    <mergeCell ref="V58:Y58"/>
    <mergeCell ref="AL57:AU57"/>
    <mergeCell ref="V56:Y56"/>
    <mergeCell ref="AA56:AG56"/>
    <mergeCell ref="AI56:AK56"/>
    <mergeCell ref="AL56:AU56"/>
    <mergeCell ref="A59:Y59"/>
    <mergeCell ref="A60:D60"/>
    <mergeCell ref="E60:F60"/>
    <mergeCell ref="G60:O60"/>
    <mergeCell ref="P60:U60"/>
    <mergeCell ref="V60:Y60"/>
    <mergeCell ref="P21:S21"/>
    <mergeCell ref="P22:S22"/>
    <mergeCell ref="P23:S23"/>
    <mergeCell ref="A57:Y57"/>
    <mergeCell ref="A56:D56"/>
    <mergeCell ref="E56:F56"/>
    <mergeCell ref="G56:O56"/>
    <mergeCell ref="P56:U56"/>
    <mergeCell ref="V55:Y55"/>
    <mergeCell ref="A53:F53"/>
    <mergeCell ref="G51:O51"/>
    <mergeCell ref="P51:U51"/>
    <mergeCell ref="V51:Y51"/>
    <mergeCell ref="V52:Y52"/>
    <mergeCell ref="A50:F50"/>
    <mergeCell ref="P50:S50"/>
    <mergeCell ref="T50:U50"/>
    <mergeCell ref="V50:Y50"/>
  </mergeCells>
  <phoneticPr fontId="3"/>
  <dataValidations count="3">
    <dataValidation type="list" allowBlank="1" showInputMessage="1" showErrorMessage="1" sqref="G4:K4 G20:K20 G34:K34">
      <formula1>"新営建築工事,改修建築工事"</formula1>
    </dataValidation>
    <dataValidation type="list" allowBlank="1" showInputMessage="1" showErrorMessage="1" sqref="G24:K24 G9:K9 G38:K38">
      <formula1>"新営電気設備工事,改修電気設備工事"</formula1>
    </dataValidation>
    <dataValidation type="list" allowBlank="1" showInputMessage="1" showErrorMessage="1" sqref="G12:K12 G26:K26 G40:K40">
      <formula1>"新営機械設備工事,改修機械設備工事"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91"/>
  <sheetViews>
    <sheetView view="pageBreakPreview" zoomScaleNormal="100" zoomScaleSheetLayoutView="100" workbookViewId="0">
      <selection activeCell="V51" sqref="V51:Y51"/>
    </sheetView>
  </sheetViews>
  <sheetFormatPr defaultColWidth="12.140625" defaultRowHeight="12"/>
  <cols>
    <col min="1" max="1" width="15.7109375" style="99" customWidth="1"/>
    <col min="2" max="2" width="8.7109375" style="99" customWidth="1"/>
    <col min="3" max="6" width="15.7109375" style="99" customWidth="1"/>
    <col min="7" max="16384" width="12.140625" style="99"/>
  </cols>
  <sheetData>
    <row r="1" spans="1:6" ht="15" customHeight="1">
      <c r="A1" s="310" t="s">
        <v>149</v>
      </c>
    </row>
    <row r="2" spans="1:6" ht="15" customHeight="1"/>
    <row r="3" spans="1:6" ht="15" customHeight="1">
      <c r="A3" s="742" t="s">
        <v>133</v>
      </c>
      <c r="B3" s="742"/>
      <c r="C3" s="101">
        <f>ROUNDDOWN(共通費の算定01!L8/1000,0)</f>
        <v>0</v>
      </c>
    </row>
    <row r="4" spans="1:6" ht="5.0999999999999996" customHeight="1">
      <c r="A4" s="102"/>
      <c r="B4" s="102"/>
    </row>
    <row r="5" spans="1:6" ht="15" customHeight="1">
      <c r="A5" s="743" t="s">
        <v>73</v>
      </c>
      <c r="B5" s="744"/>
      <c r="C5" s="100" t="s">
        <v>134</v>
      </c>
      <c r="D5" s="100" t="s">
        <v>135</v>
      </c>
      <c r="E5" s="100" t="s">
        <v>136</v>
      </c>
      <c r="F5" s="100" t="s">
        <v>137</v>
      </c>
    </row>
    <row r="6" spans="1:6" ht="15" customHeight="1">
      <c r="A6" s="745" t="s">
        <v>137</v>
      </c>
      <c r="B6" s="103" t="s">
        <v>138</v>
      </c>
      <c r="C6" s="104" t="s">
        <v>885</v>
      </c>
      <c r="D6" s="104" t="str">
        <f>IF(AND(ISNUMBER(C3),C3&gt;10000),ROUND(11.74*C3^-0.0774,2),"-")</f>
        <v>-</v>
      </c>
      <c r="E6" s="748">
        <v>4</v>
      </c>
      <c r="F6" s="749" t="str">
        <f>D8</f>
        <v>-</v>
      </c>
    </row>
    <row r="7" spans="1:6" ht="15" customHeight="1">
      <c r="A7" s="746"/>
      <c r="B7" s="105" t="s">
        <v>139</v>
      </c>
      <c r="C7" s="106" t="s">
        <v>189</v>
      </c>
      <c r="D7" s="106" t="str">
        <f>IF(AND(ISNUMBER(C3),C3&gt;10000),ROUND(18.03*C3^-0.2027*E6^0.417,2),"-")</f>
        <v>-</v>
      </c>
      <c r="E7" s="748"/>
      <c r="F7" s="750"/>
    </row>
    <row r="8" spans="1:6" ht="15" customHeight="1">
      <c r="A8" s="747"/>
      <c r="B8" s="107" t="s">
        <v>140</v>
      </c>
      <c r="C8" s="108" t="s">
        <v>189</v>
      </c>
      <c r="D8" s="108" t="str">
        <f>IF(AND(ISNUMBER(C3),C3&gt;10000),ROUND(6.94*C3^-0.0774,2),"-")</f>
        <v>-</v>
      </c>
      <c r="E8" s="748"/>
      <c r="F8" s="751"/>
    </row>
    <row r="9" spans="1:6" ht="15" customHeight="1"/>
    <row r="10" spans="1:6" ht="15" customHeight="1">
      <c r="A10" s="742" t="s">
        <v>141</v>
      </c>
      <c r="B10" s="742"/>
      <c r="C10" s="101" t="e">
        <f>ROUNDDOWN(共通費の算定01!L23/1000,0)</f>
        <v>#VALUE!</v>
      </c>
    </row>
    <row r="11" spans="1:6" ht="5.0999999999999996" customHeight="1"/>
    <row r="12" spans="1:6" ht="15" customHeight="1">
      <c r="A12" s="743" t="s">
        <v>190</v>
      </c>
      <c r="B12" s="744"/>
      <c r="C12" s="100" t="s">
        <v>134</v>
      </c>
      <c r="D12" s="100" t="s">
        <v>135</v>
      </c>
      <c r="E12" s="100" t="s">
        <v>136</v>
      </c>
      <c r="F12" s="100" t="s">
        <v>886</v>
      </c>
    </row>
    <row r="13" spans="1:6" ht="15" customHeight="1">
      <c r="A13" s="745" t="s">
        <v>142</v>
      </c>
      <c r="B13" s="103" t="s">
        <v>138</v>
      </c>
      <c r="C13" s="104" t="s">
        <v>189</v>
      </c>
      <c r="D13" s="104" t="e">
        <f>IF(AND(ISNUMBER(C10),C10&gt;10000),ROUND(184.58*C10^-0.2263,2),"-")</f>
        <v>#VALUE!</v>
      </c>
      <c r="E13" s="748">
        <v>4</v>
      </c>
      <c r="F13" s="749" t="e">
        <f>D15</f>
        <v>#VALUE!</v>
      </c>
    </row>
    <row r="14" spans="1:6" ht="15" customHeight="1">
      <c r="A14" s="746"/>
      <c r="B14" s="105" t="s">
        <v>139</v>
      </c>
      <c r="C14" s="106" t="s">
        <v>887</v>
      </c>
      <c r="D14" s="106" t="e">
        <f>IF(AND(ISNUMBER(C10),C10&gt;10000),ROUND(356.2*C10^-0.4085*E13^0.5766,2),"-")</f>
        <v>#VALUE!</v>
      </c>
      <c r="E14" s="748"/>
      <c r="F14" s="750"/>
    </row>
    <row r="15" spans="1:6" ht="15" customHeight="1">
      <c r="A15" s="747"/>
      <c r="B15" s="107" t="s">
        <v>140</v>
      </c>
      <c r="C15" s="108" t="s">
        <v>887</v>
      </c>
      <c r="D15" s="108" t="e">
        <f>IF(AND(ISNUMBER(C10),C10&gt;10000),ROUND(87.29*C10^-0.2263,2),"-")</f>
        <v>#VALUE!</v>
      </c>
      <c r="E15" s="748"/>
      <c r="F15" s="751"/>
    </row>
    <row r="16" spans="1:6" ht="15" customHeight="1"/>
    <row r="17" spans="1:6" ht="15" customHeight="1">
      <c r="A17" s="742" t="s">
        <v>143</v>
      </c>
      <c r="B17" s="742"/>
      <c r="C17" s="101" t="e">
        <f>ROUNDDOWN(共通費の算定01!L37/1000,0)</f>
        <v>#VALUE!</v>
      </c>
    </row>
    <row r="18" spans="1:6" ht="5.0999999999999996" customHeight="1"/>
    <row r="19" spans="1:6" ht="15" customHeight="1">
      <c r="A19" s="752" t="s">
        <v>144</v>
      </c>
      <c r="B19" s="752"/>
      <c r="C19" s="752" t="s">
        <v>145</v>
      </c>
      <c r="D19" s="753" t="s">
        <v>146</v>
      </c>
      <c r="E19" s="752" t="s">
        <v>147</v>
      </c>
      <c r="F19" s="754" t="s">
        <v>888</v>
      </c>
    </row>
    <row r="20" spans="1:6" ht="15" customHeight="1">
      <c r="A20" s="752"/>
      <c r="B20" s="752"/>
      <c r="C20" s="752"/>
      <c r="D20" s="753"/>
      <c r="E20" s="752"/>
      <c r="F20" s="755"/>
    </row>
    <row r="21" spans="1:6" ht="15" customHeight="1">
      <c r="A21" s="742" t="s">
        <v>148</v>
      </c>
      <c r="B21" s="742"/>
      <c r="C21" s="109">
        <v>17.239999999999998</v>
      </c>
      <c r="D21" s="109" t="e">
        <f>IF(AND(ISNUMBER(C17),C17&gt;5000,C17&lt;=3000000),ROUND(28.978-3.173*LOG(C17),2),"-")</f>
        <v>#VALUE!</v>
      </c>
      <c r="E21" s="109">
        <v>8.43</v>
      </c>
      <c r="F21" s="109" t="e">
        <f>IF(AND(ISNUMBER(C17),C17&lt;=5000),C21,IF(AND(ISNUMBER(C17),C17&gt;5000,C17&lt;=3000000),D21,IF(AND(ISNUMBER(C17),C17&gt;3000000),E21,"-")))</f>
        <v>#VALUE!</v>
      </c>
    </row>
    <row r="22" spans="1:6" ht="15" customHeight="1">
      <c r="A22" s="110"/>
      <c r="B22" s="110"/>
      <c r="C22" s="111"/>
      <c r="D22" s="111"/>
      <c r="E22" s="111"/>
      <c r="F22" s="111"/>
    </row>
    <row r="23" spans="1:6" ht="15" customHeight="1">
      <c r="A23" s="110"/>
      <c r="B23" s="110"/>
      <c r="C23" s="111"/>
      <c r="D23" s="111"/>
      <c r="E23" s="111"/>
      <c r="F23" s="111"/>
    </row>
    <row r="24" spans="1:6" ht="15" customHeight="1">
      <c r="A24" s="99" t="s">
        <v>149</v>
      </c>
    </row>
    <row r="25" spans="1:6" ht="15" customHeight="1"/>
    <row r="26" spans="1:6" ht="15" customHeight="1">
      <c r="A26" s="742" t="s">
        <v>133</v>
      </c>
      <c r="B26" s="742"/>
      <c r="C26" s="101">
        <v>29873</v>
      </c>
    </row>
    <row r="27" spans="1:6" ht="5.0999999999999996" customHeight="1">
      <c r="A27" s="102"/>
      <c r="B27" s="102"/>
    </row>
    <row r="28" spans="1:6" ht="15" customHeight="1">
      <c r="A28" s="743" t="s">
        <v>73</v>
      </c>
      <c r="B28" s="744"/>
      <c r="C28" s="100" t="s">
        <v>150</v>
      </c>
      <c r="D28" s="100" t="s">
        <v>151</v>
      </c>
      <c r="E28" s="100" t="s">
        <v>136</v>
      </c>
      <c r="F28" s="100" t="s">
        <v>137</v>
      </c>
    </row>
    <row r="29" spans="1:6" ht="15" customHeight="1">
      <c r="A29" s="745" t="s">
        <v>137</v>
      </c>
      <c r="B29" s="103" t="s">
        <v>138</v>
      </c>
      <c r="C29" s="104" t="str">
        <f>IF(AND(ISNUMBER(C26),C26&lt;=5000),6.07,"-")</f>
        <v>-</v>
      </c>
      <c r="D29" s="104">
        <f>IF(AND(ISNUMBER(C26),C26&gt;5000),ROUND(11.74*C26^-0.0774,2),"-")</f>
        <v>5.29</v>
      </c>
      <c r="E29" s="748"/>
      <c r="F29" s="749">
        <f>IF(AND(ISNUMBER(C26),C26&lt;=5000,C29&lt;C30),C29,IF(AND(ISNUMBER(C26),C26&lt;=5000,C29&gt;C30,C30&gt;C31),C30,IF(AND(ISNUMBER(C26),C26&lt;=5000,C30&lt;C31),C31,IF(AND(ISNUMBER(C26),C26&gt;5000,D29&lt;D30),D29,IF(AND(ISNUMBER(C26),C26&gt;5000,D29&gt;D30,D30&gt;D31),D30,IF(AND(ISNUMBER(C26),C26&gt;5000,D30&lt;D31),D31,"-"))))))</f>
        <v>3.13</v>
      </c>
    </row>
    <row r="30" spans="1:6" ht="15" customHeight="1">
      <c r="A30" s="746"/>
      <c r="B30" s="105" t="s">
        <v>139</v>
      </c>
      <c r="C30" s="106" t="str">
        <f>IF(AND(ISNUMBER(C26),C26&lt;=5000),ROUND(18.03*5000^-0.2027*E29^0.4017,2),"-")</f>
        <v>-</v>
      </c>
      <c r="D30" s="106">
        <f>IF(AND(ISNUMBER(C26),C26&gt;5000),ROUND(18.03*C26^-0.2027*E29^0.4017,2),"-")</f>
        <v>0</v>
      </c>
      <c r="E30" s="748"/>
      <c r="F30" s="750"/>
    </row>
    <row r="31" spans="1:6" ht="15" customHeight="1">
      <c r="A31" s="747"/>
      <c r="B31" s="107" t="s">
        <v>140</v>
      </c>
      <c r="C31" s="108" t="str">
        <f>IF(AND(ISNUMBER(C26),C26&lt;=5000),3.59,"-")</f>
        <v>-</v>
      </c>
      <c r="D31" s="108">
        <f>IF(AND(ISNUMBER(C26),C26&gt;5000),ROUND(6.94*C26^-0.0774,2),"-")</f>
        <v>3.13</v>
      </c>
      <c r="E31" s="748"/>
      <c r="F31" s="751"/>
    </row>
    <row r="32" spans="1:6" ht="15" customHeight="1"/>
    <row r="33" spans="1:6" ht="15" customHeight="1">
      <c r="A33" s="742" t="s">
        <v>141</v>
      </c>
      <c r="B33" s="742"/>
      <c r="C33" s="101"/>
    </row>
    <row r="34" spans="1:6" ht="5.0999999999999996" customHeight="1"/>
    <row r="35" spans="1:6" ht="15" customHeight="1">
      <c r="A35" s="743" t="s">
        <v>889</v>
      </c>
      <c r="B35" s="744"/>
      <c r="C35" s="100" t="s">
        <v>150</v>
      </c>
      <c r="D35" s="100" t="s">
        <v>151</v>
      </c>
      <c r="E35" s="100" t="s">
        <v>136</v>
      </c>
      <c r="F35" s="100" t="s">
        <v>191</v>
      </c>
    </row>
    <row r="36" spans="1:6" ht="15" customHeight="1">
      <c r="A36" s="745" t="s">
        <v>142</v>
      </c>
      <c r="B36" s="103" t="s">
        <v>138</v>
      </c>
      <c r="C36" s="104" t="str">
        <f>IF(AND(ISNUMBER(C33),C33&lt;=5000),26.86,"-")</f>
        <v>-</v>
      </c>
      <c r="D36" s="104" t="str">
        <f>IF(AND(ISNUMBER(C33),C33&gt;5000),ROUND(184.58*C33^-0.2263,2),"-")</f>
        <v>-</v>
      </c>
      <c r="E36" s="748"/>
      <c r="F36" s="749" t="str">
        <f>IF(AND(ISNUMBER(C33),C33&lt;=5000,C36&lt;C37),C36,IF(AND(ISNUMBER(C33),C33&lt;=5000,C36&gt;C37,C37&gt;C38),C37,IF(AND(ISNUMBER(C33),C33&lt;=5000,C37&lt;C38),C38,IF(AND(ISNUMBER(C33),C33&gt;5000,D36&lt;D37),D36,IF(AND(ISNUMBER(C33),C33&gt;5000,D36&gt;D37,D37&gt;D38),D37,IF(AND(ISNUMBER(C33),C33&gt;5000,D37&lt;D38),D38,"-"))))))</f>
        <v>-</v>
      </c>
    </row>
    <row r="37" spans="1:6" ht="15" customHeight="1">
      <c r="A37" s="746"/>
      <c r="B37" s="105" t="s">
        <v>139</v>
      </c>
      <c r="C37" s="106" t="str">
        <f>IF(AND(ISNUMBER(C33),C33&lt;=5000),ROUND(356.2*5000^-0.4085*E36^0.5766,2),"-")</f>
        <v>-</v>
      </c>
      <c r="D37" s="106" t="str">
        <f>IF(AND(ISNUMBER(C33),C33&gt;5000),ROUND(356.2*C33^-0.4085*E36^0.5766,2),"-")</f>
        <v>-</v>
      </c>
      <c r="E37" s="748"/>
      <c r="F37" s="750"/>
    </row>
    <row r="38" spans="1:6" ht="15" customHeight="1">
      <c r="A38" s="747"/>
      <c r="B38" s="107" t="s">
        <v>140</v>
      </c>
      <c r="C38" s="108" t="str">
        <f>IF(AND(ISNUMBER(C33),C33&lt;=5000),12.7,"-")</f>
        <v>-</v>
      </c>
      <c r="D38" s="108" t="str">
        <f>IF(AND(ISNUMBER(C33),C33&gt;5000),ROUND(87.29*C33^-0.2263,2),"-")</f>
        <v>-</v>
      </c>
      <c r="E38" s="748"/>
      <c r="F38" s="751"/>
    </row>
    <row r="39" spans="1:6" ht="15" customHeight="1"/>
    <row r="40" spans="1:6" ht="15" customHeight="1">
      <c r="A40" s="742" t="s">
        <v>143</v>
      </c>
      <c r="B40" s="742"/>
      <c r="C40" s="101"/>
    </row>
    <row r="41" spans="1:6" ht="5.0999999999999996" customHeight="1"/>
    <row r="42" spans="1:6" ht="15" customHeight="1">
      <c r="A42" s="752" t="s">
        <v>144</v>
      </c>
      <c r="B42" s="752"/>
      <c r="C42" s="752" t="s">
        <v>145</v>
      </c>
      <c r="D42" s="753" t="s">
        <v>146</v>
      </c>
      <c r="E42" s="752" t="s">
        <v>147</v>
      </c>
      <c r="F42" s="754" t="s">
        <v>192</v>
      </c>
    </row>
    <row r="43" spans="1:6" ht="15" customHeight="1">
      <c r="A43" s="752"/>
      <c r="B43" s="752"/>
      <c r="C43" s="752"/>
      <c r="D43" s="753"/>
      <c r="E43" s="752"/>
      <c r="F43" s="755"/>
    </row>
    <row r="44" spans="1:6" ht="15" customHeight="1">
      <c r="A44" s="742" t="s">
        <v>148</v>
      </c>
      <c r="B44" s="742"/>
      <c r="C44" s="109" t="str">
        <f>IF(AND(ISNUMBER(C40),C40&lt;=5000),17.24,"-")</f>
        <v>-</v>
      </c>
      <c r="D44" s="109" t="str">
        <f>IF(AND(ISNUMBER(C40),C40&gt;5000,C40&lt;=3000000),ROUND(28.978-3.173*LOG(C40),2),"-")</f>
        <v>-</v>
      </c>
      <c r="E44" s="109" t="str">
        <f>IF(AND(ISNUMBER(C40),C40&gt;3000000),8.43,"-")</f>
        <v>-</v>
      </c>
      <c r="F44" s="109" t="str">
        <f>IF(AND(ISNUMBER(C40),C40&lt;=5000),C44,IF(AND(ISNUMBER(C40),C40&gt;5000,C40&lt;=3000000),D44,IF(AND(ISNUMBER(C40),C40&gt;3000000),E44,"-")))</f>
        <v>-</v>
      </c>
    </row>
    <row r="45" spans="1:6" ht="15" customHeight="1"/>
    <row r="46" spans="1:6" ht="15" customHeight="1">
      <c r="A46" s="110"/>
      <c r="B46" s="110"/>
      <c r="C46" s="111"/>
      <c r="D46" s="111"/>
      <c r="E46" s="111"/>
      <c r="F46" s="111"/>
    </row>
    <row r="47" spans="1:6" ht="15" customHeight="1">
      <c r="A47" s="110"/>
      <c r="B47" s="110"/>
      <c r="C47" s="111"/>
      <c r="D47" s="111"/>
      <c r="E47" s="111"/>
      <c r="F47" s="111"/>
    </row>
    <row r="48" spans="1:6" ht="15" customHeight="1">
      <c r="A48" s="110"/>
      <c r="B48" s="110"/>
      <c r="C48" s="111"/>
      <c r="D48" s="111"/>
      <c r="E48" s="111"/>
      <c r="F48" s="111"/>
    </row>
    <row r="49" spans="1:6" ht="15" customHeight="1">
      <c r="A49" s="110"/>
      <c r="B49" s="110"/>
      <c r="C49" s="111"/>
      <c r="D49" s="111"/>
      <c r="E49" s="111"/>
      <c r="F49" s="111"/>
    </row>
    <row r="50" spans="1:6" ht="15" customHeight="1">
      <c r="A50" s="110"/>
      <c r="B50" s="110"/>
      <c r="C50" s="111"/>
      <c r="D50" s="111"/>
      <c r="E50" s="111"/>
      <c r="F50" s="111"/>
    </row>
    <row r="51" spans="1:6" ht="15" customHeight="1"/>
    <row r="52" spans="1:6" ht="15" customHeight="1"/>
    <row r="53" spans="1:6" ht="15" customHeight="1"/>
    <row r="54" spans="1:6" ht="15" customHeight="1"/>
    <row r="55" spans="1:6" ht="15" customHeight="1">
      <c r="A55" s="99" t="s">
        <v>152</v>
      </c>
    </row>
    <row r="56" spans="1:6" ht="15" customHeight="1"/>
    <row r="57" spans="1:6" ht="15" customHeight="1">
      <c r="A57" s="743" t="s">
        <v>133</v>
      </c>
      <c r="B57" s="744"/>
      <c r="C57" s="101">
        <f>ROUNDDOWN(共通費の算定01!L11/1000,0)</f>
        <v>0</v>
      </c>
    </row>
    <row r="58" spans="1:6" ht="5.0999999999999996" customHeight="1">
      <c r="A58" s="102"/>
      <c r="B58" s="102"/>
    </row>
    <row r="59" spans="1:6" ht="15" customHeight="1">
      <c r="A59" s="743" t="s">
        <v>73</v>
      </c>
      <c r="B59" s="744"/>
      <c r="C59" s="100" t="s">
        <v>150</v>
      </c>
      <c r="D59" s="100" t="s">
        <v>151</v>
      </c>
      <c r="E59" s="100" t="s">
        <v>136</v>
      </c>
      <c r="F59" s="100" t="s">
        <v>137</v>
      </c>
    </row>
    <row r="60" spans="1:6" ht="15" customHeight="1">
      <c r="A60" s="756" t="s">
        <v>137</v>
      </c>
      <c r="B60" s="103" t="s">
        <v>138</v>
      </c>
      <c r="C60" s="104">
        <f>IF(AND(ISNUMBER(C57),C57&lt;=5000),7.19,"-")</f>
        <v>7.19</v>
      </c>
      <c r="D60" s="104" t="str">
        <f>IF(AND(ISNUMBER(C57),C57&gt;5000),ROUND(16.73*C57^-0.0992,2),"-")</f>
        <v>-</v>
      </c>
      <c r="E60" s="748">
        <f>共通費の算定01!$E$4</f>
        <v>5</v>
      </c>
      <c r="F60" s="749">
        <f>IF(AND(ISNUMBER(C57),C57&lt;=5000,C60&lt;C61),C60,IF(AND(ISNUMBER(C57),C57&lt;=5000,C60&gt;C61,C61&gt;C62),C61,IF(AND(ISNUMBER(C57),C57&lt;=5000,C61&lt;C62),C62,IF(AND(ISNUMBER(C57),C57&gt;5000,D60&lt;D61),D60,IF(AND(ISNUMBER(C57),C57&gt;5000,D60&gt;D61,D61&gt;D62),D61,IF(AND(ISNUMBER(C57),C57&gt;5000,D61&lt;D62),D62,"-"))))))</f>
        <v>5.44</v>
      </c>
    </row>
    <row r="61" spans="1:6" ht="15" customHeight="1">
      <c r="A61" s="757"/>
      <c r="B61" s="105" t="s">
        <v>139</v>
      </c>
      <c r="C61" s="106">
        <f>IF(AND(ISNUMBER(C57),C57&lt;=5000),ROUND(22.89*5000^-0.2462*E60^0.41,2),"-")</f>
        <v>5.44</v>
      </c>
      <c r="D61" s="106" t="str">
        <f>IF(AND(ISNUMBER(C57),C57&gt;5000),ROUND(22.89*C57^-0.2462*E60^0.41,2),"-")</f>
        <v>-</v>
      </c>
      <c r="E61" s="748"/>
      <c r="F61" s="750"/>
    </row>
    <row r="62" spans="1:6" ht="15" customHeight="1">
      <c r="A62" s="758"/>
      <c r="B62" s="107" t="s">
        <v>140</v>
      </c>
      <c r="C62" s="108">
        <f>IF(AND(ISNUMBER(C57),C57&lt;=5000),3.9,"-")</f>
        <v>3.9</v>
      </c>
      <c r="D62" s="108" t="str">
        <f>IF(AND(ISNUMBER(C57),C57&gt;5000),ROUND(9.08*C57^-0.0992,2),"-")</f>
        <v>-</v>
      </c>
      <c r="E62" s="748"/>
      <c r="F62" s="751"/>
    </row>
    <row r="63" spans="1:6" ht="15" customHeight="1"/>
    <row r="64" spans="1:6" ht="15" customHeight="1">
      <c r="A64" s="743" t="s">
        <v>141</v>
      </c>
      <c r="B64" s="744"/>
      <c r="C64" s="101">
        <f>ROUNDDOWN(共通費の算定01!L25/1000,0)</f>
        <v>0</v>
      </c>
    </row>
    <row r="65" spans="1:6" ht="5.0999999999999996" customHeight="1"/>
    <row r="66" spans="1:6" ht="15" customHeight="1">
      <c r="A66" s="743" t="s">
        <v>889</v>
      </c>
      <c r="B66" s="744"/>
      <c r="C66" s="100" t="s">
        <v>150</v>
      </c>
      <c r="D66" s="100" t="s">
        <v>151</v>
      </c>
      <c r="E66" s="100" t="s">
        <v>136</v>
      </c>
      <c r="F66" s="100" t="s">
        <v>191</v>
      </c>
    </row>
    <row r="67" spans="1:6" ht="15" customHeight="1">
      <c r="A67" s="756" t="s">
        <v>142</v>
      </c>
      <c r="B67" s="103" t="s">
        <v>138</v>
      </c>
      <c r="C67" s="104">
        <f>IF(AND(ISNUMBER(C64),C64&lt;=5000),38.6,"-")</f>
        <v>38.6</v>
      </c>
      <c r="D67" s="104" t="str">
        <f>IF(AND(ISNUMBER(C64),C64&gt;5000),ROUND(263.03*C64^-0.2253,2),"-")</f>
        <v>-</v>
      </c>
      <c r="E67" s="748">
        <f>共通費の算定01!$E$4</f>
        <v>5</v>
      </c>
      <c r="F67" s="749">
        <f>IF(AND(ISNUMBER(C64),C64&lt;=5000,C67&lt;C68),C67,IF(AND(ISNUMBER(C64),C64&lt;=5000,C67&gt;C68,C68&gt;C69),C68,IF(AND(ISNUMBER(C64),C64&lt;=5000,C68&lt;C69),C69,IF(AND(ISNUMBER(C64),C64&gt;5000,D67&lt;D68),D67,IF(AND(ISNUMBER(C64),C64&gt;5000,D67&gt;D68,D68&gt;D69),D68,IF(AND(ISNUMBER(C64),C64&gt;5000,D68&lt;D69),D69,"-"))))))</f>
        <v>30.71</v>
      </c>
    </row>
    <row r="68" spans="1:6" ht="15" customHeight="1">
      <c r="A68" s="757"/>
      <c r="B68" s="105" t="s">
        <v>139</v>
      </c>
      <c r="C68" s="106">
        <f>IF(AND(ISNUMBER(C64),C64&lt;=5000),ROUND(351.48*5000^-0.3528*E67^0.3524,2),"-")</f>
        <v>30.71</v>
      </c>
      <c r="D68" s="106" t="str">
        <f>IF(AND(ISNUMBER(C64),C64&gt;5000),ROUND(351.48*C64^-0.3528*E67^0.3524,2),"-")</f>
        <v>-</v>
      </c>
      <c r="E68" s="748"/>
      <c r="F68" s="750"/>
    </row>
    <row r="69" spans="1:6" ht="15" customHeight="1">
      <c r="A69" s="758"/>
      <c r="B69" s="107" t="s">
        <v>140</v>
      </c>
      <c r="C69" s="108">
        <f>IF(AND(ISNUMBER(C64),C64&lt;=5000),22.91,"-")</f>
        <v>22.91</v>
      </c>
      <c r="D69" s="108" t="str">
        <f>IF(AND(ISNUMBER(C64),C64&gt;5000),ROUND(156.07*C64^-0.2253,2),"-")</f>
        <v>-</v>
      </c>
      <c r="E69" s="748"/>
      <c r="F69" s="751"/>
    </row>
    <row r="70" spans="1:6" ht="15" customHeight="1"/>
    <row r="71" spans="1:6" ht="15" customHeight="1">
      <c r="A71" s="743" t="s">
        <v>143</v>
      </c>
      <c r="B71" s="744"/>
      <c r="C71" s="101">
        <f>ROUNDDOWN(共通費の算定01!L39/1000,0)</f>
        <v>0</v>
      </c>
    </row>
    <row r="72" spans="1:6" ht="5.0999999999999996" customHeight="1"/>
    <row r="73" spans="1:6" ht="15" customHeight="1">
      <c r="A73" s="745" t="s">
        <v>144</v>
      </c>
      <c r="B73" s="759"/>
      <c r="C73" s="754" t="s">
        <v>153</v>
      </c>
      <c r="D73" s="761" t="s">
        <v>154</v>
      </c>
      <c r="E73" s="754" t="s">
        <v>155</v>
      </c>
      <c r="F73" s="754" t="s">
        <v>192</v>
      </c>
    </row>
    <row r="74" spans="1:6" ht="15" customHeight="1">
      <c r="A74" s="747"/>
      <c r="B74" s="760"/>
      <c r="C74" s="755"/>
      <c r="D74" s="762"/>
      <c r="E74" s="755"/>
      <c r="F74" s="755"/>
    </row>
    <row r="75" spans="1:6" ht="15" customHeight="1">
      <c r="A75" s="743" t="s">
        <v>148</v>
      </c>
      <c r="B75" s="744"/>
      <c r="C75" s="109">
        <f>IF(AND(ISNUMBER(C71),C71&lt;=3000),17.49,"-")</f>
        <v>17.489999999999998</v>
      </c>
      <c r="D75" s="109" t="str">
        <f>IF(AND(ISNUMBER(C71),C71&gt;3000,C71&lt;=2000000),ROUND(29.102-3.34*LOG(C71),2),"-")</f>
        <v>-</v>
      </c>
      <c r="E75" s="109" t="str">
        <f>IF(AND(ISNUMBER(C71),C71&gt;2000000),8.06,"-")</f>
        <v>-</v>
      </c>
      <c r="F75" s="109">
        <f>IF(AND(ISNUMBER(C71),C71&lt;=3000),C75,IF(AND(ISNUMBER(C71),C71&gt;3000,C71&lt;=2000000),D75,IF(AND(ISNUMBER(C71),C71&gt;2000000),E75,"-")))</f>
        <v>17.489999999999998</v>
      </c>
    </row>
    <row r="76" spans="1:6" ht="15" customHeight="1"/>
    <row r="77" spans="1:6" ht="15" customHeight="1"/>
    <row r="78" spans="1:6" ht="15" customHeight="1">
      <c r="A78" s="99" t="s">
        <v>156</v>
      </c>
    </row>
    <row r="79" spans="1:6" ht="15" customHeight="1"/>
    <row r="80" spans="1:6" ht="15" customHeight="1">
      <c r="A80" s="743" t="s">
        <v>133</v>
      </c>
      <c r="B80" s="744"/>
      <c r="C80" s="101"/>
    </row>
    <row r="81" spans="1:6" ht="5.0999999999999996" customHeight="1">
      <c r="A81" s="102"/>
      <c r="B81" s="102"/>
    </row>
    <row r="82" spans="1:6" ht="15" customHeight="1">
      <c r="A82" s="743" t="s">
        <v>73</v>
      </c>
      <c r="B82" s="744"/>
      <c r="C82" s="100" t="s">
        <v>157</v>
      </c>
      <c r="D82" s="100" t="s">
        <v>158</v>
      </c>
      <c r="E82" s="100" t="s">
        <v>136</v>
      </c>
      <c r="F82" s="100" t="s">
        <v>137</v>
      </c>
    </row>
    <row r="83" spans="1:6" ht="15" customHeight="1">
      <c r="A83" s="756" t="s">
        <v>137</v>
      </c>
      <c r="B83" s="103" t="s">
        <v>138</v>
      </c>
      <c r="C83" s="104" t="str">
        <f>IF(AND(ISNUMBER(C80),C80&lt;=3000),5.21,"-")</f>
        <v>-</v>
      </c>
      <c r="D83" s="104" t="str">
        <f>IF(AND(ISNUMBER(C80),C80&gt;3000),ROUND(8.47*C80^-0.0608,2),"-")</f>
        <v>-</v>
      </c>
      <c r="E83" s="748"/>
      <c r="F83" s="749" t="str">
        <f>IF(AND(ISNUMBER(C80),C80&lt;=3000,C83&lt;C84),C83,IF(AND(ISNUMBER(C80),C80&lt;=3000,C83&gt;C84,C84&gt;C85),C84,IF(AND(ISNUMBER(C80),C80&lt;=3000,C84&lt;C85),C85,IF(AND(ISNUMBER(C80),C80&gt;3000,D83&lt;D84),D83,IF(AND(ISNUMBER(C80),C80&gt;3000,D83&gt;D84,D84&gt;D85),D84,IF(AND(ISNUMBER(C80),C80&gt;3000,D84&lt;D85),D85,"-"))))))</f>
        <v>-</v>
      </c>
    </row>
    <row r="84" spans="1:6" ht="15" customHeight="1">
      <c r="A84" s="757"/>
      <c r="B84" s="105" t="s">
        <v>139</v>
      </c>
      <c r="C84" s="106" t="str">
        <f>IF(AND(ISNUMBER(C80),C80&lt;=3000),ROUND(10.15*3000^-0.2462*E83^0.6929,2),"-")</f>
        <v>-</v>
      </c>
      <c r="D84" s="106" t="str">
        <f>IF(AND(ISNUMBER(C80),C80&gt;3000),ROUND(10.15*C80^-0.2462*E83^0.6929,2),"-")</f>
        <v>-</v>
      </c>
      <c r="E84" s="748"/>
      <c r="F84" s="750"/>
    </row>
    <row r="85" spans="1:6" ht="15" customHeight="1">
      <c r="A85" s="758"/>
      <c r="B85" s="107" t="s">
        <v>140</v>
      </c>
      <c r="C85" s="108" t="str">
        <f>IF(AND(ISNUMBER(C80),C80&lt;=3000),1.91,"-")</f>
        <v>-</v>
      </c>
      <c r="D85" s="108" t="str">
        <f>IF(AND(ISNUMBER(C80),C80&gt;3000),ROUND(3.1*C80^-0.0608,2),"-")</f>
        <v>-</v>
      </c>
      <c r="E85" s="748"/>
      <c r="F85" s="751"/>
    </row>
    <row r="86" spans="1:6" ht="15" customHeight="1"/>
    <row r="87" spans="1:6" ht="15" customHeight="1">
      <c r="A87" s="743" t="s">
        <v>141</v>
      </c>
      <c r="B87" s="744"/>
      <c r="C87" s="101"/>
    </row>
    <row r="88" spans="1:6" ht="5.0999999999999996" customHeight="1"/>
    <row r="89" spans="1:6" ht="15" customHeight="1">
      <c r="A89" s="743" t="s">
        <v>889</v>
      </c>
      <c r="B89" s="744"/>
      <c r="C89" s="100" t="s">
        <v>157</v>
      </c>
      <c r="D89" s="100" t="s">
        <v>158</v>
      </c>
      <c r="E89" s="100" t="s">
        <v>136</v>
      </c>
      <c r="F89" s="100" t="s">
        <v>890</v>
      </c>
    </row>
    <row r="90" spans="1:6" ht="15" customHeight="1">
      <c r="A90" s="756" t="s">
        <v>142</v>
      </c>
      <c r="B90" s="103" t="s">
        <v>138</v>
      </c>
      <c r="C90" s="104" t="str">
        <f>IF(AND(ISNUMBER(C87),C87&lt;=3000),50.37,"-")</f>
        <v>-</v>
      </c>
      <c r="D90" s="104" t="str">
        <f>IF(AND(ISNUMBER(C87),C87&gt;3000),ROUND(530.68*C87^-0.2941,2),"-")</f>
        <v>-</v>
      </c>
      <c r="E90" s="748"/>
      <c r="F90" s="749" t="str">
        <f>IF(AND(ISNUMBER(C87),C87&lt;=3000,C90&lt;C91),C90,IF(AND(ISNUMBER(C87),C87&lt;=3000,C90&gt;C91,C91&gt;C92),C91,IF(AND(ISNUMBER(C87),C87&lt;=3000,C91&lt;C92),C92,IF(AND(ISNUMBER(C87),C87&gt;3000,D90&lt;D91),D90,IF(AND(ISNUMBER(C87),C87&gt;3000,D90&gt;D91,D91&gt;D92),D91,IF(AND(ISNUMBER(C87),C87&gt;3000,D91&lt;D92),D92,"-"))))))</f>
        <v>-</v>
      </c>
    </row>
    <row r="91" spans="1:6" ht="15" customHeight="1">
      <c r="A91" s="757"/>
      <c r="B91" s="105" t="s">
        <v>139</v>
      </c>
      <c r="C91" s="106" t="str">
        <f>IF(AND(ISNUMBER(C87),C87&lt;=3000),ROUND(658.42*3000^-0.4896*E90^0.7247,2),"-")</f>
        <v>-</v>
      </c>
      <c r="D91" s="106" t="str">
        <f>IF(AND(ISNUMBER(C87),C87&gt;3000),ROUND(658.42*C87^-0.4896*E90^0.7247,2),"-")</f>
        <v>-</v>
      </c>
      <c r="E91" s="748"/>
      <c r="F91" s="750"/>
    </row>
    <row r="92" spans="1:6" ht="15" customHeight="1">
      <c r="A92" s="758"/>
      <c r="B92" s="107" t="s">
        <v>140</v>
      </c>
      <c r="C92" s="108" t="str">
        <f>IF(AND(ISNUMBER(C87),C87&lt;=3000),17.67,"-")</f>
        <v>-</v>
      </c>
      <c r="D92" s="108" t="str">
        <f>IF(AND(ISNUMBER(C87),C87&gt;3000),ROUND(186.18*C87^-0.2941,2),"-")</f>
        <v>-</v>
      </c>
      <c r="E92" s="748"/>
      <c r="F92" s="751"/>
    </row>
    <row r="93" spans="1:6" ht="15" customHeight="1"/>
    <row r="94" spans="1:6" ht="15" customHeight="1">
      <c r="A94" s="743" t="s">
        <v>143</v>
      </c>
      <c r="B94" s="744"/>
      <c r="C94" s="101"/>
    </row>
    <row r="95" spans="1:6" ht="5.0999999999999996" customHeight="1"/>
    <row r="96" spans="1:6" ht="15" customHeight="1">
      <c r="A96" s="745" t="s">
        <v>144</v>
      </c>
      <c r="B96" s="759"/>
      <c r="C96" s="754" t="s">
        <v>153</v>
      </c>
      <c r="D96" s="761" t="s">
        <v>154</v>
      </c>
      <c r="E96" s="754" t="s">
        <v>155</v>
      </c>
      <c r="F96" s="754" t="s">
        <v>891</v>
      </c>
    </row>
    <row r="97" spans="1:6" ht="15" customHeight="1">
      <c r="A97" s="747"/>
      <c r="B97" s="760"/>
      <c r="C97" s="755"/>
      <c r="D97" s="762"/>
      <c r="E97" s="755"/>
      <c r="F97" s="755"/>
    </row>
    <row r="98" spans="1:6" ht="15" customHeight="1">
      <c r="A98" s="743" t="s">
        <v>148</v>
      </c>
      <c r="B98" s="744"/>
      <c r="C98" s="109" t="str">
        <f>IF(AND(ISNUMBER(C94),C94&lt;=3000),17.49,"-")</f>
        <v>-</v>
      </c>
      <c r="D98" s="109" t="str">
        <f>IF(AND(ISNUMBER(C94),C94&gt;3000,C94&lt;=2000000),ROUND(29.102-3.34*LOG(C94),2),"-")</f>
        <v>-</v>
      </c>
      <c r="E98" s="109" t="str">
        <f>IF(AND(ISNUMBER(C94),C94&gt;2000000),8.06,"-")</f>
        <v>-</v>
      </c>
      <c r="F98" s="109" t="str">
        <f>IF(AND(ISNUMBER(C94),C94&lt;=3000),C98,IF(AND(ISNUMBER(C94),C94&gt;3000,C94&lt;=2000000),D98,IF(AND(ISNUMBER(C94),C94&gt;2000000),E98,"-")))</f>
        <v>-</v>
      </c>
    </row>
    <row r="99" spans="1:6" ht="15" customHeight="1"/>
    <row r="100" spans="1:6" ht="15" customHeight="1"/>
    <row r="101" spans="1:6" ht="15" customHeight="1"/>
    <row r="102" spans="1:6" ht="15" customHeight="1"/>
    <row r="103" spans="1:6" ht="15" customHeight="1"/>
    <row r="104" spans="1:6" ht="15" customHeight="1"/>
    <row r="105" spans="1:6" ht="15" customHeight="1"/>
    <row r="106" spans="1:6" ht="15" customHeight="1"/>
    <row r="107" spans="1:6" ht="15" customHeight="1"/>
    <row r="108" spans="1:6" ht="15" customHeight="1"/>
    <row r="109" spans="1:6" ht="15" customHeight="1">
      <c r="A109" s="99" t="s">
        <v>159</v>
      </c>
    </row>
    <row r="110" spans="1:6" ht="15" customHeight="1"/>
    <row r="111" spans="1:6" ht="15" customHeight="1">
      <c r="A111" s="743" t="s">
        <v>133</v>
      </c>
      <c r="B111" s="744"/>
      <c r="C111" s="101">
        <f>ROUNDDOWN(共通費の算定01!L13/1000,0)</f>
        <v>0</v>
      </c>
    </row>
    <row r="112" spans="1:6" ht="5.0999999999999996" customHeight="1">
      <c r="A112" s="102"/>
      <c r="B112" s="102"/>
    </row>
    <row r="113" spans="1:6" ht="15" customHeight="1">
      <c r="A113" s="743" t="s">
        <v>73</v>
      </c>
      <c r="B113" s="744"/>
      <c r="C113" s="100" t="s">
        <v>150</v>
      </c>
      <c r="D113" s="100" t="s">
        <v>151</v>
      </c>
      <c r="E113" s="100" t="s">
        <v>136</v>
      </c>
      <c r="F113" s="100" t="s">
        <v>137</v>
      </c>
    </row>
    <row r="114" spans="1:6" ht="15" customHeight="1">
      <c r="A114" s="756" t="s">
        <v>137</v>
      </c>
      <c r="B114" s="103" t="s">
        <v>138</v>
      </c>
      <c r="C114" s="104">
        <f>IF(AND(ISNUMBER(C111),C111&lt;=5000),5.51,"-")</f>
        <v>5.51</v>
      </c>
      <c r="D114" s="104" t="str">
        <f>IF(AND(ISNUMBER(C111),C111&gt;5000),ROUND(12.4*C111^-0.0952,2),"-")</f>
        <v>-</v>
      </c>
      <c r="E114" s="748">
        <f>共通費の算定01!$E$4</f>
        <v>5</v>
      </c>
      <c r="F114" s="749">
        <f>IF(AND(ISNUMBER(C111),C111&lt;=5000,C114&lt;C115),C114,IF(AND(ISNUMBER(C111),C111&lt;=5000,C114&gt;C115,C115&gt;C116),C115,IF(AND(ISNUMBER(C111),C111&lt;=5000,C115&lt;C116),C116,IF(AND(ISNUMBER(C111),C111&gt;5000,D114&lt;D115),D114,IF(AND(ISNUMBER(C111),C111&gt;5000,D114&gt;D115,D115&gt;D116),D115,IF(AND(ISNUMBER(C111),C111&gt;5000,D115&lt;D116),D116,"-"))))))</f>
        <v>5.0999999999999996</v>
      </c>
    </row>
    <row r="115" spans="1:6" ht="15" customHeight="1">
      <c r="A115" s="757"/>
      <c r="B115" s="105" t="s">
        <v>139</v>
      </c>
      <c r="C115" s="106">
        <f>IF(AND(ISNUMBER(C111),C111&lt;=5000),ROUND(12.15*5000^-0.1186*E114^0.0882,2),"-")</f>
        <v>5.0999999999999996</v>
      </c>
      <c r="D115" s="106" t="str">
        <f>IF(AND(ISNUMBER(C111),C111&gt;5000),ROUND(12.15*C111^-0.1186*E114^0.0882,2),"-")</f>
        <v>-</v>
      </c>
      <c r="E115" s="748"/>
      <c r="F115" s="750"/>
    </row>
    <row r="116" spans="1:6" ht="15" customHeight="1">
      <c r="A116" s="758"/>
      <c r="B116" s="107" t="s">
        <v>140</v>
      </c>
      <c r="C116" s="108">
        <f>IF(AND(ISNUMBER(C111),C111&lt;=5000),4.86,"-")</f>
        <v>4.8600000000000003</v>
      </c>
      <c r="D116" s="108" t="str">
        <f>IF(AND(ISNUMBER(C111),C111&gt;5000),ROUND(10.94*C111^-0.0952,2),"-")</f>
        <v>-</v>
      </c>
      <c r="E116" s="748"/>
      <c r="F116" s="751"/>
    </row>
    <row r="117" spans="1:6" ht="15" customHeight="1"/>
    <row r="118" spans="1:6" ht="15" customHeight="1">
      <c r="A118" s="743" t="s">
        <v>141</v>
      </c>
      <c r="B118" s="744"/>
      <c r="C118" s="101">
        <f>ROUNDDOWN(共通費の算定01!L27/1000,0)</f>
        <v>0</v>
      </c>
    </row>
    <row r="119" spans="1:6" ht="5.0999999999999996" customHeight="1"/>
    <row r="120" spans="1:6" ht="15" customHeight="1">
      <c r="A120" s="743" t="s">
        <v>889</v>
      </c>
      <c r="B120" s="744"/>
      <c r="C120" s="100" t="s">
        <v>150</v>
      </c>
      <c r="D120" s="100" t="s">
        <v>151</v>
      </c>
      <c r="E120" s="100" t="s">
        <v>136</v>
      </c>
      <c r="F120" s="100" t="s">
        <v>890</v>
      </c>
    </row>
    <row r="121" spans="1:6" ht="15" customHeight="1">
      <c r="A121" s="756" t="s">
        <v>142</v>
      </c>
      <c r="B121" s="103" t="s">
        <v>138</v>
      </c>
      <c r="C121" s="104">
        <f>IF(AND(ISNUMBER(C118),C118&lt;=5000),31.23,"-")</f>
        <v>31.23</v>
      </c>
      <c r="D121" s="104" t="str">
        <f>IF(AND(ISNUMBER(C118),C118&gt;5000),ROUND(165.22*C118^-0.1956,2),"-")</f>
        <v>-</v>
      </c>
      <c r="E121" s="748">
        <f>共通費の算定01!$E$4</f>
        <v>5</v>
      </c>
      <c r="F121" s="749">
        <f>IF(AND(ISNUMBER(C118),C118&lt;=5000,C121&lt;C122),C121,IF(AND(ISNUMBER(C118),C118&lt;=5000,C121&gt;C122,C122&gt;C123),C122,IF(AND(ISNUMBER(C118),C118&lt;=5000,C122&lt;C123),C123,IF(AND(ISNUMBER(C118),C118&gt;5000,D121&lt;D122),D121,IF(AND(ISNUMBER(C118),C118&gt;5000,D121&gt;D122,D122&gt;D123),D122,IF(AND(ISNUMBER(C118),C118&gt;5000,D122&lt;D123),D123,"-"))))))</f>
        <v>21.77</v>
      </c>
    </row>
    <row r="122" spans="1:6" ht="15" customHeight="1">
      <c r="A122" s="757"/>
      <c r="B122" s="105" t="s">
        <v>139</v>
      </c>
      <c r="C122" s="106">
        <f>IF(AND(ISNUMBER(C118),C118&lt;=5000),ROUND(152.72*5000^-0.3085*E121^0.4222,2),"-")</f>
        <v>21.77</v>
      </c>
      <c r="D122" s="106" t="str">
        <f>IF(AND(ISNUMBER(C118),C118&gt;5000),ROUND(152.72*C118^-0.3085*E121^0.4222,2),"-")</f>
        <v>-</v>
      </c>
      <c r="E122" s="748"/>
      <c r="F122" s="750"/>
    </row>
    <row r="123" spans="1:6" ht="15" customHeight="1">
      <c r="A123" s="758"/>
      <c r="B123" s="107" t="s">
        <v>140</v>
      </c>
      <c r="C123" s="108">
        <f>IF(AND(ISNUMBER(C118),C118&lt;=5000),17.14,"-")</f>
        <v>17.14</v>
      </c>
      <c r="D123" s="108" t="str">
        <f>IF(AND(ISNUMBER(C118),C118&gt;5000),ROUND(90.67*C118^-0.1956,2),"-")</f>
        <v>-</v>
      </c>
      <c r="E123" s="748"/>
      <c r="F123" s="751"/>
    </row>
    <row r="124" spans="1:6" ht="15" customHeight="1"/>
    <row r="125" spans="1:6" ht="15" customHeight="1">
      <c r="A125" s="743" t="s">
        <v>143</v>
      </c>
      <c r="B125" s="744"/>
      <c r="C125" s="101">
        <f>ROUNDDOWN(共通費の算定01!L41/1000,0)</f>
        <v>0</v>
      </c>
    </row>
    <row r="126" spans="1:6" ht="5.0999999999999996" customHeight="1"/>
    <row r="127" spans="1:6" ht="15" customHeight="1">
      <c r="A127" s="745" t="s">
        <v>144</v>
      </c>
      <c r="B127" s="759"/>
      <c r="C127" s="754" t="s">
        <v>153</v>
      </c>
      <c r="D127" s="761" t="s">
        <v>154</v>
      </c>
      <c r="E127" s="754" t="s">
        <v>155</v>
      </c>
      <c r="F127" s="754" t="s">
        <v>888</v>
      </c>
    </row>
    <row r="128" spans="1:6" ht="15" customHeight="1">
      <c r="A128" s="747"/>
      <c r="B128" s="760"/>
      <c r="C128" s="755"/>
      <c r="D128" s="762"/>
      <c r="E128" s="755"/>
      <c r="F128" s="755"/>
    </row>
    <row r="129" spans="1:6" ht="15" customHeight="1">
      <c r="A129" s="743" t="s">
        <v>148</v>
      </c>
      <c r="B129" s="744"/>
      <c r="C129" s="109">
        <f>IF(AND(ISNUMBER(C125),C125&lt;=3000),16.68,"-")</f>
        <v>16.68</v>
      </c>
      <c r="D129" s="109" t="str">
        <f>IF(AND(ISNUMBER(C125),C125&gt;3000,C125&lt;=2000000),ROUND(27.283-3.049*LOG(C125),2),"-")</f>
        <v>-</v>
      </c>
      <c r="E129" s="109" t="str">
        <f>IF(AND(ISNUMBER(C125),C125&gt;2000000),8.07,"-")</f>
        <v>-</v>
      </c>
      <c r="F129" s="109">
        <f>IF(AND(ISNUMBER(C125),C125&lt;=3000),C129,IF(AND(ISNUMBER(C125),C125&gt;3000,C125&lt;=2000000),D129,IF(AND(ISNUMBER(C125),C125&gt;2000000),E129,"-")))</f>
        <v>16.68</v>
      </c>
    </row>
    <row r="130" spans="1:6" ht="15" customHeight="1"/>
    <row r="131" spans="1:6" ht="15" customHeight="1"/>
    <row r="132" spans="1:6" ht="15" customHeight="1">
      <c r="A132" s="99" t="s">
        <v>160</v>
      </c>
    </row>
    <row r="133" spans="1:6" ht="15" customHeight="1"/>
    <row r="134" spans="1:6" ht="15" customHeight="1">
      <c r="A134" s="743" t="s">
        <v>133</v>
      </c>
      <c r="B134" s="744"/>
      <c r="C134" s="101"/>
    </row>
    <row r="135" spans="1:6" ht="5.0999999999999996" customHeight="1">
      <c r="A135" s="102"/>
      <c r="B135" s="102"/>
    </row>
    <row r="136" spans="1:6" ht="15" customHeight="1">
      <c r="A136" s="743" t="s">
        <v>73</v>
      </c>
      <c r="B136" s="744"/>
      <c r="C136" s="100" t="s">
        <v>157</v>
      </c>
      <c r="D136" s="100" t="s">
        <v>158</v>
      </c>
      <c r="E136" s="100" t="s">
        <v>136</v>
      </c>
      <c r="F136" s="100" t="s">
        <v>137</v>
      </c>
    </row>
    <row r="137" spans="1:6" ht="15" customHeight="1">
      <c r="A137" s="756" t="s">
        <v>137</v>
      </c>
      <c r="B137" s="103" t="s">
        <v>138</v>
      </c>
      <c r="C137" s="104" t="str">
        <f>IF(AND(ISNUMBER(C134),C134&lt;=3000),4.96,"-")</f>
        <v>-</v>
      </c>
      <c r="D137" s="104" t="str">
        <f>IF(AND(ISNUMBER(C134),C134&gt;3000),ROUND(7.02*C134^-0.0433,2),"-")</f>
        <v>-</v>
      </c>
      <c r="E137" s="748"/>
      <c r="F137" s="749" t="str">
        <f>IF(AND(ISNUMBER(C134),C134&lt;=3000,C137&lt;C138),C137,IF(AND(ISNUMBER(C134),C134&lt;=3000,C137&gt;C138,C138&gt;C139),C138,IF(AND(ISNUMBER(C134),C134&lt;=3000,C138&lt;C139),C139,IF(AND(ISNUMBER(C134),C134&gt;3000,D137&lt;D138),D137,IF(AND(ISNUMBER(C134),C134&gt;3000,D137&gt;D138,D138&gt;D139),D138,IF(AND(ISNUMBER(C134),C134&gt;3000,D138&lt;D139),D139,"-"))))))</f>
        <v>-</v>
      </c>
    </row>
    <row r="138" spans="1:6" ht="15" customHeight="1">
      <c r="A138" s="757"/>
      <c r="B138" s="105" t="s">
        <v>139</v>
      </c>
      <c r="C138" s="106" t="str">
        <f>IF(AND(ISNUMBER(C134),C134&lt;=3000),ROUND(12.21*3000^-0.2596*E137^0.6874,2),"-")</f>
        <v>-</v>
      </c>
      <c r="D138" s="106" t="str">
        <f>IF(AND(ISNUMBER(C134),C134&gt;3000),ROUND(12.21*C134^-0.2596*E137^0.6874,2),"-")</f>
        <v>-</v>
      </c>
      <c r="E138" s="748"/>
      <c r="F138" s="750"/>
    </row>
    <row r="139" spans="1:6" ht="15" customHeight="1">
      <c r="A139" s="758"/>
      <c r="B139" s="107" t="s">
        <v>140</v>
      </c>
      <c r="C139" s="108" t="str">
        <f>IF(AND(ISNUMBER(C134),C134&lt;=3000),1.73,"-")</f>
        <v>-</v>
      </c>
      <c r="D139" s="108" t="str">
        <f>IF(AND(ISNUMBER(C134),C134&gt;3000),ROUND(2.44*C134^-0.0433,2),"-")</f>
        <v>-</v>
      </c>
      <c r="E139" s="748"/>
      <c r="F139" s="751"/>
    </row>
    <row r="140" spans="1:6" ht="15" customHeight="1"/>
    <row r="141" spans="1:6" ht="15" customHeight="1">
      <c r="A141" s="743" t="s">
        <v>141</v>
      </c>
      <c r="B141" s="744"/>
      <c r="C141" s="101"/>
    </row>
    <row r="142" spans="1:6" ht="5.0999999999999996" customHeight="1"/>
    <row r="143" spans="1:6" ht="15" customHeight="1">
      <c r="A143" s="743" t="s">
        <v>889</v>
      </c>
      <c r="B143" s="744"/>
      <c r="C143" s="100" t="s">
        <v>157</v>
      </c>
      <c r="D143" s="100" t="s">
        <v>158</v>
      </c>
      <c r="E143" s="100" t="s">
        <v>136</v>
      </c>
      <c r="F143" s="100" t="s">
        <v>890</v>
      </c>
    </row>
    <row r="144" spans="1:6" ht="15" customHeight="1">
      <c r="A144" s="756" t="s">
        <v>142</v>
      </c>
      <c r="B144" s="103" t="s">
        <v>138</v>
      </c>
      <c r="C144" s="104" t="str">
        <f>IF(AND(ISNUMBER(C141),C141&lt;=3000),42.07,"-")</f>
        <v>-</v>
      </c>
      <c r="D144" s="104" t="str">
        <f>IF(AND(ISNUMBER(C141),C141&gt;3000),ROUND(467.95*C141^-0.3009,2),"-")</f>
        <v>-</v>
      </c>
      <c r="E144" s="748"/>
      <c r="F144" s="749" t="str">
        <f>IF(AND(ISNUMBER(C141),C141&lt;=3000,C144&lt;C145),C144,IF(AND(ISNUMBER(C141),C141&lt;=3000,C144&gt;C145,C145&gt;C146),C145,IF(AND(ISNUMBER(C141),C141&lt;=3000,C145&lt;C146),C146,IF(AND(ISNUMBER(C141),C141&gt;3000,D144&lt;D145),D144,IF(AND(ISNUMBER(C141),C141&gt;3000,D144&gt;D145,D145&gt;D146),D145,IF(AND(ISNUMBER(C141),C141&gt;3000,D145&lt;D146),D146,"-"))))))</f>
        <v>-</v>
      </c>
    </row>
    <row r="145" spans="1:6" ht="15" customHeight="1">
      <c r="A145" s="757"/>
      <c r="B145" s="105" t="s">
        <v>139</v>
      </c>
      <c r="C145" s="106" t="str">
        <f>IF(AND(ISNUMBER(C141),C141&lt;=3000),ROUND(825.85*3000^-0.5122*E144^0.6648,2),"-")</f>
        <v>-</v>
      </c>
      <c r="D145" s="106" t="str">
        <f>IF(AND(ISNUMBER(C141),C141&gt;3000),ROUND(825.85*C141^-0.5122*E144^0.6648,2),"-")</f>
        <v>-</v>
      </c>
      <c r="E145" s="748"/>
      <c r="F145" s="750"/>
    </row>
    <row r="146" spans="1:6" ht="15" customHeight="1">
      <c r="A146" s="758"/>
      <c r="B146" s="107" t="s">
        <v>140</v>
      </c>
      <c r="C146" s="108" t="str">
        <f>IF(AND(ISNUMBER(C141),C141&lt;=3000),15.25,"-")</f>
        <v>-</v>
      </c>
      <c r="D146" s="108" t="str">
        <f>IF(AND(ISNUMBER(C141),C141&gt;3000),ROUND(169.65*C141^-0.3009,2),"-")</f>
        <v>-</v>
      </c>
      <c r="E146" s="748"/>
      <c r="F146" s="751"/>
    </row>
    <row r="147" spans="1:6" ht="15" customHeight="1"/>
    <row r="148" spans="1:6" ht="15" customHeight="1">
      <c r="A148" s="743" t="s">
        <v>143</v>
      </c>
      <c r="B148" s="744"/>
      <c r="C148" s="101"/>
    </row>
    <row r="149" spans="1:6" ht="5.0999999999999996" customHeight="1"/>
    <row r="150" spans="1:6" ht="15" customHeight="1">
      <c r="A150" s="745" t="s">
        <v>144</v>
      </c>
      <c r="B150" s="759"/>
      <c r="C150" s="754" t="s">
        <v>153</v>
      </c>
      <c r="D150" s="761" t="s">
        <v>154</v>
      </c>
      <c r="E150" s="754" t="s">
        <v>155</v>
      </c>
      <c r="F150" s="754" t="s">
        <v>888</v>
      </c>
    </row>
    <row r="151" spans="1:6" ht="15" customHeight="1">
      <c r="A151" s="747"/>
      <c r="B151" s="760"/>
      <c r="C151" s="755"/>
      <c r="D151" s="762"/>
      <c r="E151" s="755"/>
      <c r="F151" s="755"/>
    </row>
    <row r="152" spans="1:6" ht="15" customHeight="1">
      <c r="A152" s="743" t="s">
        <v>148</v>
      </c>
      <c r="B152" s="744"/>
      <c r="C152" s="109" t="str">
        <f>IF(AND(ISNUMBER(C148),C148&lt;=3000),16.68,"-")</f>
        <v>-</v>
      </c>
      <c r="D152" s="109" t="str">
        <f>IF(AND(ISNUMBER(C148),C148&gt;3000,C148&lt;=2000000),ROUND(27.283-3.049*LOG(C148),2),"-")</f>
        <v>-</v>
      </c>
      <c r="E152" s="109" t="str">
        <f>IF(AND(ISNUMBER(C148),C148&gt;2000000),8.07,"-")</f>
        <v>-</v>
      </c>
      <c r="F152" s="109" t="str">
        <f>IF(AND(ISNUMBER(C148),C148&lt;=3000),C152,IF(AND(ISNUMBER(C148),C148&gt;3000,C148&lt;=2000000),D152,IF(AND(ISNUMBER(C148),C148&gt;2000000),E152,"-")))</f>
        <v>-</v>
      </c>
    </row>
    <row r="153" spans="1:6" ht="15" customHeight="1"/>
    <row r="154" spans="1:6" ht="15" customHeight="1"/>
    <row r="155" spans="1:6" ht="15" customHeight="1"/>
    <row r="156" spans="1:6" ht="15" customHeight="1"/>
    <row r="157" spans="1:6" ht="15" customHeight="1"/>
    <row r="158" spans="1:6" ht="15" customHeight="1"/>
    <row r="159" spans="1:6" ht="15" customHeight="1"/>
    <row r="160" spans="1:6" ht="15" customHeight="1"/>
    <row r="161" spans="1:6" ht="15" customHeight="1"/>
    <row r="162" spans="1:6" ht="15" customHeight="1"/>
    <row r="163" spans="1:6" ht="15" customHeight="1">
      <c r="A163" s="99" t="s">
        <v>161</v>
      </c>
    </row>
    <row r="164" spans="1:6" ht="15" customHeight="1"/>
    <row r="165" spans="1:6" ht="15" customHeight="1">
      <c r="A165" s="743" t="s">
        <v>133</v>
      </c>
      <c r="B165" s="744"/>
      <c r="C165" s="101"/>
    </row>
    <row r="166" spans="1:6" ht="5.0999999999999996" customHeight="1"/>
    <row r="167" spans="1:6" ht="15" customHeight="1">
      <c r="A167" s="745" t="s">
        <v>73</v>
      </c>
      <c r="B167" s="759"/>
      <c r="C167" s="754" t="s">
        <v>892</v>
      </c>
      <c r="D167" s="761" t="s">
        <v>162</v>
      </c>
      <c r="E167" s="754" t="s">
        <v>163</v>
      </c>
      <c r="F167" s="754" t="s">
        <v>893</v>
      </c>
    </row>
    <row r="168" spans="1:6" ht="15" customHeight="1">
      <c r="A168" s="747"/>
      <c r="B168" s="760"/>
      <c r="C168" s="755"/>
      <c r="D168" s="762"/>
      <c r="E168" s="755"/>
      <c r="F168" s="755"/>
    </row>
    <row r="169" spans="1:6" ht="15" customHeight="1">
      <c r="A169" s="743" t="s">
        <v>137</v>
      </c>
      <c r="B169" s="744"/>
      <c r="C169" s="109" t="str">
        <f>IF(AND(ISNUMBER(C165),C165&lt;=10000),3.08,"-")</f>
        <v>-</v>
      </c>
      <c r="D169" s="109" t="str">
        <f>IF(AND(ISNUMBER(C165),C165&gt;10000,C165&lt;=500000),ROUND(7.89*C165^-0.1021,2),"-")</f>
        <v>-</v>
      </c>
      <c r="E169" s="109" t="str">
        <f>IF(AND(ISNUMBER(C165),C165&gt;500000),2.07,"-")</f>
        <v>-</v>
      </c>
      <c r="F169" s="109" t="str">
        <f>IF(AND(ISNUMBER(C165),C165&lt;=10000),C169,IF(AND(ISNUMBER(C165),C165&gt;10000,C165&lt;=500000),D169,IF(AND(ISNUMBER(C165),C165&gt;500000),E169,"-")))</f>
        <v>-</v>
      </c>
    </row>
    <row r="170" spans="1:6" ht="15" customHeight="1"/>
    <row r="171" spans="1:6" ht="15" customHeight="1">
      <c r="A171" s="743" t="s">
        <v>141</v>
      </c>
      <c r="B171" s="744"/>
      <c r="C171" s="101"/>
    </row>
    <row r="172" spans="1:6" ht="5.0999999999999996" customHeight="1"/>
    <row r="173" spans="1:6" ht="15" customHeight="1">
      <c r="A173" s="745" t="s">
        <v>164</v>
      </c>
      <c r="B173" s="759"/>
      <c r="C173" s="754" t="s">
        <v>892</v>
      </c>
      <c r="D173" s="761" t="s">
        <v>162</v>
      </c>
      <c r="E173" s="754" t="s">
        <v>163</v>
      </c>
      <c r="F173" s="754" t="s">
        <v>890</v>
      </c>
    </row>
    <row r="174" spans="1:6" ht="15" customHeight="1">
      <c r="A174" s="747"/>
      <c r="B174" s="760"/>
      <c r="C174" s="755"/>
      <c r="D174" s="762"/>
      <c r="E174" s="755"/>
      <c r="F174" s="755"/>
    </row>
    <row r="175" spans="1:6" ht="15" customHeight="1">
      <c r="A175" s="743" t="s">
        <v>890</v>
      </c>
      <c r="B175" s="744"/>
      <c r="C175" s="109" t="str">
        <f>IF(AND(ISNUMBER(C171),C171&lt;=10000),3.98,"-")</f>
        <v>-</v>
      </c>
      <c r="D175" s="109" t="str">
        <f>IF(AND(ISNUMBER(C171),C171&gt;10000,C171&lt;=500000),ROUND(15.1*C171^-0.1449,2),"-")</f>
        <v>-</v>
      </c>
      <c r="E175" s="109" t="str">
        <f>IF(AND(ISNUMBER(C171),C171&gt;500000),2.26,"-")</f>
        <v>-</v>
      </c>
      <c r="F175" s="109" t="str">
        <f>IF(AND(ISNUMBER(C171),C171&lt;=10000),C175,IF(AND(ISNUMBER(C171),C171&gt;10000,C171&lt;=500000),D175,IF(AND(ISNUMBER(C171),C171&gt;500000),E175,"-")))</f>
        <v>-</v>
      </c>
    </row>
    <row r="176" spans="1:6" ht="15" customHeight="1"/>
    <row r="177" spans="1:6" ht="15" customHeight="1">
      <c r="A177" s="743" t="s">
        <v>143</v>
      </c>
      <c r="B177" s="744"/>
      <c r="C177" s="101"/>
    </row>
    <row r="178" spans="1:6" ht="5.0999999999999996" customHeight="1"/>
    <row r="179" spans="1:6" ht="15" customHeight="1">
      <c r="A179" s="745" t="s">
        <v>144</v>
      </c>
      <c r="B179" s="759"/>
      <c r="C179" s="754" t="s">
        <v>153</v>
      </c>
      <c r="D179" s="761" t="s">
        <v>154</v>
      </c>
      <c r="E179" s="754" t="s">
        <v>155</v>
      </c>
      <c r="F179" s="754" t="s">
        <v>888</v>
      </c>
    </row>
    <row r="180" spans="1:6" ht="15" customHeight="1">
      <c r="A180" s="747"/>
      <c r="B180" s="760"/>
      <c r="C180" s="755"/>
      <c r="D180" s="762"/>
      <c r="E180" s="755"/>
      <c r="F180" s="755"/>
    </row>
    <row r="181" spans="1:6" ht="15" customHeight="1">
      <c r="A181" s="743" t="s">
        <v>148</v>
      </c>
      <c r="B181" s="744"/>
      <c r="C181" s="109" t="str">
        <f>IF(AND(ISNUMBER(C177),C177&lt;=3000),16.68,"-")</f>
        <v>-</v>
      </c>
      <c r="D181" s="109" t="str">
        <f>IF(AND(ISNUMBER(C177),C177&gt;3000,C177&lt;=2000000),ROUND(27.283-3.049*LOG(C177),2),"-")</f>
        <v>-</v>
      </c>
      <c r="E181" s="109" t="str">
        <f>IF(AND(ISNUMBER(C177),C177&gt;2000000),8.07,"-")</f>
        <v>-</v>
      </c>
      <c r="F181" s="109" t="str">
        <f>IF(AND(ISNUMBER(C177),C177&lt;=3000),C181,IF(AND(ISNUMBER(C177),C177&gt;3000,C177&lt;=2000000),D181,IF(AND(ISNUMBER(C177),C177&gt;2000000),E181,"-")))</f>
        <v>-</v>
      </c>
    </row>
    <row r="182" spans="1:6" ht="15" customHeight="1"/>
    <row r="183" spans="1:6" ht="15" customHeight="1"/>
    <row r="184" spans="1:6" ht="15" customHeight="1"/>
    <row r="185" spans="1:6" ht="15" customHeight="1"/>
    <row r="186" spans="1:6" ht="15" customHeight="1"/>
    <row r="187" spans="1:6" ht="15" customHeight="1"/>
    <row r="188" spans="1:6" ht="15" customHeight="1"/>
    <row r="189" spans="1:6" ht="15" customHeight="1"/>
    <row r="190" spans="1:6" ht="15" customHeight="1"/>
    <row r="191" spans="1:6" ht="15" customHeight="1"/>
  </sheetData>
  <mergeCells count="123">
    <mergeCell ref="A173:B174"/>
    <mergeCell ref="C173:C174"/>
    <mergeCell ref="D173:D174"/>
    <mergeCell ref="E173:E174"/>
    <mergeCell ref="A181:B181"/>
    <mergeCell ref="F173:F174"/>
    <mergeCell ref="A175:B175"/>
    <mergeCell ref="A177:B177"/>
    <mergeCell ref="A179:B180"/>
    <mergeCell ref="C179:C180"/>
    <mergeCell ref="D179:D180"/>
    <mergeCell ref="E179:E180"/>
    <mergeCell ref="F179:F180"/>
    <mergeCell ref="A152:B152"/>
    <mergeCell ref="A165:B165"/>
    <mergeCell ref="A167:B168"/>
    <mergeCell ref="C167:C168"/>
    <mergeCell ref="D167:D168"/>
    <mergeCell ref="E167:E168"/>
    <mergeCell ref="F167:F168"/>
    <mergeCell ref="A169:B169"/>
    <mergeCell ref="A171:B171"/>
    <mergeCell ref="A141:B141"/>
    <mergeCell ref="A143:B143"/>
    <mergeCell ref="A144:A146"/>
    <mergeCell ref="E144:E146"/>
    <mergeCell ref="F144:F146"/>
    <mergeCell ref="A148:B148"/>
    <mergeCell ref="A150:B151"/>
    <mergeCell ref="C150:C151"/>
    <mergeCell ref="D150:D151"/>
    <mergeCell ref="E150:E151"/>
    <mergeCell ref="F150:F151"/>
    <mergeCell ref="A127:B128"/>
    <mergeCell ref="C127:C128"/>
    <mergeCell ref="D127:D128"/>
    <mergeCell ref="E127:E128"/>
    <mergeCell ref="F127:F128"/>
    <mergeCell ref="A129:B129"/>
    <mergeCell ref="A134:B134"/>
    <mergeCell ref="A136:B136"/>
    <mergeCell ref="A137:A139"/>
    <mergeCell ref="E137:E139"/>
    <mergeCell ref="F137:F139"/>
    <mergeCell ref="A114:A116"/>
    <mergeCell ref="E114:E116"/>
    <mergeCell ref="F114:F116"/>
    <mergeCell ref="A118:B118"/>
    <mergeCell ref="A120:B120"/>
    <mergeCell ref="A121:A123"/>
    <mergeCell ref="E121:E123"/>
    <mergeCell ref="F121:F123"/>
    <mergeCell ref="A125:B125"/>
    <mergeCell ref="A94:B94"/>
    <mergeCell ref="A96:B97"/>
    <mergeCell ref="C96:C97"/>
    <mergeCell ref="D96:D97"/>
    <mergeCell ref="E96:E97"/>
    <mergeCell ref="F96:F97"/>
    <mergeCell ref="A98:B98"/>
    <mergeCell ref="A111:B111"/>
    <mergeCell ref="A113:B113"/>
    <mergeCell ref="A75:B75"/>
    <mergeCell ref="A80:B80"/>
    <mergeCell ref="A82:B82"/>
    <mergeCell ref="A83:A85"/>
    <mergeCell ref="E83:E85"/>
    <mergeCell ref="F83:F85"/>
    <mergeCell ref="A87:B87"/>
    <mergeCell ref="A89:B89"/>
    <mergeCell ref="A90:A92"/>
    <mergeCell ref="E90:E92"/>
    <mergeCell ref="F90:F92"/>
    <mergeCell ref="A64:B64"/>
    <mergeCell ref="A66:B66"/>
    <mergeCell ref="A67:A69"/>
    <mergeCell ref="E67:E69"/>
    <mergeCell ref="F67:F69"/>
    <mergeCell ref="A71:B71"/>
    <mergeCell ref="A73:B74"/>
    <mergeCell ref="C73:C74"/>
    <mergeCell ref="D73:D74"/>
    <mergeCell ref="E73:E74"/>
    <mergeCell ref="F73:F74"/>
    <mergeCell ref="A42:B43"/>
    <mergeCell ref="C42:C43"/>
    <mergeCell ref="D42:D43"/>
    <mergeCell ref="E42:E43"/>
    <mergeCell ref="F42:F43"/>
    <mergeCell ref="A44:B44"/>
    <mergeCell ref="A57:B57"/>
    <mergeCell ref="A59:B59"/>
    <mergeCell ref="A60:A62"/>
    <mergeCell ref="E60:E62"/>
    <mergeCell ref="F60:F62"/>
    <mergeCell ref="A29:A31"/>
    <mergeCell ref="E29:E31"/>
    <mergeCell ref="F29:F31"/>
    <mergeCell ref="A33:B33"/>
    <mergeCell ref="A35:B35"/>
    <mergeCell ref="A36:A38"/>
    <mergeCell ref="E36:E38"/>
    <mergeCell ref="F36:F38"/>
    <mergeCell ref="A40:B40"/>
    <mergeCell ref="A17:B17"/>
    <mergeCell ref="A19:B20"/>
    <mergeCell ref="C19:C20"/>
    <mergeCell ref="D19:D20"/>
    <mergeCell ref="E19:E20"/>
    <mergeCell ref="F19:F20"/>
    <mergeCell ref="A21:B21"/>
    <mergeCell ref="A26:B26"/>
    <mergeCell ref="A28:B28"/>
    <mergeCell ref="A3:B3"/>
    <mergeCell ref="A5:B5"/>
    <mergeCell ref="A6:A8"/>
    <mergeCell ref="E6:E8"/>
    <mergeCell ref="F6:F8"/>
    <mergeCell ref="A10:B10"/>
    <mergeCell ref="A12:B12"/>
    <mergeCell ref="A13:A15"/>
    <mergeCell ref="E13:E15"/>
    <mergeCell ref="F13:F15"/>
  </mergeCells>
  <phoneticPr fontId="3"/>
  <printOptions horizontalCentered="1" verticalCentered="1"/>
  <pageMargins left="0.7" right="0.7" top="0.75" bottom="0.75" header="0.3" footer="0.3"/>
  <pageSetup paperSize="9" orientation="portrait" blackAndWhite="1" r:id="rId1"/>
  <rowBreaks count="3" manualBreakCount="3">
    <brk id="54" max="16383" man="1"/>
    <brk id="108" max="16383" man="1"/>
    <brk id="1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40"/>
  <sheetViews>
    <sheetView showZeros="0" view="pageBreakPreview" zoomScale="80" zoomScaleNormal="85" zoomScaleSheetLayoutView="80" workbookViewId="0">
      <selection activeCell="E24" sqref="E24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1.85546875" bestFit="1" customWidth="1"/>
    <col min="14" max="14" width="14.42578125" bestFit="1" customWidth="1"/>
    <col min="15" max="15" width="74.85546875" bestFit="1" customWidth="1"/>
  </cols>
  <sheetData>
    <row r="1" spans="1:15" ht="14.25" customHeight="1">
      <c r="A1" s="763" t="s">
        <v>27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</row>
    <row r="2" spans="1:15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</row>
    <row r="3" spans="1:15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5" ht="14.25" customHeight="1" thickBot="1">
      <c r="A4" s="46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49" t="s">
        <v>8</v>
      </c>
      <c r="I4" s="49" t="s">
        <v>1</v>
      </c>
      <c r="J4" s="586" t="s">
        <v>2</v>
      </c>
      <c r="K4" s="586"/>
      <c r="L4" s="587"/>
    </row>
    <row r="5" spans="1:15" ht="14.25" customHeight="1">
      <c r="A5" s="65"/>
      <c r="B5" s="35"/>
      <c r="C5" s="11"/>
      <c r="D5" s="37"/>
      <c r="E5" s="11"/>
      <c r="F5" s="12"/>
      <c r="G5" s="13"/>
      <c r="H5" s="38"/>
      <c r="I5" s="38"/>
      <c r="J5" s="14"/>
      <c r="K5" s="14"/>
      <c r="L5" s="16"/>
    </row>
    <row r="6" spans="1:15" ht="14.25" customHeight="1">
      <c r="A6" s="40" t="s">
        <v>177</v>
      </c>
      <c r="B6" s="8"/>
      <c r="C6" s="9" t="s">
        <v>70</v>
      </c>
      <c r="D6" s="10"/>
      <c r="F6" s="3"/>
      <c r="G6" s="17"/>
      <c r="H6" s="32"/>
      <c r="I6" s="32"/>
      <c r="J6" s="18"/>
      <c r="K6" s="18"/>
      <c r="L6" s="19"/>
      <c r="M6" s="40"/>
      <c r="N6" s="74"/>
      <c r="O6" s="74"/>
    </row>
    <row r="7" spans="1:15" ht="14.25" customHeight="1">
      <c r="A7" s="58"/>
      <c r="B7" s="20"/>
      <c r="C7" s="2"/>
      <c r="D7" s="22"/>
      <c r="E7" s="2"/>
      <c r="F7" s="78"/>
      <c r="G7" s="23"/>
      <c r="H7" s="15"/>
      <c r="I7" s="72"/>
      <c r="J7" s="24"/>
      <c r="K7" s="24"/>
      <c r="L7" s="25"/>
      <c r="M7" s="318"/>
      <c r="O7" s="319"/>
    </row>
    <row r="8" spans="1:15" ht="14.25" customHeight="1">
      <c r="A8" s="40">
        <v>1</v>
      </c>
      <c r="B8" s="8"/>
      <c r="C8" s="9" t="s">
        <v>1419</v>
      </c>
      <c r="D8" s="10"/>
      <c r="F8" s="77">
        <v>1</v>
      </c>
      <c r="G8" s="17" t="s">
        <v>0</v>
      </c>
      <c r="H8" s="32"/>
      <c r="I8" s="6"/>
      <c r="J8" s="18"/>
      <c r="K8" s="18"/>
      <c r="L8" s="19"/>
      <c r="M8" s="318"/>
      <c r="N8" s="320"/>
      <c r="O8" s="319"/>
    </row>
    <row r="9" spans="1:15" ht="14.25" customHeight="1">
      <c r="A9" s="58"/>
      <c r="B9" s="20"/>
      <c r="C9" s="2"/>
      <c r="D9" s="22"/>
      <c r="E9" s="2"/>
      <c r="F9" s="78"/>
      <c r="G9" s="23"/>
      <c r="H9" s="15"/>
      <c r="I9" s="71"/>
      <c r="J9" s="24"/>
      <c r="K9" s="24"/>
      <c r="L9" s="25"/>
      <c r="M9" s="318"/>
      <c r="N9" s="320"/>
      <c r="O9" s="319"/>
    </row>
    <row r="10" spans="1:15" ht="14.25" customHeight="1">
      <c r="A10" s="59">
        <v>2</v>
      </c>
      <c r="B10" s="26"/>
      <c r="C10" s="27" t="s">
        <v>1237</v>
      </c>
      <c r="D10" s="28"/>
      <c r="E10" s="29"/>
      <c r="F10" s="79">
        <v>1</v>
      </c>
      <c r="G10" s="30" t="s">
        <v>0</v>
      </c>
      <c r="H10" s="6"/>
      <c r="I10" s="6"/>
      <c r="J10" s="7"/>
      <c r="K10" s="7"/>
      <c r="L10" s="31"/>
      <c r="M10" s="318"/>
      <c r="N10" s="320"/>
      <c r="O10" s="319"/>
    </row>
    <row r="11" spans="1:15" ht="14.25" customHeight="1">
      <c r="A11" s="40"/>
      <c r="B11" s="8"/>
      <c r="C11" s="2"/>
      <c r="D11" s="10"/>
      <c r="F11" s="77"/>
      <c r="G11" s="17"/>
      <c r="H11" s="32"/>
      <c r="I11" s="71"/>
      <c r="J11" s="18"/>
      <c r="K11" s="18"/>
      <c r="L11" s="19"/>
      <c r="M11" s="318"/>
      <c r="N11" s="320"/>
      <c r="O11" s="319"/>
    </row>
    <row r="12" spans="1:15" ht="14.25" customHeight="1">
      <c r="A12" s="59">
        <v>3</v>
      </c>
      <c r="B12" s="26"/>
      <c r="C12" s="27" t="s">
        <v>1238</v>
      </c>
      <c r="D12" s="28"/>
      <c r="E12" s="29"/>
      <c r="F12" s="79">
        <v>1</v>
      </c>
      <c r="G12" s="30" t="s">
        <v>0</v>
      </c>
      <c r="H12" s="6"/>
      <c r="I12" s="6"/>
      <c r="J12" s="7"/>
      <c r="K12" s="7"/>
      <c r="L12" s="31"/>
      <c r="M12" s="318"/>
      <c r="N12" s="320"/>
      <c r="O12" s="319"/>
    </row>
    <row r="13" spans="1:15" ht="14.25" customHeight="1">
      <c r="A13" s="40"/>
      <c r="B13" s="8"/>
      <c r="C13" s="2"/>
      <c r="D13" s="10"/>
      <c r="F13" s="77"/>
      <c r="G13" s="17"/>
      <c r="H13" s="32"/>
      <c r="I13" s="71"/>
      <c r="J13" s="18"/>
      <c r="K13" s="18"/>
      <c r="L13" s="19"/>
      <c r="M13" s="318"/>
      <c r="N13" s="320"/>
      <c r="O13" s="319"/>
    </row>
    <row r="14" spans="1:15" ht="14.25" customHeight="1">
      <c r="A14" s="40">
        <v>4</v>
      </c>
      <c r="B14" s="8"/>
      <c r="C14" s="27" t="s">
        <v>1239</v>
      </c>
      <c r="D14" s="28"/>
      <c r="E14" s="29"/>
      <c r="F14" s="79">
        <v>1</v>
      </c>
      <c r="G14" s="30" t="s">
        <v>0</v>
      </c>
      <c r="H14" s="32"/>
      <c r="I14" s="6"/>
      <c r="J14" s="18"/>
      <c r="K14" s="18"/>
      <c r="L14" s="19"/>
      <c r="M14" s="318"/>
      <c r="N14" s="320"/>
      <c r="O14" s="319"/>
    </row>
    <row r="15" spans="1:15" ht="14.25" customHeight="1">
      <c r="A15" s="58"/>
      <c r="B15" s="20"/>
      <c r="C15" s="2"/>
      <c r="D15" s="22"/>
      <c r="E15" s="2"/>
      <c r="F15" s="78"/>
      <c r="G15" s="23"/>
      <c r="H15" s="15"/>
      <c r="I15" s="71"/>
      <c r="J15" s="24"/>
      <c r="K15" s="24"/>
      <c r="L15" s="25"/>
      <c r="M15" s="318"/>
      <c r="N15" s="320"/>
      <c r="O15" s="319"/>
    </row>
    <row r="16" spans="1:15" ht="14.25" customHeight="1">
      <c r="A16" s="59">
        <v>5</v>
      </c>
      <c r="B16" s="26"/>
      <c r="C16" s="27" t="s">
        <v>1240</v>
      </c>
      <c r="D16" s="28"/>
      <c r="E16" s="29"/>
      <c r="F16" s="79">
        <v>1</v>
      </c>
      <c r="G16" s="30" t="s">
        <v>0</v>
      </c>
      <c r="H16" s="6"/>
      <c r="I16" s="6"/>
      <c r="J16" s="7"/>
      <c r="K16" s="7"/>
      <c r="L16" s="31"/>
      <c r="M16" s="321"/>
      <c r="N16" s="320"/>
      <c r="O16" s="319"/>
    </row>
    <row r="17" spans="1:15" ht="14.25" customHeight="1">
      <c r="A17" s="40"/>
      <c r="B17" s="8"/>
      <c r="C17" s="2"/>
      <c r="D17" s="10"/>
      <c r="F17" s="77"/>
      <c r="G17" s="17"/>
      <c r="H17" s="32"/>
      <c r="I17" s="71"/>
      <c r="J17" s="18"/>
      <c r="K17" s="18"/>
      <c r="L17" s="19"/>
      <c r="M17" s="318"/>
      <c r="N17" s="320"/>
      <c r="O17" s="319"/>
    </row>
    <row r="18" spans="1:15" ht="14.25" customHeight="1">
      <c r="A18" s="40">
        <v>6</v>
      </c>
      <c r="B18" s="8"/>
      <c r="C18" s="27" t="s">
        <v>1241</v>
      </c>
      <c r="D18" s="28"/>
      <c r="E18" s="29"/>
      <c r="F18" s="79">
        <v>1</v>
      </c>
      <c r="G18" s="30" t="s">
        <v>0</v>
      </c>
      <c r="H18" s="32"/>
      <c r="I18" s="6"/>
      <c r="J18" s="18"/>
      <c r="K18" s="18"/>
      <c r="L18" s="19"/>
      <c r="M18" s="318"/>
      <c r="N18" s="320"/>
      <c r="O18" s="319"/>
    </row>
    <row r="19" spans="1:15" ht="14.25" customHeight="1">
      <c r="A19" s="58"/>
      <c r="B19" s="20"/>
      <c r="C19" s="2"/>
      <c r="D19" s="22"/>
      <c r="E19" s="2"/>
      <c r="F19" s="78"/>
      <c r="G19" s="23"/>
      <c r="H19" s="15"/>
      <c r="I19" s="71"/>
      <c r="J19" s="24"/>
      <c r="K19" s="24"/>
      <c r="L19" s="25"/>
      <c r="M19" s="318"/>
      <c r="N19" s="320"/>
      <c r="O19" s="319"/>
    </row>
    <row r="20" spans="1:15" ht="14.25" customHeight="1">
      <c r="A20" s="59">
        <v>7</v>
      </c>
      <c r="B20" s="26"/>
      <c r="C20" s="27" t="s">
        <v>1242</v>
      </c>
      <c r="D20" s="28"/>
      <c r="E20" s="29"/>
      <c r="F20" s="79">
        <v>1</v>
      </c>
      <c r="G20" s="30" t="s">
        <v>0</v>
      </c>
      <c r="H20" s="6"/>
      <c r="I20" s="6"/>
      <c r="J20" s="7"/>
      <c r="K20" s="7"/>
      <c r="L20" s="31"/>
      <c r="M20" s="318"/>
      <c r="N20" s="320"/>
      <c r="O20" s="322"/>
    </row>
    <row r="21" spans="1:15" ht="14.25" customHeight="1">
      <c r="A21" s="58"/>
      <c r="B21" s="20"/>
      <c r="C21" s="2"/>
      <c r="D21" s="22"/>
      <c r="E21" s="2"/>
      <c r="F21" s="78"/>
      <c r="G21" s="23"/>
      <c r="H21" s="15"/>
      <c r="I21" s="15"/>
      <c r="J21" s="117"/>
      <c r="K21" s="24"/>
      <c r="L21" s="25"/>
      <c r="M21" s="318"/>
      <c r="N21" s="320"/>
      <c r="O21" s="322"/>
    </row>
    <row r="22" spans="1:15" ht="14.25" customHeight="1">
      <c r="A22" s="59">
        <v>8</v>
      </c>
      <c r="B22" s="26"/>
      <c r="C22" s="27" t="s">
        <v>1418</v>
      </c>
      <c r="D22" s="28"/>
      <c r="E22" s="29"/>
      <c r="F22" s="79">
        <v>1</v>
      </c>
      <c r="G22" s="30" t="s">
        <v>0</v>
      </c>
      <c r="H22" s="6"/>
      <c r="I22" s="6"/>
      <c r="J22" s="69"/>
      <c r="K22" s="7"/>
      <c r="L22" s="31"/>
      <c r="M22" s="318"/>
      <c r="N22" s="320"/>
      <c r="O22" s="322"/>
    </row>
    <row r="23" spans="1:15" ht="14.25" customHeight="1">
      <c r="A23" s="58"/>
      <c r="B23" s="20"/>
      <c r="C23" s="2"/>
      <c r="D23" s="22"/>
      <c r="E23" s="2"/>
      <c r="F23" s="78"/>
      <c r="G23" s="23"/>
      <c r="H23" s="15"/>
      <c r="I23" s="15"/>
      <c r="J23" s="117"/>
      <c r="K23" s="24"/>
      <c r="L23" s="25"/>
      <c r="M23" s="318"/>
      <c r="N23" s="320"/>
      <c r="O23" s="319"/>
    </row>
    <row r="24" spans="1:15" ht="14.25" customHeight="1">
      <c r="A24" s="59">
        <v>9</v>
      </c>
      <c r="B24" s="26"/>
      <c r="C24" s="27" t="s">
        <v>1420</v>
      </c>
      <c r="D24" s="28"/>
      <c r="E24" s="29"/>
      <c r="F24" s="79">
        <v>1</v>
      </c>
      <c r="G24" s="30" t="s">
        <v>0</v>
      </c>
      <c r="H24" s="6"/>
      <c r="I24" s="6"/>
      <c r="J24" s="69"/>
      <c r="K24" s="766"/>
      <c r="L24" s="767"/>
      <c r="M24" s="318"/>
      <c r="N24" s="320"/>
      <c r="O24" s="319"/>
    </row>
    <row r="25" spans="1:15" ht="14.25" customHeight="1">
      <c r="A25" s="58"/>
      <c r="B25" s="20"/>
      <c r="C25" s="2"/>
      <c r="D25" s="22"/>
      <c r="E25" s="2"/>
      <c r="F25" s="78"/>
      <c r="G25" s="23"/>
      <c r="H25" s="15"/>
      <c r="I25" s="15"/>
      <c r="J25" s="117"/>
      <c r="K25" s="24"/>
      <c r="L25" s="25"/>
      <c r="M25" s="318"/>
      <c r="N25" s="320"/>
      <c r="O25" s="319"/>
    </row>
    <row r="26" spans="1:15" ht="14.25" customHeight="1">
      <c r="A26" s="59"/>
      <c r="B26" s="26"/>
      <c r="C26" s="27"/>
      <c r="D26" s="28"/>
      <c r="E26" s="29"/>
      <c r="F26" s="79"/>
      <c r="G26" s="30"/>
      <c r="H26" s="6"/>
      <c r="I26" s="6"/>
      <c r="J26" s="69"/>
      <c r="K26" s="7"/>
      <c r="L26" s="31"/>
      <c r="M26" s="318"/>
      <c r="N26" s="320"/>
      <c r="O26" s="319"/>
    </row>
    <row r="27" spans="1:15" ht="14.25" customHeight="1">
      <c r="A27" s="58"/>
      <c r="B27" s="20"/>
      <c r="C27" s="2"/>
      <c r="D27" s="22"/>
      <c r="E27" s="2"/>
      <c r="F27" s="78"/>
      <c r="G27" s="23"/>
      <c r="H27" s="15"/>
      <c r="I27" s="15"/>
      <c r="J27" s="117"/>
      <c r="K27" s="24"/>
      <c r="L27" s="25"/>
      <c r="M27" s="318"/>
      <c r="N27" s="320"/>
      <c r="O27" s="319"/>
    </row>
    <row r="28" spans="1:15" ht="14.25" customHeight="1">
      <c r="A28" s="59"/>
      <c r="B28" s="26"/>
      <c r="C28" s="27"/>
      <c r="D28" s="28"/>
      <c r="E28" s="29"/>
      <c r="F28" s="79"/>
      <c r="G28" s="30"/>
      <c r="H28" s="6"/>
      <c r="I28" s="6"/>
      <c r="J28" s="69"/>
      <c r="K28" s="7"/>
      <c r="L28" s="31"/>
      <c r="M28" s="318"/>
      <c r="N28" s="320"/>
      <c r="O28" s="319"/>
    </row>
    <row r="29" spans="1:15" ht="14.25" customHeight="1">
      <c r="A29" s="58"/>
      <c r="B29" s="20"/>
      <c r="C29" s="2"/>
      <c r="D29" s="22"/>
      <c r="E29" s="2"/>
      <c r="F29" s="78"/>
      <c r="G29" s="23"/>
      <c r="H29" s="15"/>
      <c r="I29" s="15"/>
      <c r="J29" s="117"/>
      <c r="K29" s="24"/>
      <c r="L29" s="25"/>
      <c r="M29" s="318"/>
      <c r="N29" s="320"/>
      <c r="O29" s="319"/>
    </row>
    <row r="30" spans="1:15" ht="14.25" customHeight="1">
      <c r="A30" s="59"/>
      <c r="B30" s="26"/>
      <c r="C30" s="27"/>
      <c r="D30" s="28"/>
      <c r="E30" s="29"/>
      <c r="F30" s="79"/>
      <c r="G30" s="30"/>
      <c r="H30" s="6"/>
      <c r="I30" s="6"/>
      <c r="J30" s="69"/>
      <c r="K30" s="7"/>
      <c r="L30" s="31"/>
      <c r="M30" s="318"/>
      <c r="N30" s="320"/>
      <c r="O30" s="319"/>
    </row>
    <row r="31" spans="1:15" ht="14.25" customHeight="1">
      <c r="A31" s="58"/>
      <c r="B31" s="20"/>
      <c r="C31" s="2"/>
      <c r="D31" s="22"/>
      <c r="E31" s="2"/>
      <c r="F31" s="78"/>
      <c r="G31" s="23"/>
      <c r="H31" s="15"/>
      <c r="I31" s="72"/>
      <c r="J31" s="24"/>
      <c r="K31" s="24"/>
      <c r="L31" s="25"/>
      <c r="M31" s="318"/>
      <c r="N31" s="320"/>
      <c r="O31" s="319"/>
    </row>
    <row r="32" spans="1:15" ht="14.25" customHeight="1">
      <c r="A32" s="59"/>
      <c r="B32" s="26"/>
      <c r="C32" s="27"/>
      <c r="D32" s="28"/>
      <c r="E32" s="29"/>
      <c r="F32" s="79"/>
      <c r="G32" s="30"/>
      <c r="H32" s="6"/>
      <c r="I32" s="6"/>
      <c r="J32" s="69"/>
      <c r="K32" s="7"/>
      <c r="L32" s="31"/>
      <c r="M32" s="318"/>
      <c r="N32" s="320"/>
      <c r="O32" s="322"/>
    </row>
    <row r="33" spans="1:15" ht="14.25" customHeight="1">
      <c r="A33" s="40"/>
      <c r="B33" s="8"/>
      <c r="C33" s="2"/>
      <c r="D33" s="10"/>
      <c r="F33" s="77"/>
      <c r="G33" s="17"/>
      <c r="H33" s="32"/>
      <c r="I33" s="71"/>
      <c r="J33" s="18"/>
      <c r="K33" s="18"/>
      <c r="L33" s="19"/>
      <c r="M33" s="318"/>
      <c r="N33" s="320"/>
      <c r="O33" s="319"/>
    </row>
    <row r="34" spans="1:15" ht="14.25" customHeight="1">
      <c r="A34" s="59"/>
      <c r="B34" s="26"/>
      <c r="C34" s="27"/>
      <c r="D34" s="28"/>
      <c r="E34" s="29"/>
      <c r="F34" s="79"/>
      <c r="G34" s="30"/>
      <c r="H34" s="6"/>
      <c r="I34" s="6"/>
      <c r="J34" s="116"/>
      <c r="K34" s="116"/>
      <c r="L34" s="130"/>
      <c r="M34" s="318"/>
      <c r="N34" s="320"/>
      <c r="O34" s="322"/>
    </row>
    <row r="35" spans="1:15" ht="14.25" customHeight="1">
      <c r="A35" s="58"/>
      <c r="B35" s="20"/>
      <c r="C35" s="2"/>
      <c r="D35" s="22"/>
      <c r="E35" s="2"/>
      <c r="F35" s="4"/>
      <c r="G35" s="23"/>
      <c r="H35" s="15"/>
      <c r="I35" s="15"/>
      <c r="J35" s="24"/>
      <c r="K35" s="24"/>
      <c r="L35" s="25"/>
      <c r="M35" s="318"/>
      <c r="N35" s="320"/>
      <c r="O35" s="319"/>
    </row>
    <row r="36" spans="1:15" ht="14.25" customHeight="1">
      <c r="A36" s="59"/>
      <c r="B36" s="26"/>
      <c r="C36" s="27"/>
      <c r="D36" s="28"/>
      <c r="E36" s="29"/>
      <c r="F36" s="79"/>
      <c r="G36" s="30"/>
      <c r="H36" s="6"/>
      <c r="I36" s="6"/>
      <c r="J36" s="7"/>
      <c r="K36" s="7"/>
      <c r="L36" s="31"/>
      <c r="M36" s="321"/>
      <c r="N36" s="320"/>
      <c r="O36" s="319"/>
    </row>
    <row r="37" spans="1:15" ht="14.25" customHeight="1">
      <c r="A37" s="40"/>
      <c r="B37" s="8"/>
      <c r="D37" s="10"/>
      <c r="F37" s="77"/>
      <c r="G37" s="17"/>
      <c r="H37" s="18"/>
      <c r="I37" s="32"/>
      <c r="J37" s="18"/>
      <c r="K37" s="18"/>
      <c r="L37" s="19"/>
      <c r="M37" s="318"/>
      <c r="O37" s="319"/>
    </row>
    <row r="38" spans="1:15" ht="14.25" customHeight="1" thickBot="1">
      <c r="A38" s="60"/>
      <c r="B38" s="50"/>
      <c r="C38" s="51" t="s">
        <v>721</v>
      </c>
      <c r="D38" s="52"/>
      <c r="E38" s="53"/>
      <c r="F38" s="80"/>
      <c r="G38" s="55"/>
      <c r="H38" s="62"/>
      <c r="I38" s="125"/>
      <c r="J38" s="62"/>
      <c r="K38" s="768"/>
      <c r="L38" s="769"/>
      <c r="M38" s="318"/>
      <c r="N38" s="320"/>
      <c r="O38" s="319"/>
    </row>
    <row r="40" spans="1:15" ht="14.25" customHeight="1">
      <c r="J40" s="56" t="s">
        <v>3</v>
      </c>
      <c r="K40" s="765">
        <v>1</v>
      </c>
      <c r="L40" s="765"/>
    </row>
  </sheetData>
  <mergeCells count="5">
    <mergeCell ref="A1:L2"/>
    <mergeCell ref="J4:L4"/>
    <mergeCell ref="K40:L40"/>
    <mergeCell ref="K24:L24"/>
    <mergeCell ref="K38:L38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80"/>
  <sheetViews>
    <sheetView showZeros="0" view="pageBreakPreview" zoomScale="80" zoomScaleNormal="85" zoomScaleSheetLayoutView="80" workbookViewId="0">
      <selection activeCell="I22" sqref="I22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1.85546875" bestFit="1" customWidth="1"/>
    <col min="14" max="14" width="14.42578125" bestFit="1" customWidth="1"/>
    <col min="15" max="15" width="74.85546875" bestFit="1" customWidth="1"/>
  </cols>
  <sheetData>
    <row r="1" spans="1:12" ht="14.25" customHeight="1">
      <c r="A1" s="763" t="s">
        <v>27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</row>
    <row r="2" spans="1:12" ht="14.25" customHeight="1" thickBot="1">
      <c r="A2" s="764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</row>
    <row r="3" spans="1:12" ht="14.25" customHeight="1">
      <c r="A3" s="3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12" ht="14.25" customHeight="1" thickBot="1">
      <c r="A4" s="46"/>
      <c r="B4" s="47"/>
      <c r="C4" s="39" t="s">
        <v>62</v>
      </c>
      <c r="D4" s="48"/>
      <c r="E4" s="39" t="s">
        <v>63</v>
      </c>
      <c r="F4" s="49" t="s">
        <v>64</v>
      </c>
      <c r="G4" s="49" t="s">
        <v>65</v>
      </c>
      <c r="H4" s="39" t="s">
        <v>66</v>
      </c>
      <c r="I4" s="49" t="s">
        <v>67</v>
      </c>
      <c r="J4" s="770" t="s">
        <v>68</v>
      </c>
      <c r="K4" s="586"/>
      <c r="L4" s="587"/>
    </row>
    <row r="5" spans="1:12" ht="14.25" customHeight="1">
      <c r="A5" s="65"/>
      <c r="B5" s="35"/>
      <c r="C5" s="11"/>
      <c r="D5" s="37"/>
      <c r="E5" s="11"/>
      <c r="F5" s="81"/>
      <c r="G5" s="13"/>
      <c r="H5" s="14"/>
      <c r="I5" s="38"/>
      <c r="J5" s="14"/>
      <c r="K5" s="14"/>
      <c r="L5" s="16"/>
    </row>
    <row r="6" spans="1:12" ht="14.25" customHeight="1">
      <c r="A6" s="40">
        <v>1</v>
      </c>
      <c r="B6" s="8"/>
      <c r="C6" s="9" t="s">
        <v>1419</v>
      </c>
      <c r="D6" s="10"/>
      <c r="F6" s="77">
        <v>1</v>
      </c>
      <c r="G6" s="17" t="s">
        <v>1421</v>
      </c>
      <c r="H6" s="18"/>
      <c r="I6" s="32"/>
      <c r="J6" s="18"/>
      <c r="K6" s="18"/>
      <c r="L6" s="19"/>
    </row>
    <row r="7" spans="1:12" ht="14.25" customHeight="1">
      <c r="A7" s="58"/>
      <c r="B7" s="20"/>
      <c r="C7" s="2"/>
      <c r="D7" s="22"/>
      <c r="E7" s="2"/>
      <c r="F7" s="78"/>
      <c r="G7" s="23"/>
      <c r="H7" s="24"/>
      <c r="I7" s="15"/>
      <c r="J7" s="117"/>
      <c r="K7" s="24"/>
      <c r="L7" s="25"/>
    </row>
    <row r="8" spans="1:12" ht="14.25" customHeight="1">
      <c r="A8" s="59"/>
      <c r="B8" s="26"/>
      <c r="C8" s="27" t="s">
        <v>1422</v>
      </c>
      <c r="D8" s="28"/>
      <c r="E8" s="29"/>
      <c r="F8" s="79"/>
      <c r="G8" s="30"/>
      <c r="H8" s="7"/>
      <c r="I8" s="6"/>
      <c r="J8" s="69"/>
      <c r="K8" s="7"/>
      <c r="L8" s="131"/>
    </row>
    <row r="9" spans="1:12" ht="14.25" customHeight="1">
      <c r="A9" s="40"/>
      <c r="B9" s="8"/>
      <c r="C9" s="2"/>
      <c r="D9" s="22"/>
      <c r="E9" s="2"/>
      <c r="F9" s="82"/>
      <c r="G9" s="114"/>
      <c r="H9" s="132"/>
      <c r="I9" s="72"/>
      <c r="J9" s="117"/>
      <c r="K9" s="24"/>
      <c r="L9" s="25"/>
    </row>
    <row r="10" spans="1:12" ht="14.25" customHeight="1">
      <c r="A10" s="59"/>
      <c r="B10" s="26"/>
      <c r="C10" s="9"/>
      <c r="D10" s="28"/>
      <c r="F10" s="79"/>
      <c r="G10" s="30"/>
      <c r="H10" s="69"/>
      <c r="I10" s="6"/>
      <c r="J10" s="69"/>
      <c r="K10" s="7"/>
      <c r="L10" s="134"/>
    </row>
    <row r="11" spans="1:12" ht="14.25" customHeight="1">
      <c r="A11" s="40"/>
      <c r="B11" s="8"/>
      <c r="C11" s="2"/>
      <c r="D11" s="22"/>
      <c r="E11" s="2"/>
      <c r="F11" s="82"/>
      <c r="G11" s="114"/>
      <c r="H11" s="132"/>
      <c r="I11" s="72"/>
      <c r="J11" s="117"/>
      <c r="K11" s="24"/>
      <c r="L11" s="25"/>
    </row>
    <row r="12" spans="1:12" ht="14.25" customHeight="1">
      <c r="A12" s="59">
        <v>2</v>
      </c>
      <c r="B12" s="26"/>
      <c r="C12" s="27" t="s">
        <v>1237</v>
      </c>
      <c r="D12" s="28"/>
      <c r="E12" t="s">
        <v>1423</v>
      </c>
      <c r="F12" s="77">
        <v>1</v>
      </c>
      <c r="G12" s="17" t="s">
        <v>1421</v>
      </c>
      <c r="H12" s="69"/>
      <c r="I12" s="6"/>
      <c r="J12" s="69"/>
      <c r="K12" s="7"/>
      <c r="L12" s="134"/>
    </row>
    <row r="13" spans="1:12" ht="14.25" customHeight="1">
      <c r="A13" s="40"/>
      <c r="B13" s="8"/>
      <c r="C13" s="2"/>
      <c r="D13" s="22"/>
      <c r="E13" s="2"/>
      <c r="F13" s="82"/>
      <c r="G13" s="114"/>
      <c r="H13" s="132"/>
      <c r="I13" s="72"/>
      <c r="J13" s="117"/>
      <c r="K13" s="24"/>
      <c r="L13" s="25"/>
    </row>
    <row r="14" spans="1:12" ht="14.25" customHeight="1">
      <c r="A14" s="59"/>
      <c r="B14" s="26"/>
      <c r="C14" s="9"/>
      <c r="D14" s="28"/>
      <c r="E14" t="s">
        <v>1424</v>
      </c>
      <c r="F14" s="77">
        <v>1</v>
      </c>
      <c r="G14" s="17" t="s">
        <v>1421</v>
      </c>
      <c r="H14" s="69"/>
      <c r="I14" s="6"/>
      <c r="J14" s="69"/>
      <c r="K14" s="7"/>
      <c r="L14" s="134"/>
    </row>
    <row r="15" spans="1:12" ht="14.25" customHeight="1">
      <c r="A15" s="40"/>
      <c r="B15" s="8"/>
      <c r="C15" s="2"/>
      <c r="D15" s="22"/>
      <c r="E15" s="2"/>
      <c r="F15" s="82"/>
      <c r="G15" s="114"/>
      <c r="H15" s="132"/>
      <c r="I15" s="72"/>
      <c r="J15" s="117"/>
      <c r="K15" s="24"/>
      <c r="L15" s="25"/>
    </row>
    <row r="16" spans="1:12" ht="14.25" customHeight="1">
      <c r="A16" s="59"/>
      <c r="B16" s="26"/>
      <c r="C16" s="27" t="s">
        <v>1422</v>
      </c>
      <c r="D16" s="28"/>
      <c r="F16" s="79"/>
      <c r="G16" s="30"/>
      <c r="H16" s="69"/>
      <c r="I16" s="6"/>
      <c r="J16" s="69"/>
      <c r="K16" s="7"/>
      <c r="L16" s="134"/>
    </row>
    <row r="17" spans="1:12" ht="14.25" customHeight="1">
      <c r="A17" s="40"/>
      <c r="B17" s="8"/>
      <c r="C17" s="2"/>
      <c r="D17" s="22"/>
      <c r="E17" s="2"/>
      <c r="F17" s="82"/>
      <c r="G17" s="114"/>
      <c r="H17" s="132"/>
      <c r="I17" s="72"/>
      <c r="J17" s="117"/>
      <c r="K17" s="24"/>
      <c r="L17" s="25"/>
    </row>
    <row r="18" spans="1:12" ht="14.25" customHeight="1">
      <c r="A18" s="59"/>
      <c r="B18" s="26"/>
      <c r="C18" s="9"/>
      <c r="D18" s="28"/>
      <c r="F18" s="79"/>
      <c r="G18" s="30"/>
      <c r="H18" s="69"/>
      <c r="I18" s="6"/>
      <c r="J18" s="69"/>
      <c r="K18" s="7"/>
      <c r="L18" s="134"/>
    </row>
    <row r="19" spans="1:12" ht="14.25" customHeight="1">
      <c r="A19" s="40"/>
      <c r="B19" s="8"/>
      <c r="C19" s="2"/>
      <c r="D19" s="22"/>
      <c r="E19" s="2"/>
      <c r="F19" s="82"/>
      <c r="G19" s="114"/>
      <c r="H19" s="132"/>
      <c r="I19" s="72"/>
      <c r="J19" s="117"/>
      <c r="K19" s="24"/>
      <c r="L19" s="25"/>
    </row>
    <row r="20" spans="1:12" ht="14.25" customHeight="1">
      <c r="A20" s="59">
        <v>3</v>
      </c>
      <c r="B20" s="26"/>
      <c r="C20" s="27" t="s">
        <v>1238</v>
      </c>
      <c r="D20" s="28"/>
      <c r="E20" t="s">
        <v>1423</v>
      </c>
      <c r="F20" s="77">
        <v>1</v>
      </c>
      <c r="G20" s="17" t="s">
        <v>1421</v>
      </c>
      <c r="H20" s="69"/>
      <c r="I20" s="6"/>
      <c r="J20" s="69"/>
      <c r="K20" s="7"/>
      <c r="L20" s="131"/>
    </row>
    <row r="21" spans="1:12" ht="14.25" customHeight="1">
      <c r="A21" s="58"/>
      <c r="B21" s="20"/>
      <c r="C21" s="2"/>
      <c r="D21" s="22"/>
      <c r="E21" s="2"/>
      <c r="F21" s="82"/>
      <c r="G21" s="114"/>
      <c r="H21" s="132"/>
      <c r="I21" s="72"/>
      <c r="J21" s="117"/>
      <c r="K21" s="24"/>
      <c r="L21" s="25"/>
    </row>
    <row r="22" spans="1:12" ht="14.25" customHeight="1">
      <c r="A22" s="59"/>
      <c r="B22" s="26"/>
      <c r="C22" s="27"/>
      <c r="D22" s="28"/>
      <c r="E22" t="s">
        <v>1424</v>
      </c>
      <c r="F22" s="77">
        <v>1</v>
      </c>
      <c r="G22" s="17" t="s">
        <v>1421</v>
      </c>
      <c r="H22" s="69"/>
      <c r="I22" s="6"/>
      <c r="J22" s="69"/>
      <c r="K22" s="7"/>
      <c r="L22" s="131"/>
    </row>
    <row r="23" spans="1:12" ht="14.25" customHeight="1">
      <c r="A23" s="58"/>
      <c r="B23" s="20"/>
      <c r="C23" s="2"/>
      <c r="D23" s="22"/>
      <c r="E23" s="2"/>
      <c r="F23" s="78"/>
      <c r="G23" s="23"/>
      <c r="H23" s="24"/>
      <c r="I23" s="72"/>
      <c r="J23" s="117"/>
      <c r="K23" s="24"/>
      <c r="L23" s="25"/>
    </row>
    <row r="24" spans="1:12" ht="14.25" customHeight="1">
      <c r="A24" s="59"/>
      <c r="B24" s="26"/>
      <c r="C24" s="43"/>
      <c r="D24" s="28"/>
      <c r="E24" t="s">
        <v>1478</v>
      </c>
      <c r="F24" s="77">
        <v>1</v>
      </c>
      <c r="G24" s="17" t="s">
        <v>0</v>
      </c>
      <c r="H24" s="7"/>
      <c r="I24" s="6"/>
      <c r="J24" s="69"/>
      <c r="K24" s="7"/>
      <c r="L24" s="134"/>
    </row>
    <row r="25" spans="1:12" ht="14.25" customHeight="1">
      <c r="A25" s="58"/>
      <c r="B25" s="20"/>
      <c r="C25" s="2"/>
      <c r="D25" s="10"/>
      <c r="E25" s="64"/>
      <c r="F25" s="82"/>
      <c r="G25" s="114"/>
      <c r="H25" s="117"/>
      <c r="I25" s="72"/>
      <c r="J25" s="117"/>
      <c r="K25" s="24"/>
      <c r="L25" s="25"/>
    </row>
    <row r="26" spans="1:12" ht="14.25" customHeight="1">
      <c r="A26" s="59"/>
      <c r="B26" s="26"/>
      <c r="C26" s="27" t="s">
        <v>1422</v>
      </c>
      <c r="D26" s="28"/>
      <c r="F26" s="79"/>
      <c r="G26" s="30"/>
      <c r="H26" s="69"/>
      <c r="I26" s="6"/>
      <c r="J26" s="69"/>
      <c r="K26" s="7"/>
      <c r="L26" s="134"/>
    </row>
    <row r="27" spans="1:12" ht="14.25" customHeight="1">
      <c r="A27" s="40"/>
      <c r="B27" s="8"/>
      <c r="C27" s="2"/>
      <c r="D27" s="22"/>
      <c r="E27" s="2"/>
      <c r="F27" s="82"/>
      <c r="G27" s="114"/>
      <c r="H27" s="132"/>
      <c r="I27" s="72"/>
      <c r="J27" s="117"/>
      <c r="K27" s="24"/>
      <c r="L27" s="25"/>
    </row>
    <row r="28" spans="1:12" ht="14.25" customHeight="1">
      <c r="A28" s="40"/>
      <c r="B28" s="8"/>
      <c r="C28" s="27"/>
      <c r="D28" s="28"/>
      <c r="E28" s="1"/>
      <c r="F28" s="79"/>
      <c r="G28" s="30"/>
      <c r="H28" s="69"/>
      <c r="I28" s="6"/>
      <c r="J28" s="69"/>
      <c r="K28" s="7"/>
      <c r="L28" s="131"/>
    </row>
    <row r="29" spans="1:12" ht="14.25" customHeight="1">
      <c r="A29" s="58"/>
      <c r="B29" s="20"/>
      <c r="C29" s="2"/>
      <c r="D29" s="22"/>
      <c r="E29" s="2"/>
      <c r="F29" s="82"/>
      <c r="G29" s="114"/>
      <c r="H29" s="24"/>
      <c r="I29" s="15"/>
      <c r="J29" s="117"/>
      <c r="K29" s="24"/>
      <c r="L29" s="25"/>
    </row>
    <row r="30" spans="1:12" ht="14.25" customHeight="1">
      <c r="A30" s="40">
        <v>4</v>
      </c>
      <c r="B30" s="8"/>
      <c r="C30" s="27" t="s">
        <v>1239</v>
      </c>
      <c r="D30" s="28"/>
      <c r="E30" t="s">
        <v>1423</v>
      </c>
      <c r="F30" s="77">
        <v>1</v>
      </c>
      <c r="G30" s="17" t="s">
        <v>1421</v>
      </c>
      <c r="H30" s="7"/>
      <c r="I30" s="6"/>
      <c r="J30" s="69"/>
      <c r="K30" s="7"/>
      <c r="L30" s="131"/>
    </row>
    <row r="31" spans="1:12" ht="14.25" customHeight="1">
      <c r="A31" s="58"/>
      <c r="B31" s="20"/>
      <c r="C31" s="2"/>
      <c r="D31" s="22"/>
      <c r="E31" s="2"/>
      <c r="F31" s="82"/>
      <c r="G31" s="114"/>
      <c r="H31" s="24"/>
      <c r="I31" s="15"/>
      <c r="J31" s="117"/>
      <c r="K31" s="24"/>
      <c r="L31" s="25"/>
    </row>
    <row r="32" spans="1:12" ht="14.25" customHeight="1">
      <c r="A32" s="59"/>
      <c r="B32" s="26"/>
      <c r="C32" s="27"/>
      <c r="D32" s="28"/>
      <c r="E32" t="s">
        <v>1424</v>
      </c>
      <c r="F32" s="77">
        <v>1</v>
      </c>
      <c r="G32" s="17" t="s">
        <v>1421</v>
      </c>
      <c r="H32" s="7"/>
      <c r="I32" s="6"/>
      <c r="J32" s="69"/>
      <c r="K32" s="7"/>
      <c r="L32" s="131"/>
    </row>
    <row r="33" spans="1:12" ht="14.25" customHeight="1">
      <c r="A33" s="58"/>
      <c r="B33" s="20"/>
      <c r="C33" s="2"/>
      <c r="D33" s="22"/>
      <c r="E33" s="64"/>
      <c r="F33" s="82"/>
      <c r="G33" s="114"/>
      <c r="H33" s="24"/>
      <c r="I33" s="15"/>
      <c r="J33" s="117"/>
      <c r="K33" s="24"/>
      <c r="L33" s="25"/>
    </row>
    <row r="34" spans="1:12" ht="14.25" customHeight="1">
      <c r="A34" s="59"/>
      <c r="B34" s="26"/>
      <c r="C34" s="27" t="s">
        <v>1422</v>
      </c>
      <c r="D34" s="28"/>
      <c r="E34" s="29"/>
      <c r="F34" s="79"/>
      <c r="G34" s="30"/>
      <c r="H34" s="7"/>
      <c r="I34" s="6"/>
      <c r="J34" s="69"/>
      <c r="K34" s="7"/>
      <c r="L34" s="134"/>
    </row>
    <row r="35" spans="1:12" ht="14.25" customHeight="1">
      <c r="A35" s="40"/>
      <c r="B35" s="8"/>
      <c r="C35" s="2"/>
      <c r="D35" s="22"/>
      <c r="E35" s="2"/>
      <c r="F35" s="82"/>
      <c r="G35" s="114"/>
      <c r="H35" s="132"/>
      <c r="I35" s="72"/>
      <c r="J35" s="117"/>
      <c r="K35" s="24"/>
      <c r="L35" s="25"/>
    </row>
    <row r="36" spans="1:12" ht="14.25" customHeight="1">
      <c r="A36" s="59"/>
      <c r="B36" s="26"/>
      <c r="C36" s="27"/>
      <c r="D36" s="28"/>
      <c r="E36" s="1"/>
      <c r="F36" s="79"/>
      <c r="G36" s="30"/>
      <c r="H36" s="69"/>
      <c r="I36" s="6"/>
      <c r="J36" s="69"/>
      <c r="K36" s="7"/>
      <c r="L36" s="134"/>
    </row>
    <row r="37" spans="1:12" ht="14.25" customHeight="1">
      <c r="A37" s="40"/>
      <c r="B37" s="8"/>
      <c r="D37" s="10"/>
      <c r="F37" s="77"/>
      <c r="G37" s="17"/>
      <c r="H37" s="18"/>
      <c r="I37" s="32"/>
      <c r="J37" s="18"/>
      <c r="K37" s="18"/>
      <c r="L37" s="25"/>
    </row>
    <row r="38" spans="1:12" ht="14.25" customHeight="1" thickBot="1">
      <c r="A38" s="60"/>
      <c r="B38" s="50"/>
      <c r="C38" s="51"/>
      <c r="D38" s="52"/>
      <c r="E38" s="53"/>
      <c r="F38" s="80"/>
      <c r="G38" s="55"/>
      <c r="H38" s="62"/>
      <c r="I38" s="125"/>
      <c r="J38" s="62"/>
      <c r="K38" s="62"/>
      <c r="L38" s="119"/>
    </row>
    <row r="40" spans="1:12" ht="14.25" customHeight="1">
      <c r="J40" s="56" t="s">
        <v>69</v>
      </c>
      <c r="K40" s="765">
        <f>建築科目別!K40+1</f>
        <v>2</v>
      </c>
      <c r="L40" s="765"/>
    </row>
    <row r="42" spans="1:12" ht="14.25" customHeight="1" thickBot="1"/>
    <row r="43" spans="1:12" ht="14.25" customHeight="1">
      <c r="A43" s="34"/>
      <c r="B43" s="35"/>
      <c r="C43" s="11"/>
      <c r="D43" s="37"/>
      <c r="E43" s="11"/>
      <c r="F43" s="44"/>
      <c r="G43" s="44"/>
      <c r="H43" s="11"/>
      <c r="I43" s="44"/>
      <c r="J43" s="11"/>
      <c r="K43" s="11"/>
      <c r="L43" s="45"/>
    </row>
    <row r="44" spans="1:12" ht="14.25" customHeight="1" thickBot="1">
      <c r="A44" s="46"/>
      <c r="B44" s="47"/>
      <c r="C44" s="39" t="s">
        <v>5</v>
      </c>
      <c r="D44" s="48"/>
      <c r="E44" s="39" t="s">
        <v>6</v>
      </c>
      <c r="F44" s="49" t="s">
        <v>7</v>
      </c>
      <c r="G44" s="49" t="s">
        <v>4</v>
      </c>
      <c r="H44" s="39" t="s">
        <v>8</v>
      </c>
      <c r="I44" s="49" t="s">
        <v>1</v>
      </c>
      <c r="J44" s="770" t="s">
        <v>2</v>
      </c>
      <c r="K44" s="586"/>
      <c r="L44" s="587"/>
    </row>
    <row r="45" spans="1:12" ht="14.25" customHeight="1">
      <c r="A45" s="65"/>
      <c r="B45" s="35"/>
      <c r="C45" s="11"/>
      <c r="D45" s="37"/>
      <c r="E45" s="11"/>
      <c r="F45" s="81"/>
      <c r="G45" s="13"/>
      <c r="H45" s="14"/>
      <c r="I45" s="38"/>
      <c r="J45" s="14"/>
      <c r="K45" s="14"/>
      <c r="L45" s="16"/>
    </row>
    <row r="46" spans="1:12" ht="14.25" customHeight="1">
      <c r="A46" s="59">
        <v>5</v>
      </c>
      <c r="B46" s="26"/>
      <c r="C46" s="27" t="s">
        <v>1240</v>
      </c>
      <c r="D46" s="10"/>
      <c r="E46" t="s">
        <v>1423</v>
      </c>
      <c r="F46" s="77">
        <v>1</v>
      </c>
      <c r="G46" s="17" t="s">
        <v>1421</v>
      </c>
      <c r="H46" s="18"/>
      <c r="I46" s="32"/>
      <c r="J46" s="18"/>
      <c r="K46" s="18"/>
      <c r="L46" s="19"/>
    </row>
    <row r="47" spans="1:12" ht="14.25" customHeight="1">
      <c r="A47" s="58"/>
      <c r="B47" s="20"/>
      <c r="C47" s="2"/>
      <c r="D47" s="22"/>
      <c r="E47" s="2"/>
      <c r="F47" s="78"/>
      <c r="G47" s="23"/>
      <c r="H47" s="24"/>
      <c r="I47" s="15"/>
      <c r="J47" s="117"/>
      <c r="K47" s="24"/>
      <c r="L47" s="25"/>
    </row>
    <row r="48" spans="1:12" ht="14.25" customHeight="1">
      <c r="A48" s="59"/>
      <c r="B48" s="26"/>
      <c r="C48" s="27"/>
      <c r="D48" s="28"/>
      <c r="E48" s="29" t="s">
        <v>1424</v>
      </c>
      <c r="F48" s="79">
        <v>1</v>
      </c>
      <c r="G48" s="30" t="s">
        <v>1421</v>
      </c>
      <c r="H48" s="7"/>
      <c r="I48" s="6"/>
      <c r="J48" s="69"/>
      <c r="K48" s="7"/>
      <c r="L48" s="131"/>
    </row>
    <row r="49" spans="1:16" ht="14.25" customHeight="1">
      <c r="A49" s="40"/>
      <c r="B49" s="8"/>
      <c r="C49" s="2"/>
      <c r="D49" s="22"/>
      <c r="E49" s="2"/>
      <c r="F49" s="78"/>
      <c r="G49" s="23"/>
      <c r="H49" s="136"/>
      <c r="I49" s="72"/>
      <c r="J49" s="117"/>
      <c r="K49" s="24"/>
      <c r="L49" s="25"/>
    </row>
    <row r="50" spans="1:16" ht="14.25" customHeight="1">
      <c r="A50" s="40"/>
      <c r="B50" s="8"/>
      <c r="C50" s="27" t="s">
        <v>1422</v>
      </c>
      <c r="D50" s="28"/>
      <c r="E50" s="29"/>
      <c r="F50" s="79"/>
      <c r="G50" s="30"/>
      <c r="H50" s="7"/>
      <c r="I50" s="6"/>
      <c r="J50" s="69"/>
      <c r="K50" s="7"/>
      <c r="L50" s="131"/>
    </row>
    <row r="51" spans="1:16" ht="14.25" customHeight="1">
      <c r="A51" s="58"/>
      <c r="B51" s="20"/>
      <c r="D51" s="22"/>
      <c r="E51" s="2"/>
      <c r="F51" s="82"/>
      <c r="G51" s="114"/>
      <c r="H51" s="132"/>
      <c r="I51" s="72"/>
      <c r="J51" s="117"/>
      <c r="K51" s="24"/>
      <c r="L51" s="25"/>
    </row>
    <row r="52" spans="1:16" ht="14.25" customHeight="1">
      <c r="A52" s="59"/>
      <c r="B52" s="26"/>
      <c r="C52" s="27"/>
      <c r="D52" s="28"/>
      <c r="E52" s="29"/>
      <c r="F52" s="79"/>
      <c r="G52" s="30"/>
      <c r="H52" s="69"/>
      <c r="I52" s="6"/>
      <c r="J52" s="69"/>
      <c r="K52" s="7"/>
      <c r="L52" s="131"/>
    </row>
    <row r="53" spans="1:16" ht="14.25" customHeight="1">
      <c r="A53" s="40"/>
      <c r="B53" s="8"/>
      <c r="C53" s="2"/>
      <c r="D53" s="10"/>
      <c r="F53" s="83"/>
      <c r="G53" s="17"/>
      <c r="H53" s="127"/>
      <c r="I53" s="71"/>
      <c r="J53" s="117"/>
      <c r="K53" s="24"/>
      <c r="L53" s="25"/>
    </row>
    <row r="54" spans="1:16" ht="14.25" customHeight="1">
      <c r="A54" s="59">
        <v>6</v>
      </c>
      <c r="B54" s="26"/>
      <c r="C54" s="27" t="s">
        <v>1241</v>
      </c>
      <c r="D54" s="28"/>
      <c r="E54" s="29" t="s">
        <v>1440</v>
      </c>
      <c r="F54" s="79">
        <v>1</v>
      </c>
      <c r="G54" s="30" t="s">
        <v>1421</v>
      </c>
      <c r="H54" s="69"/>
      <c r="I54" s="6"/>
      <c r="J54" s="69"/>
      <c r="K54" s="7"/>
      <c r="L54" s="131"/>
      <c r="O54" s="118"/>
      <c r="P54" s="118"/>
    </row>
    <row r="55" spans="1:16" ht="14.25" customHeight="1">
      <c r="A55" s="58"/>
      <c r="B55" s="20"/>
      <c r="D55" s="22"/>
      <c r="E55" s="2"/>
      <c r="F55" s="82"/>
      <c r="G55" s="114"/>
      <c r="H55" s="132"/>
      <c r="I55" s="72"/>
      <c r="J55" s="117"/>
      <c r="K55" s="24"/>
      <c r="L55" s="25"/>
    </row>
    <row r="56" spans="1:16" ht="14.25" customHeight="1">
      <c r="A56" s="59"/>
      <c r="B56" s="26"/>
      <c r="C56" s="27" t="s">
        <v>1422</v>
      </c>
      <c r="D56" s="28"/>
      <c r="E56" s="29"/>
      <c r="F56" s="79"/>
      <c r="G56" s="30"/>
      <c r="H56" s="69"/>
      <c r="I56" s="6"/>
      <c r="J56" s="69"/>
      <c r="K56" s="7"/>
      <c r="L56" s="131"/>
    </row>
    <row r="57" spans="1:16" ht="14.25" customHeight="1">
      <c r="A57" s="40"/>
      <c r="B57" s="20"/>
      <c r="C57" s="2"/>
      <c r="D57" s="22"/>
      <c r="E57" s="2"/>
      <c r="F57" s="82"/>
      <c r="G57" s="23"/>
      <c r="H57" s="117"/>
      <c r="I57" s="72"/>
      <c r="J57" s="117"/>
      <c r="K57" s="24"/>
      <c r="L57" s="25"/>
    </row>
    <row r="58" spans="1:16" ht="14.25" customHeight="1">
      <c r="A58" s="40"/>
      <c r="B58" s="26"/>
      <c r="C58" s="27"/>
      <c r="D58" s="28"/>
      <c r="E58" s="29"/>
      <c r="F58" s="79"/>
      <c r="G58" s="30"/>
      <c r="H58" s="7"/>
      <c r="I58" s="6"/>
      <c r="J58" s="69"/>
      <c r="K58" s="7"/>
      <c r="L58" s="131"/>
    </row>
    <row r="59" spans="1:16" ht="14.25" customHeight="1">
      <c r="A59" s="58"/>
      <c r="B59" s="8"/>
      <c r="C59" s="2"/>
      <c r="D59" s="10"/>
      <c r="F59" s="83"/>
      <c r="G59" s="17"/>
      <c r="H59" s="127"/>
      <c r="I59" s="71"/>
      <c r="J59" s="117"/>
      <c r="K59" s="24"/>
      <c r="L59" s="25"/>
    </row>
    <row r="60" spans="1:16" ht="14.25" customHeight="1">
      <c r="A60" s="59">
        <v>7</v>
      </c>
      <c r="B60" s="26"/>
      <c r="C60" s="27" t="s">
        <v>1242</v>
      </c>
      <c r="D60" s="28"/>
      <c r="E60" s="29" t="s">
        <v>1423</v>
      </c>
      <c r="F60" s="79">
        <v>1</v>
      </c>
      <c r="G60" s="30" t="s">
        <v>1421</v>
      </c>
      <c r="H60" s="69"/>
      <c r="I60" s="6"/>
      <c r="J60" s="69"/>
      <c r="K60" s="7"/>
      <c r="L60" s="131"/>
    </row>
    <row r="61" spans="1:16" ht="14.25" customHeight="1">
      <c r="A61" s="40"/>
      <c r="B61" s="8"/>
      <c r="C61" s="2"/>
      <c r="D61" s="10"/>
      <c r="F61" s="77"/>
      <c r="G61" s="17"/>
      <c r="H61" s="127"/>
      <c r="I61" s="72"/>
      <c r="J61" s="117"/>
      <c r="K61" s="24"/>
      <c r="L61" s="25"/>
    </row>
    <row r="62" spans="1:16" ht="14.25" customHeight="1">
      <c r="A62" s="59"/>
      <c r="B62" s="26"/>
      <c r="C62" s="27"/>
      <c r="D62" s="28"/>
      <c r="E62" s="28" t="s">
        <v>1424</v>
      </c>
      <c r="F62" s="79">
        <v>1</v>
      </c>
      <c r="G62" s="30" t="s">
        <v>1421</v>
      </c>
      <c r="H62" s="69"/>
      <c r="I62" s="6"/>
      <c r="J62" s="69"/>
      <c r="K62" s="7"/>
      <c r="L62" s="131"/>
    </row>
    <row r="63" spans="1:16" ht="14.25" customHeight="1">
      <c r="A63" s="58"/>
      <c r="B63" s="20"/>
      <c r="C63" s="2"/>
      <c r="D63" s="10"/>
      <c r="F63" s="78"/>
      <c r="G63" s="17"/>
      <c r="H63" s="127"/>
      <c r="I63" s="71"/>
      <c r="J63" s="117"/>
      <c r="K63" s="24"/>
      <c r="L63" s="25"/>
    </row>
    <row r="64" spans="1:16" ht="14.25" customHeight="1">
      <c r="A64" s="59"/>
      <c r="B64" s="26"/>
      <c r="C64" s="27" t="s">
        <v>1422</v>
      </c>
      <c r="D64" s="28"/>
      <c r="E64" s="28"/>
      <c r="F64" s="79"/>
      <c r="G64" s="30"/>
      <c r="H64" s="69"/>
      <c r="I64" s="6"/>
      <c r="J64" s="69"/>
      <c r="K64" s="7"/>
      <c r="L64" s="134"/>
    </row>
    <row r="65" spans="1:12" ht="14.25" customHeight="1">
      <c r="A65" s="40"/>
      <c r="B65" s="8"/>
      <c r="C65" s="2"/>
      <c r="D65" s="10"/>
      <c r="F65" s="77"/>
      <c r="G65" s="17"/>
      <c r="H65" s="127"/>
      <c r="I65" s="71"/>
      <c r="J65" s="127"/>
      <c r="K65" s="18"/>
      <c r="L65" s="19"/>
    </row>
    <row r="66" spans="1:12" ht="14.25" customHeight="1">
      <c r="A66" s="59"/>
      <c r="B66" s="26"/>
      <c r="C66" s="27"/>
      <c r="D66" s="28"/>
      <c r="E66" s="28"/>
      <c r="F66" s="79"/>
      <c r="G66" s="30"/>
      <c r="H66" s="69"/>
      <c r="I66" s="6"/>
      <c r="J66" s="69"/>
      <c r="K66" s="7"/>
      <c r="L66" s="131"/>
    </row>
    <row r="67" spans="1:12" ht="14.25" customHeight="1">
      <c r="A67" s="58"/>
      <c r="B67" s="20"/>
      <c r="C67" s="2"/>
      <c r="D67" s="10"/>
      <c r="F67" s="78"/>
      <c r="G67" s="17"/>
      <c r="H67" s="127"/>
      <c r="I67" s="71"/>
      <c r="J67" s="117"/>
      <c r="K67" s="24"/>
      <c r="L67" s="25"/>
    </row>
    <row r="68" spans="1:12" ht="14.25" customHeight="1">
      <c r="A68" s="40">
        <v>8</v>
      </c>
      <c r="B68" s="8"/>
      <c r="C68" s="27" t="s">
        <v>1418</v>
      </c>
      <c r="D68" s="28"/>
      <c r="E68" s="28" t="s">
        <v>1423</v>
      </c>
      <c r="F68" s="77">
        <v>1</v>
      </c>
      <c r="G68" s="30" t="s">
        <v>1421</v>
      </c>
      <c r="H68" s="69"/>
      <c r="I68" s="6"/>
      <c r="J68" s="69"/>
      <c r="K68" s="7"/>
      <c r="L68" s="131"/>
    </row>
    <row r="69" spans="1:12" ht="14.25" customHeight="1">
      <c r="A69" s="58"/>
      <c r="B69" s="20"/>
      <c r="C69" s="2"/>
      <c r="D69" s="22"/>
      <c r="E69" s="128"/>
      <c r="F69" s="82"/>
      <c r="G69" s="23"/>
      <c r="H69" s="24"/>
      <c r="I69" s="72"/>
      <c r="J69" s="117"/>
      <c r="K69" s="24"/>
      <c r="L69" s="25"/>
    </row>
    <row r="70" spans="1:12" ht="14.25" customHeight="1">
      <c r="A70" s="59"/>
      <c r="B70" s="26"/>
      <c r="C70" s="27" t="s">
        <v>1422</v>
      </c>
      <c r="D70" s="28"/>
      <c r="E70" s="29"/>
      <c r="F70" s="79"/>
      <c r="G70" s="30"/>
      <c r="H70" s="7"/>
      <c r="I70" s="6"/>
      <c r="J70" s="69"/>
      <c r="K70" s="7"/>
      <c r="L70" s="131"/>
    </row>
    <row r="71" spans="1:12" ht="14.25" customHeight="1">
      <c r="A71" s="40"/>
      <c r="B71" s="8"/>
      <c r="C71" s="2"/>
      <c r="D71" s="10"/>
      <c r="F71" s="77"/>
      <c r="G71" s="17"/>
      <c r="H71" s="127"/>
      <c r="I71" s="72"/>
      <c r="J71" s="117"/>
      <c r="K71" s="24"/>
      <c r="L71" s="25"/>
    </row>
    <row r="72" spans="1:12" ht="14.25" customHeight="1">
      <c r="A72" s="59"/>
      <c r="B72" s="26"/>
      <c r="C72" s="27"/>
      <c r="D72" s="28"/>
      <c r="E72" s="317"/>
      <c r="F72" s="79"/>
      <c r="G72" s="30"/>
      <c r="H72" s="69"/>
      <c r="I72" s="6"/>
      <c r="J72" s="69"/>
      <c r="K72" s="7"/>
      <c r="L72" s="131"/>
    </row>
    <row r="73" spans="1:12" ht="14.25" customHeight="1">
      <c r="A73" s="40"/>
      <c r="B73" s="8"/>
      <c r="C73" s="2"/>
      <c r="D73" s="10"/>
      <c r="F73" s="83"/>
      <c r="G73" s="17"/>
      <c r="H73" s="18"/>
      <c r="I73" s="71"/>
      <c r="J73" s="117"/>
      <c r="K73" s="24"/>
      <c r="L73" s="25"/>
    </row>
    <row r="74" spans="1:12" ht="14.25" customHeight="1">
      <c r="A74" s="40">
        <v>9</v>
      </c>
      <c r="B74" s="8"/>
      <c r="C74" s="9" t="s">
        <v>1420</v>
      </c>
      <c r="D74" s="10"/>
      <c r="E74" t="s">
        <v>1425</v>
      </c>
      <c r="F74" s="77">
        <v>1</v>
      </c>
      <c r="G74" s="17" t="s">
        <v>1421</v>
      </c>
      <c r="H74" s="18"/>
      <c r="I74" s="32"/>
      <c r="J74" s="69"/>
      <c r="K74" s="7"/>
      <c r="L74" s="131"/>
    </row>
    <row r="75" spans="1:12" ht="14.25" customHeight="1">
      <c r="A75" s="58"/>
      <c r="B75" s="20"/>
      <c r="C75" s="2"/>
      <c r="D75" s="22"/>
      <c r="E75" s="2"/>
      <c r="F75" s="78"/>
      <c r="G75" s="23"/>
      <c r="H75" s="24"/>
      <c r="I75" s="72"/>
      <c r="J75" s="117"/>
      <c r="K75" s="24"/>
      <c r="L75" s="25"/>
    </row>
    <row r="76" spans="1:12" ht="14.25" customHeight="1">
      <c r="A76" s="59"/>
      <c r="B76" s="26"/>
      <c r="C76" s="43"/>
      <c r="D76" s="28"/>
      <c r="E76" s="29" t="s">
        <v>1426</v>
      </c>
      <c r="F76" s="79">
        <v>1</v>
      </c>
      <c r="G76" s="30" t="s">
        <v>1421</v>
      </c>
      <c r="H76" s="7"/>
      <c r="I76" s="6"/>
      <c r="J76" s="69"/>
      <c r="K76" s="771"/>
      <c r="L76" s="772"/>
    </row>
    <row r="77" spans="1:12" ht="14.25" customHeight="1">
      <c r="A77" s="40"/>
      <c r="B77" s="8"/>
      <c r="D77" s="10"/>
      <c r="F77" s="83"/>
      <c r="G77" s="68"/>
      <c r="H77" s="18"/>
      <c r="I77" s="71"/>
      <c r="J77" s="18"/>
      <c r="K77" s="18"/>
      <c r="L77" s="19"/>
    </row>
    <row r="78" spans="1:12" ht="14.25" customHeight="1" thickBot="1">
      <c r="A78" s="60"/>
      <c r="B78" s="50"/>
      <c r="C78" s="51" t="s">
        <v>1422</v>
      </c>
      <c r="D78" s="52"/>
      <c r="E78" s="53"/>
      <c r="F78" s="80"/>
      <c r="G78" s="55"/>
      <c r="H78" s="62"/>
      <c r="I78" s="125"/>
      <c r="J78" s="62"/>
      <c r="K78" s="62"/>
      <c r="L78" s="119"/>
    </row>
    <row r="80" spans="1:12" ht="14.25" customHeight="1">
      <c r="J80" s="56" t="s">
        <v>3</v>
      </c>
      <c r="K80" s="765">
        <f>K40+1</f>
        <v>3</v>
      </c>
      <c r="L80" s="765"/>
    </row>
  </sheetData>
  <mergeCells count="6">
    <mergeCell ref="K40:L40"/>
    <mergeCell ref="J4:L4"/>
    <mergeCell ref="J44:L44"/>
    <mergeCell ref="K80:L80"/>
    <mergeCell ref="A1:L2"/>
    <mergeCell ref="K76:L76"/>
  </mergeCells>
  <phoneticPr fontId="3"/>
  <printOptions horizontalCentered="1" verticalCentered="1"/>
  <pageMargins left="0" right="0" top="0.6692913385826772" bottom="0" header="0.51181102362204722" footer="0.43307086614173229"/>
  <pageSetup paperSize="9" orientation="landscape" r:id="rId1"/>
  <headerFooter alignWithMargins="0"/>
  <rowBreaks count="1" manualBreakCount="1">
    <brk id="4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L40"/>
  <sheetViews>
    <sheetView showZeros="0" view="pageBreakPreview" topLeftCell="A19" zoomScaleNormal="85" zoomScaleSheetLayoutView="100" workbookViewId="0">
      <selection activeCell="C6" sqref="C6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</cols>
  <sheetData>
    <row r="2" spans="1:12" ht="14.25" customHeight="1" thickBot="1"/>
    <row r="3" spans="1:12" ht="14.25" customHeight="1">
      <c r="A3" s="34"/>
      <c r="B3" s="35"/>
      <c r="C3" s="11"/>
      <c r="D3" s="37"/>
      <c r="E3" s="11"/>
      <c r="F3" s="44"/>
      <c r="G3" s="44"/>
      <c r="H3" s="11"/>
      <c r="I3" s="44"/>
      <c r="J3" s="11"/>
      <c r="K3" s="11"/>
      <c r="L3" s="45"/>
    </row>
    <row r="4" spans="1:12" ht="14.25" customHeight="1" thickBot="1">
      <c r="A4" s="46"/>
      <c r="B4" s="47"/>
      <c r="C4" s="39" t="s">
        <v>5</v>
      </c>
      <c r="D4" s="48"/>
      <c r="E4" s="39" t="s">
        <v>807</v>
      </c>
      <c r="F4" s="49" t="s">
        <v>7</v>
      </c>
      <c r="G4" s="49" t="s">
        <v>808</v>
      </c>
      <c r="H4" s="39" t="s">
        <v>8</v>
      </c>
      <c r="I4" s="49" t="s">
        <v>1</v>
      </c>
      <c r="J4" s="586" t="s">
        <v>804</v>
      </c>
      <c r="K4" s="586"/>
      <c r="L4" s="587"/>
    </row>
    <row r="5" spans="1:12" ht="14.25" customHeight="1">
      <c r="A5" s="65"/>
      <c r="B5" s="35"/>
      <c r="C5" s="11"/>
      <c r="D5" s="37"/>
      <c r="E5" s="11"/>
      <c r="F5" s="81"/>
      <c r="G5" s="13"/>
      <c r="H5" s="14"/>
      <c r="I5" s="38"/>
      <c r="J5" s="14" t="s">
        <v>809</v>
      </c>
      <c r="K5" s="14"/>
      <c r="L5" s="16"/>
    </row>
    <row r="6" spans="1:12" ht="14.25" customHeight="1">
      <c r="A6" s="40" t="s">
        <v>805</v>
      </c>
      <c r="B6" s="8"/>
      <c r="C6" s="9" t="s">
        <v>777</v>
      </c>
      <c r="D6" s="10"/>
      <c r="E6" t="s">
        <v>778</v>
      </c>
      <c r="F6" s="77"/>
      <c r="G6" s="17"/>
      <c r="H6" s="18"/>
      <c r="I6" s="32"/>
      <c r="J6" s="18" t="s">
        <v>810</v>
      </c>
      <c r="K6" s="18"/>
      <c r="L6" s="19"/>
    </row>
    <row r="7" spans="1:12" ht="14.25" customHeight="1">
      <c r="A7" s="58"/>
      <c r="B7" s="20"/>
      <c r="C7" s="2"/>
      <c r="D7" s="22"/>
      <c r="E7" s="2"/>
      <c r="F7" s="78"/>
      <c r="G7" s="23"/>
      <c r="H7" s="24"/>
      <c r="I7" s="15"/>
      <c r="J7" s="117"/>
      <c r="K7" s="24"/>
      <c r="L7" s="25"/>
    </row>
    <row r="8" spans="1:12" ht="14.25" customHeight="1">
      <c r="A8" s="59"/>
      <c r="B8" s="26"/>
      <c r="C8" s="27"/>
      <c r="D8" s="28"/>
      <c r="E8" s="29"/>
      <c r="F8" s="79"/>
      <c r="G8" s="30"/>
      <c r="H8" s="7"/>
      <c r="I8" s="6"/>
      <c r="J8" s="69"/>
      <c r="K8" s="7"/>
      <c r="L8" s="131"/>
    </row>
    <row r="9" spans="1:12" ht="14.25" customHeight="1">
      <c r="A9" s="58"/>
      <c r="B9" s="20"/>
      <c r="D9" s="22"/>
      <c r="E9" s="2"/>
      <c r="F9" s="82"/>
      <c r="G9" s="114"/>
      <c r="H9" s="132"/>
      <c r="I9" s="15"/>
      <c r="J9" s="117"/>
      <c r="K9" s="24"/>
      <c r="L9" s="25"/>
    </row>
    <row r="10" spans="1:12" ht="14.25" customHeight="1">
      <c r="A10" s="59"/>
      <c r="B10" s="26"/>
      <c r="C10" s="27" t="s">
        <v>811</v>
      </c>
      <c r="D10" s="28"/>
      <c r="E10" s="29" t="s">
        <v>1206</v>
      </c>
      <c r="F10" s="79">
        <v>76.5</v>
      </c>
      <c r="G10" s="30" t="s">
        <v>812</v>
      </c>
      <c r="H10" s="69">
        <v>23800</v>
      </c>
      <c r="I10" s="6">
        <f>ROUNDDOWN(F10*H10,0)</f>
        <v>1820700</v>
      </c>
      <c r="J10" s="69" t="s">
        <v>882</v>
      </c>
      <c r="K10" s="7"/>
      <c r="L10" s="131"/>
    </row>
    <row r="11" spans="1:12" ht="14.25" customHeight="1">
      <c r="A11" s="40"/>
      <c r="B11" s="8"/>
      <c r="C11" s="2"/>
      <c r="D11" s="10"/>
      <c r="F11" s="83"/>
      <c r="G11" s="68"/>
      <c r="H11" s="133"/>
      <c r="I11" s="15"/>
      <c r="J11" s="117"/>
      <c r="K11" s="24"/>
      <c r="L11" s="25"/>
    </row>
    <row r="12" spans="1:12" ht="14.25" customHeight="1">
      <c r="A12" s="59"/>
      <c r="B12" s="26"/>
      <c r="C12" s="27" t="s">
        <v>813</v>
      </c>
      <c r="D12" s="28"/>
      <c r="E12" s="29" t="s">
        <v>814</v>
      </c>
      <c r="F12" s="79">
        <v>18</v>
      </c>
      <c r="G12" s="30" t="s">
        <v>812</v>
      </c>
      <c r="H12" s="7">
        <v>19200</v>
      </c>
      <c r="I12" s="6">
        <f>ROUNDDOWN(F12*H12,0)</f>
        <v>345600</v>
      </c>
      <c r="J12" s="69" t="s">
        <v>882</v>
      </c>
      <c r="K12" s="7"/>
      <c r="L12" s="134"/>
    </row>
    <row r="13" spans="1:12" ht="14.25" customHeight="1">
      <c r="A13" s="40"/>
      <c r="B13" s="8"/>
      <c r="C13" s="2"/>
      <c r="D13" s="10"/>
      <c r="E13" s="121"/>
      <c r="F13" s="77"/>
      <c r="G13" s="17"/>
      <c r="H13" s="127"/>
      <c r="I13" s="15"/>
      <c r="J13" s="127"/>
      <c r="K13" s="18"/>
      <c r="L13" s="19"/>
    </row>
    <row r="14" spans="1:12" ht="14.25" customHeight="1">
      <c r="A14" s="59"/>
      <c r="B14" s="26"/>
      <c r="C14" s="27" t="s">
        <v>816</v>
      </c>
      <c r="D14" s="28"/>
      <c r="E14" s="29" t="s">
        <v>819</v>
      </c>
      <c r="F14" s="79">
        <v>59.5</v>
      </c>
      <c r="G14" s="30" t="s">
        <v>50</v>
      </c>
      <c r="H14" s="69">
        <v>360</v>
      </c>
      <c r="I14" s="6">
        <f>ROUNDDOWN(F14*H14,0)</f>
        <v>21420</v>
      </c>
      <c r="J14" s="69" t="s">
        <v>882</v>
      </c>
      <c r="K14" s="7"/>
      <c r="L14" s="134"/>
    </row>
    <row r="15" spans="1:12" ht="14.25" customHeight="1">
      <c r="A15" s="58"/>
      <c r="B15" s="20"/>
      <c r="C15" s="2"/>
      <c r="D15" s="22"/>
      <c r="E15" s="2"/>
      <c r="F15" s="82"/>
      <c r="G15" s="114"/>
      <c r="H15" s="132"/>
      <c r="I15" s="15"/>
      <c r="J15" s="117"/>
      <c r="K15" s="24"/>
      <c r="L15" s="25"/>
    </row>
    <row r="16" spans="1:12" ht="14.25" customHeight="1">
      <c r="A16" s="59"/>
      <c r="B16" s="26"/>
      <c r="C16" s="9" t="s">
        <v>817</v>
      </c>
      <c r="D16" s="28"/>
      <c r="E16" t="s">
        <v>821</v>
      </c>
      <c r="F16" s="79">
        <v>170</v>
      </c>
      <c r="G16" s="30" t="s">
        <v>50</v>
      </c>
      <c r="H16" s="69">
        <v>360</v>
      </c>
      <c r="I16" s="6">
        <f>ROUNDDOWN(F16*H16,0)</f>
        <v>61200</v>
      </c>
      <c r="J16" s="69" t="s">
        <v>882</v>
      </c>
      <c r="K16" s="7"/>
      <c r="L16" s="131"/>
    </row>
    <row r="17" spans="1:12" ht="14.25" customHeight="1">
      <c r="A17" s="40"/>
      <c r="B17" s="8"/>
      <c r="C17" s="2"/>
      <c r="D17" s="22"/>
      <c r="E17" s="2"/>
      <c r="F17" s="82"/>
      <c r="G17" s="114"/>
      <c r="H17" s="132"/>
      <c r="I17" s="72"/>
      <c r="J17" s="117"/>
      <c r="K17" s="24"/>
      <c r="L17" s="25"/>
    </row>
    <row r="18" spans="1:12" ht="14.25" customHeight="1">
      <c r="A18" s="59"/>
      <c r="B18" s="26"/>
      <c r="C18" s="27"/>
      <c r="D18" s="28"/>
      <c r="E18" s="29"/>
      <c r="F18" s="79"/>
      <c r="G18" s="30"/>
      <c r="H18" s="69"/>
      <c r="I18" s="6"/>
      <c r="J18" s="69"/>
      <c r="K18" s="7"/>
      <c r="L18" s="134"/>
    </row>
    <row r="19" spans="1:12" ht="14.25" customHeight="1">
      <c r="A19" s="40"/>
      <c r="B19" s="8"/>
      <c r="C19" s="2"/>
      <c r="D19" s="10"/>
      <c r="F19" s="83"/>
      <c r="G19" s="68"/>
      <c r="H19" s="133"/>
      <c r="I19" s="71"/>
      <c r="J19" s="127"/>
      <c r="K19" s="18"/>
      <c r="L19" s="19"/>
    </row>
    <row r="20" spans="1:12" ht="14.25" customHeight="1">
      <c r="A20" s="59"/>
      <c r="B20" s="26"/>
      <c r="C20" s="27"/>
      <c r="D20" s="28"/>
      <c r="E20" s="29"/>
      <c r="F20" s="79"/>
      <c r="G20" s="30"/>
      <c r="H20" s="135"/>
      <c r="I20" s="6"/>
      <c r="J20" s="69"/>
      <c r="K20" s="7"/>
      <c r="L20" s="134"/>
    </row>
    <row r="21" spans="1:12" ht="14.25" customHeight="1">
      <c r="A21" s="40"/>
      <c r="B21" s="8"/>
      <c r="C21" s="2"/>
      <c r="D21" s="10"/>
      <c r="F21" s="83"/>
      <c r="G21" s="68"/>
      <c r="H21" s="137"/>
      <c r="I21" s="71"/>
      <c r="J21" s="127"/>
      <c r="K21" s="18"/>
      <c r="L21" s="19"/>
    </row>
    <row r="22" spans="1:12" ht="14.25" customHeight="1">
      <c r="A22" s="40"/>
      <c r="B22" s="8"/>
      <c r="C22" s="27"/>
      <c r="D22" s="28"/>
      <c r="E22" s="1"/>
      <c r="F22" s="79"/>
      <c r="G22" s="30"/>
      <c r="H22" s="69"/>
      <c r="I22" s="6"/>
      <c r="J22" s="69"/>
      <c r="K22" s="7"/>
      <c r="L22" s="131"/>
    </row>
    <row r="23" spans="1:12" ht="14.25" customHeight="1">
      <c r="A23" s="58"/>
      <c r="B23" s="20"/>
      <c r="C23" s="2"/>
      <c r="D23" s="10"/>
      <c r="E23" s="64"/>
      <c r="F23" s="77"/>
      <c r="G23" s="17"/>
      <c r="H23" s="117"/>
      <c r="I23" s="15"/>
      <c r="J23" s="117"/>
      <c r="K23" s="24"/>
      <c r="L23" s="25"/>
    </row>
    <row r="24" spans="1:12" ht="14.25" customHeight="1">
      <c r="A24" s="59"/>
      <c r="B24" s="26"/>
      <c r="C24" s="27"/>
      <c r="D24" s="28"/>
      <c r="E24" s="29"/>
      <c r="F24" s="79"/>
      <c r="G24" s="30"/>
      <c r="H24" s="69"/>
      <c r="I24" s="32"/>
      <c r="J24" s="69"/>
      <c r="K24" s="7"/>
      <c r="L24" s="134"/>
    </row>
    <row r="25" spans="1:12" ht="14.25" customHeight="1">
      <c r="A25" s="58"/>
      <c r="B25" s="20"/>
      <c r="C25" s="2"/>
      <c r="D25" s="22"/>
      <c r="E25" s="2"/>
      <c r="F25" s="82"/>
      <c r="G25" s="114"/>
      <c r="H25" s="132"/>
      <c r="I25" s="72"/>
      <c r="J25" s="117"/>
      <c r="K25" s="24"/>
      <c r="L25" s="25"/>
    </row>
    <row r="26" spans="1:12" ht="14.25" customHeight="1">
      <c r="A26" s="59"/>
      <c r="B26" s="26"/>
      <c r="C26" s="27"/>
      <c r="D26" s="28"/>
      <c r="E26" s="1"/>
      <c r="F26" s="79"/>
      <c r="G26" s="30"/>
      <c r="H26" s="69"/>
      <c r="I26" s="32"/>
      <c r="J26" s="69"/>
      <c r="K26" s="7"/>
      <c r="L26" s="131"/>
    </row>
    <row r="27" spans="1:12" ht="14.25" customHeight="1">
      <c r="A27" s="40"/>
      <c r="B27" s="8"/>
      <c r="C27" s="2"/>
      <c r="D27" s="22"/>
      <c r="E27" s="2"/>
      <c r="F27" s="82"/>
      <c r="G27" s="114"/>
      <c r="H27" s="132"/>
      <c r="I27" s="72"/>
      <c r="J27" s="117"/>
      <c r="K27" s="24"/>
      <c r="L27" s="25"/>
    </row>
    <row r="28" spans="1:12" ht="14.25" customHeight="1">
      <c r="A28" s="40"/>
      <c r="B28" s="8"/>
      <c r="C28" s="27"/>
      <c r="D28" s="28"/>
      <c r="E28" s="1"/>
      <c r="F28" s="79"/>
      <c r="G28" s="30"/>
      <c r="H28" s="69"/>
      <c r="I28" s="32"/>
      <c r="J28" s="69"/>
      <c r="K28" s="7"/>
      <c r="L28" s="131"/>
    </row>
    <row r="29" spans="1:12" ht="14.25" customHeight="1">
      <c r="A29" s="58"/>
      <c r="B29" s="20"/>
      <c r="C29" s="2"/>
      <c r="D29" s="22"/>
      <c r="E29" s="2"/>
      <c r="F29" s="78"/>
      <c r="G29" s="23"/>
      <c r="H29" s="24"/>
      <c r="I29" s="15"/>
      <c r="J29" s="117"/>
      <c r="K29" s="24"/>
      <c r="L29" s="25"/>
    </row>
    <row r="30" spans="1:12" ht="14.25" customHeight="1">
      <c r="A30" s="59"/>
      <c r="B30" s="26"/>
      <c r="C30" s="27"/>
      <c r="D30" s="28"/>
      <c r="E30" s="1"/>
      <c r="F30" s="79"/>
      <c r="G30" s="30"/>
      <c r="H30" s="7"/>
      <c r="I30" s="6"/>
      <c r="J30" s="69"/>
      <c r="K30" s="7"/>
      <c r="L30" s="131"/>
    </row>
    <row r="31" spans="1:12" ht="14.25" customHeight="1">
      <c r="A31" s="58"/>
      <c r="B31" s="20"/>
      <c r="C31" s="2"/>
      <c r="D31" s="22"/>
      <c r="E31" s="2"/>
      <c r="F31" s="78"/>
      <c r="G31" s="23"/>
      <c r="H31" s="24"/>
      <c r="I31" s="15"/>
      <c r="J31" s="117"/>
      <c r="K31" s="24"/>
      <c r="L31" s="25"/>
    </row>
    <row r="32" spans="1:12" ht="14.25" customHeight="1">
      <c r="A32" s="59"/>
      <c r="B32" s="26"/>
      <c r="C32" s="27"/>
      <c r="D32" s="28"/>
      <c r="E32" s="1"/>
      <c r="F32" s="79"/>
      <c r="G32" s="30"/>
      <c r="H32" s="7"/>
      <c r="I32" s="6"/>
      <c r="J32" s="69"/>
      <c r="K32" s="7"/>
      <c r="L32" s="131"/>
    </row>
    <row r="33" spans="1:12" ht="14.25" customHeight="1">
      <c r="A33" s="40"/>
      <c r="B33" s="8"/>
      <c r="C33" s="2"/>
      <c r="D33" s="10"/>
      <c r="F33" s="77"/>
      <c r="G33" s="17"/>
      <c r="H33" s="18"/>
      <c r="I33" s="32"/>
      <c r="J33" s="117"/>
      <c r="K33" s="24"/>
      <c r="L33" s="25"/>
    </row>
    <row r="34" spans="1:12" ht="14.25" customHeight="1">
      <c r="A34" s="40"/>
      <c r="B34" s="8"/>
      <c r="C34" s="9"/>
      <c r="D34" s="10"/>
      <c r="F34" s="77"/>
      <c r="G34" s="30"/>
      <c r="H34" s="18"/>
      <c r="I34" s="6"/>
      <c r="J34" s="69"/>
      <c r="K34" s="7"/>
      <c r="L34" s="131"/>
    </row>
    <row r="35" spans="1:12" ht="14.25" customHeight="1">
      <c r="A35" s="58"/>
      <c r="B35" s="20"/>
      <c r="C35" s="2"/>
      <c r="D35" s="22"/>
      <c r="E35" s="2"/>
      <c r="F35" s="78"/>
      <c r="G35" s="23"/>
      <c r="H35" s="24"/>
      <c r="I35" s="72"/>
      <c r="J35" s="117"/>
      <c r="K35" s="24"/>
      <c r="L35" s="25"/>
    </row>
    <row r="36" spans="1:12" ht="14.25" customHeight="1">
      <c r="A36" s="59"/>
      <c r="B36" s="26"/>
      <c r="C36" s="43" t="s">
        <v>806</v>
      </c>
      <c r="D36" s="28"/>
      <c r="E36" s="29"/>
      <c r="F36" s="79"/>
      <c r="G36" s="30"/>
      <c r="H36" s="7"/>
      <c r="I36" s="6">
        <f>SUM(I7:I34)</f>
        <v>2248920</v>
      </c>
      <c r="J36" s="69"/>
      <c r="K36" s="7"/>
      <c r="L36" s="134"/>
    </row>
    <row r="37" spans="1:12" ht="14.25" customHeight="1">
      <c r="A37" s="40"/>
      <c r="B37" s="8"/>
      <c r="C37" s="2"/>
      <c r="D37" s="10"/>
      <c r="F37" s="77"/>
      <c r="G37" s="17"/>
      <c r="H37" s="18"/>
      <c r="I37" s="32"/>
      <c r="J37" s="18"/>
      <c r="K37" s="18"/>
      <c r="L37" s="19"/>
    </row>
    <row r="38" spans="1:12" ht="14.25" customHeight="1" thickBot="1">
      <c r="A38" s="60"/>
      <c r="B38" s="50"/>
      <c r="C38" s="51"/>
      <c r="D38" s="52"/>
      <c r="E38" s="53"/>
      <c r="F38" s="80"/>
      <c r="G38" s="55"/>
      <c r="H38" s="62"/>
      <c r="I38" s="125"/>
      <c r="J38" s="62"/>
      <c r="K38" s="62"/>
      <c r="L38" s="119"/>
    </row>
    <row r="40" spans="1:12" ht="14.25" customHeight="1">
      <c r="J40" s="56" t="s">
        <v>3</v>
      </c>
      <c r="K40" s="773">
        <v>1</v>
      </c>
      <c r="L40" s="773"/>
    </row>
  </sheetData>
  <mergeCells count="2">
    <mergeCell ref="J4:L4"/>
    <mergeCell ref="K40:L40"/>
  </mergeCells>
  <phoneticPr fontId="3"/>
  <printOptions horizontalCentered="1" verticalCentered="1"/>
  <pageMargins left="0" right="0" top="0.6692913385826772" bottom="0" header="0.51181102362204722" footer="0.43307086614173229"/>
  <pageSetup paperSize="9" orientation="portrait" blackAndWhite="1" r:id="rId1"/>
  <headerFooter alignWithMargins="0">
    <oddFooter>&amp;C&amp;8第３分団格納庫新築工事  内訳書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M40"/>
  <sheetViews>
    <sheetView view="pageBreakPreview" zoomScaleNormal="100" zoomScaleSheetLayoutView="100" workbookViewId="0">
      <selection activeCell="C6" sqref="C6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</cols>
  <sheetData>
    <row r="2" spans="1:12" ht="14.25" customHeight="1" thickBot="1"/>
    <row r="3" spans="1:12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2" ht="14.25" customHeight="1" thickBot="1">
      <c r="A4" s="46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49" t="s">
        <v>8</v>
      </c>
      <c r="I4" s="49" t="s">
        <v>1</v>
      </c>
      <c r="J4" s="586" t="s">
        <v>2</v>
      </c>
      <c r="K4" s="586"/>
      <c r="L4" s="587"/>
    </row>
    <row r="5" spans="1:12" ht="14.25" customHeight="1">
      <c r="A5" s="65"/>
      <c r="B5" s="35"/>
      <c r="C5" s="11"/>
      <c r="D5" s="37"/>
      <c r="E5" s="11"/>
      <c r="F5" s="81"/>
      <c r="G5" s="13"/>
      <c r="H5" s="38"/>
      <c r="I5" s="38"/>
      <c r="J5" s="14"/>
      <c r="K5" s="14"/>
      <c r="L5" s="16"/>
    </row>
    <row r="6" spans="1:12" ht="14.25" customHeight="1">
      <c r="A6" s="59"/>
      <c r="B6" s="26"/>
      <c r="C6" s="27" t="s">
        <v>204</v>
      </c>
      <c r="D6" s="28"/>
      <c r="E6" s="29"/>
      <c r="F6" s="79"/>
      <c r="G6" s="30"/>
      <c r="H6" s="6"/>
      <c r="I6" s="6"/>
      <c r="J6" s="7"/>
      <c r="K6" s="7"/>
      <c r="L6" s="31"/>
    </row>
    <row r="7" spans="1:12" ht="14.25" customHeight="1">
      <c r="A7" s="40"/>
      <c r="B7" s="8"/>
      <c r="D7" s="10"/>
      <c r="F7" s="83"/>
      <c r="G7" s="68"/>
      <c r="H7" s="133"/>
      <c r="I7" s="71"/>
      <c r="J7" s="127"/>
      <c r="K7" s="18"/>
      <c r="L7" s="19"/>
    </row>
    <row r="8" spans="1:12" ht="14.25" customHeight="1">
      <c r="A8" s="40"/>
      <c r="B8" s="8"/>
      <c r="C8" s="27"/>
      <c r="D8" s="28"/>
      <c r="E8" s="29"/>
      <c r="F8" s="79"/>
      <c r="G8" s="30"/>
      <c r="H8" s="7"/>
      <c r="I8" s="6"/>
      <c r="J8" s="69"/>
      <c r="K8" s="7"/>
      <c r="L8" s="131"/>
    </row>
    <row r="9" spans="1:12" ht="14.25" customHeight="1">
      <c r="A9" s="58"/>
      <c r="B9" s="20"/>
      <c r="D9" s="22"/>
      <c r="E9" s="2"/>
      <c r="F9" s="78"/>
      <c r="G9" s="23"/>
      <c r="H9" s="24"/>
      <c r="I9" s="72"/>
      <c r="J9" s="117"/>
      <c r="K9" s="24"/>
      <c r="L9" s="25"/>
    </row>
    <row r="10" spans="1:12" ht="14.25" customHeight="1">
      <c r="A10" s="59"/>
      <c r="B10" s="26"/>
      <c r="C10" s="27" t="s">
        <v>205</v>
      </c>
      <c r="D10" s="28"/>
      <c r="E10" s="29" t="s">
        <v>206</v>
      </c>
      <c r="F10" s="79">
        <v>63.8</v>
      </c>
      <c r="G10" s="30" t="s">
        <v>184</v>
      </c>
      <c r="H10" s="7">
        <f>代価!I1356</f>
        <v>6340</v>
      </c>
      <c r="I10" s="6">
        <f>ROUNDDOWN(F10*H10,0)</f>
        <v>404492</v>
      </c>
      <c r="J10" s="69" t="s">
        <v>1129</v>
      </c>
      <c r="K10" s="7"/>
      <c r="L10" s="131"/>
    </row>
    <row r="11" spans="1:12" ht="14.25" customHeight="1">
      <c r="A11" s="58"/>
      <c r="B11" s="20"/>
      <c r="D11" s="10"/>
      <c r="F11" s="83"/>
      <c r="G11" s="68"/>
      <c r="H11" s="136"/>
      <c r="I11" s="72"/>
      <c r="J11" s="117"/>
      <c r="K11" s="24"/>
      <c r="L11" s="25"/>
    </row>
    <row r="12" spans="1:12" ht="14.25" customHeight="1">
      <c r="A12" s="59"/>
      <c r="B12" s="26"/>
      <c r="C12" s="27" t="s">
        <v>207</v>
      </c>
      <c r="D12" s="10"/>
      <c r="E12" s="29"/>
      <c r="F12" s="77">
        <v>30</v>
      </c>
      <c r="G12" s="30" t="s">
        <v>208</v>
      </c>
      <c r="H12" s="7">
        <v>11700</v>
      </c>
      <c r="I12" s="6">
        <f>ROUNDDOWN(F12*H12,0)</f>
        <v>351000</v>
      </c>
      <c r="J12" s="69" t="s">
        <v>882</v>
      </c>
      <c r="K12" s="7"/>
      <c r="L12" s="131"/>
    </row>
    <row r="13" spans="1:12" ht="14.25" customHeight="1">
      <c r="A13" s="40"/>
      <c r="B13" s="8"/>
      <c r="D13" s="22"/>
      <c r="E13" s="2"/>
      <c r="F13" s="78"/>
      <c r="G13" s="23"/>
      <c r="H13" s="24"/>
      <c r="I13" s="15"/>
      <c r="J13" s="117"/>
      <c r="K13" s="24"/>
      <c r="L13" s="25"/>
    </row>
    <row r="14" spans="1:12" ht="14.25" customHeight="1">
      <c r="A14" s="59"/>
      <c r="B14" s="26"/>
      <c r="C14" s="27"/>
      <c r="D14" s="28"/>
      <c r="E14" s="29"/>
      <c r="F14" s="79"/>
      <c r="G14" s="30"/>
      <c r="H14" s="7"/>
      <c r="I14" s="6"/>
      <c r="J14" s="69"/>
      <c r="K14" s="7"/>
      <c r="L14" s="131"/>
    </row>
    <row r="15" spans="1:12" ht="14.25" customHeight="1">
      <c r="A15" s="58"/>
      <c r="B15" s="20"/>
      <c r="D15" s="22"/>
      <c r="E15" s="2"/>
      <c r="F15" s="78"/>
      <c r="G15" s="23"/>
      <c r="H15" s="24"/>
      <c r="I15" s="72"/>
      <c r="J15" s="117"/>
      <c r="K15" s="24"/>
      <c r="L15" s="25"/>
    </row>
    <row r="16" spans="1:12" ht="14.25" customHeight="1">
      <c r="A16" s="59"/>
      <c r="B16" s="26"/>
      <c r="C16" s="27"/>
      <c r="D16" s="28"/>
      <c r="E16" s="29"/>
      <c r="F16" s="79"/>
      <c r="G16" s="30"/>
      <c r="H16" s="7"/>
      <c r="I16" s="6"/>
      <c r="J16" s="69"/>
      <c r="K16" s="7"/>
      <c r="L16" s="131"/>
    </row>
    <row r="17" spans="1:12" ht="14.25" customHeight="1">
      <c r="A17" s="40"/>
      <c r="B17" s="8"/>
      <c r="D17" s="10"/>
      <c r="F17" s="83"/>
      <c r="G17" s="68"/>
      <c r="H17" s="18"/>
      <c r="I17" s="71"/>
      <c r="J17" s="117"/>
      <c r="K17" s="24"/>
      <c r="L17" s="25"/>
    </row>
    <row r="18" spans="1:12" ht="14.25" customHeight="1">
      <c r="A18" s="40"/>
      <c r="B18" s="8"/>
      <c r="C18" s="27"/>
      <c r="D18" s="28"/>
      <c r="E18" s="29"/>
      <c r="F18" s="79"/>
      <c r="G18" s="30"/>
      <c r="H18" s="18"/>
      <c r="I18" s="6"/>
      <c r="J18" s="69"/>
      <c r="K18" s="7"/>
      <c r="L18" s="131"/>
    </row>
    <row r="19" spans="1:12" ht="14.25" customHeight="1">
      <c r="A19" s="58"/>
      <c r="B19" s="20"/>
      <c r="D19" s="22"/>
      <c r="E19" s="2"/>
      <c r="F19" s="78"/>
      <c r="G19" s="23"/>
      <c r="H19" s="24"/>
      <c r="I19" s="15"/>
      <c r="J19" s="117"/>
      <c r="K19" s="24"/>
      <c r="L19" s="25"/>
    </row>
    <row r="20" spans="1:12" ht="14.25" customHeight="1">
      <c r="A20" s="40"/>
      <c r="B20" s="8"/>
      <c r="C20" s="27"/>
      <c r="D20" s="115"/>
      <c r="E20" s="29"/>
      <c r="F20" s="79"/>
      <c r="G20" s="30"/>
      <c r="H20" s="7"/>
      <c r="I20" s="6"/>
      <c r="J20" s="69"/>
      <c r="K20" s="116"/>
      <c r="L20" s="138"/>
    </row>
    <row r="21" spans="1:12" ht="14.25" customHeight="1">
      <c r="A21" s="58"/>
      <c r="B21" s="20"/>
      <c r="D21" s="22"/>
      <c r="E21" s="2"/>
      <c r="F21" s="78"/>
      <c r="G21" s="23"/>
      <c r="H21" s="24"/>
      <c r="I21" s="15"/>
      <c r="J21" s="117"/>
      <c r="K21" s="24"/>
      <c r="L21" s="25"/>
    </row>
    <row r="22" spans="1:12" ht="14.25" customHeight="1">
      <c r="A22" s="59"/>
      <c r="B22" s="26"/>
      <c r="C22" s="27"/>
      <c r="D22" s="28"/>
      <c r="E22" s="29"/>
      <c r="F22" s="79"/>
      <c r="G22" s="30"/>
      <c r="H22" s="7"/>
      <c r="I22" s="6"/>
      <c r="J22" s="69"/>
      <c r="K22" s="7"/>
      <c r="L22" s="131"/>
    </row>
    <row r="23" spans="1:12" ht="14.25" customHeight="1">
      <c r="A23" s="40"/>
      <c r="B23" s="8"/>
      <c r="D23" s="22"/>
      <c r="E23" s="2"/>
      <c r="F23" s="78"/>
      <c r="G23" s="23"/>
      <c r="H23" s="24"/>
      <c r="I23" s="15"/>
      <c r="J23" s="117"/>
      <c r="K23" s="24"/>
      <c r="L23" s="25"/>
    </row>
    <row r="24" spans="1:12" ht="14.25" customHeight="1">
      <c r="A24" s="40"/>
      <c r="B24" s="8"/>
      <c r="C24" s="27"/>
      <c r="D24" s="28"/>
      <c r="E24" s="29"/>
      <c r="F24" s="79"/>
      <c r="G24" s="30"/>
      <c r="H24" s="7"/>
      <c r="I24" s="6"/>
      <c r="J24" s="69"/>
      <c r="K24" s="7"/>
      <c r="L24" s="131"/>
    </row>
    <row r="25" spans="1:12" ht="14.25" customHeight="1">
      <c r="A25" s="58"/>
      <c r="B25" s="20"/>
      <c r="D25" s="22"/>
      <c r="E25" s="2"/>
      <c r="F25" s="78"/>
      <c r="G25" s="23"/>
      <c r="H25" s="24"/>
      <c r="I25" s="15"/>
      <c r="J25" s="117"/>
      <c r="K25" s="24"/>
      <c r="L25" s="25"/>
    </row>
    <row r="26" spans="1:12" ht="14.25" customHeight="1">
      <c r="A26" s="59"/>
      <c r="B26" s="26"/>
      <c r="C26" s="27"/>
      <c r="D26" s="28"/>
      <c r="E26" s="29"/>
      <c r="F26" s="79"/>
      <c r="G26" s="30"/>
      <c r="H26" s="7"/>
      <c r="I26" s="6"/>
      <c r="J26" s="69"/>
      <c r="K26" s="7"/>
      <c r="L26" s="131"/>
    </row>
    <row r="27" spans="1:12" ht="14.25" customHeight="1">
      <c r="A27" s="58"/>
      <c r="B27" s="20"/>
      <c r="D27" s="22"/>
      <c r="E27" s="2"/>
      <c r="F27" s="82"/>
      <c r="G27" s="23"/>
      <c r="H27" s="24"/>
      <c r="I27" s="72"/>
      <c r="J27" s="117"/>
      <c r="K27" s="24"/>
      <c r="L27" s="25"/>
    </row>
    <row r="28" spans="1:12" ht="14.25" customHeight="1">
      <c r="A28" s="59"/>
      <c r="B28" s="26"/>
      <c r="C28" s="27"/>
      <c r="D28" s="28"/>
      <c r="E28" s="29"/>
      <c r="F28" s="79"/>
      <c r="G28" s="30"/>
      <c r="H28" s="7"/>
      <c r="I28" s="6"/>
      <c r="J28" s="69"/>
      <c r="K28" s="7"/>
      <c r="L28" s="131"/>
    </row>
    <row r="29" spans="1:12" ht="14.25" customHeight="1">
      <c r="A29" s="40"/>
      <c r="B29" s="8"/>
      <c r="D29" s="10"/>
      <c r="F29" s="77"/>
      <c r="G29" s="17"/>
      <c r="H29" s="18"/>
      <c r="I29" s="32"/>
      <c r="J29" s="117"/>
      <c r="K29" s="24"/>
      <c r="L29" s="25"/>
    </row>
    <row r="30" spans="1:12" ht="14.25" customHeight="1">
      <c r="A30" s="40"/>
      <c r="B30" s="8"/>
      <c r="C30" s="27"/>
      <c r="D30" s="10"/>
      <c r="F30" s="77"/>
      <c r="G30" s="17"/>
      <c r="H30" s="18"/>
      <c r="I30" s="32"/>
      <c r="J30" s="69"/>
      <c r="K30" s="7"/>
      <c r="L30" s="131"/>
    </row>
    <row r="31" spans="1:12" ht="14.25" customHeight="1">
      <c r="A31" s="58"/>
      <c r="B31" s="20"/>
      <c r="D31" s="22"/>
      <c r="E31" s="128"/>
      <c r="F31" s="82"/>
      <c r="G31" s="23"/>
      <c r="H31" s="24"/>
      <c r="I31" s="72"/>
      <c r="J31" s="117"/>
      <c r="K31" s="24"/>
      <c r="L31" s="25"/>
    </row>
    <row r="32" spans="1:12" ht="14.25" customHeight="1">
      <c r="A32" s="59"/>
      <c r="B32" s="26"/>
      <c r="C32" s="27"/>
      <c r="D32" s="28"/>
      <c r="E32" s="29"/>
      <c r="F32" s="79"/>
      <c r="G32" s="30"/>
      <c r="H32" s="7"/>
      <c r="I32" s="6"/>
      <c r="J32" s="69"/>
      <c r="K32" s="7"/>
      <c r="L32" s="131"/>
    </row>
    <row r="33" spans="1:12" ht="14.25" customHeight="1">
      <c r="A33" s="40"/>
      <c r="B33" s="8"/>
      <c r="D33" s="10"/>
      <c r="F33" s="83"/>
      <c r="G33" s="17"/>
      <c r="H33" s="18"/>
      <c r="I33" s="71"/>
      <c r="J33" s="117"/>
      <c r="K33" s="24"/>
      <c r="L33" s="25"/>
    </row>
    <row r="34" spans="1:12" ht="14.25" customHeight="1">
      <c r="A34" s="40"/>
      <c r="B34" s="8"/>
      <c r="C34" s="9"/>
      <c r="D34" s="10"/>
      <c r="F34" s="77"/>
      <c r="G34" s="17"/>
      <c r="H34" s="18"/>
      <c r="I34" s="32"/>
      <c r="J34" s="69"/>
      <c r="K34" s="7"/>
      <c r="L34" s="131"/>
    </row>
    <row r="35" spans="1:12" ht="14.25" customHeight="1">
      <c r="A35" s="58"/>
      <c r="B35" s="20"/>
      <c r="C35" s="2"/>
      <c r="D35" s="22"/>
      <c r="E35" s="2"/>
      <c r="F35" s="78"/>
      <c r="G35" s="23"/>
      <c r="H35" s="24"/>
      <c r="I35" s="72"/>
      <c r="J35" s="117"/>
      <c r="K35" s="24"/>
      <c r="L35" s="25"/>
    </row>
    <row r="36" spans="1:12" ht="14.25" customHeight="1">
      <c r="A36" s="59"/>
      <c r="B36" s="26"/>
      <c r="C36" s="43" t="s">
        <v>203</v>
      </c>
      <c r="D36" s="28"/>
      <c r="E36" s="29"/>
      <c r="F36" s="79"/>
      <c r="G36" s="30"/>
      <c r="H36" s="7"/>
      <c r="I36" s="6">
        <f>SUM(I7:I34)</f>
        <v>755492</v>
      </c>
      <c r="J36" s="69"/>
      <c r="K36" s="7"/>
      <c r="L36" s="134"/>
    </row>
    <row r="37" spans="1:12" ht="14.25" customHeight="1">
      <c r="A37" s="40"/>
      <c r="B37" s="8"/>
      <c r="D37" s="10"/>
      <c r="F37" s="83"/>
      <c r="G37" s="68"/>
      <c r="H37" s="18"/>
      <c r="I37" s="71"/>
      <c r="J37" s="18"/>
      <c r="K37" s="18"/>
      <c r="L37" s="19"/>
    </row>
    <row r="38" spans="1:12" ht="14.25" customHeight="1" thickBot="1">
      <c r="A38" s="60"/>
      <c r="B38" s="50"/>
      <c r="C38" s="51"/>
      <c r="D38" s="52"/>
      <c r="E38" s="53"/>
      <c r="F38" s="80"/>
      <c r="G38" s="55"/>
      <c r="H38" s="62"/>
      <c r="I38" s="125"/>
      <c r="J38" s="62"/>
      <c r="K38" s="62"/>
      <c r="L38" s="119"/>
    </row>
    <row r="40" spans="1:12" ht="14.25" customHeight="1">
      <c r="J40" s="56" t="s">
        <v>3</v>
      </c>
      <c r="K40" s="774">
        <v>1</v>
      </c>
      <c r="L40" s="775"/>
    </row>
  </sheetData>
  <mergeCells count="2">
    <mergeCell ref="J4:L4"/>
    <mergeCell ref="K40:L40"/>
  </mergeCells>
  <phoneticPr fontId="3"/>
  <printOptions horizontalCentered="1" verticalCentered="1"/>
  <pageMargins left="0" right="0" top="0.6692913385826772" bottom="0" header="0.51181102362204722" footer="0.43307086614173229"/>
  <pageSetup paperSize="9" orientation="portrait" blackAndWhite="1" r:id="rId1"/>
  <headerFooter alignWithMargins="0">
    <oddFooter>&amp;C&amp;8第３分団格納庫新築工事  内訳書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M1400"/>
  <sheetViews>
    <sheetView view="pageBreakPreview" zoomScaleNormal="100" zoomScaleSheetLayoutView="100" workbookViewId="0">
      <selection activeCell="C6" sqref="C6"/>
    </sheetView>
  </sheetViews>
  <sheetFormatPr defaultRowHeight="14.25" customHeight="1"/>
  <cols>
    <col min="1" max="1" width="7.140625" customWidth="1"/>
    <col min="2" max="2" width="3.42578125" customWidth="1"/>
    <col min="3" max="3" width="27.7109375" customWidth="1"/>
    <col min="4" max="4" width="2.28515625" customWidth="1"/>
    <col min="5" max="5" width="29.7109375" customWidth="1"/>
    <col min="6" max="6" width="17.140625" customWidth="1"/>
    <col min="7" max="7" width="5.85546875" customWidth="1"/>
    <col min="8" max="8" width="15.85546875" customWidth="1"/>
    <col min="9" max="9" width="17.140625" customWidth="1"/>
    <col min="10" max="10" width="8.28515625" customWidth="1"/>
    <col min="11" max="12" width="8.7109375" customWidth="1"/>
    <col min="13" max="13" width="13.42578125" style="70" bestFit="1" customWidth="1"/>
  </cols>
  <sheetData>
    <row r="2" spans="1:12" ht="14.25" customHeight="1" thickBot="1"/>
    <row r="3" spans="1:12" ht="14.25" customHeight="1">
      <c r="A3" s="34"/>
      <c r="B3" s="35"/>
      <c r="C3" s="11"/>
      <c r="D3" s="37"/>
      <c r="E3" s="11"/>
      <c r="F3" s="44"/>
      <c r="G3" s="44"/>
      <c r="H3" s="44"/>
      <c r="I3" s="44"/>
      <c r="J3" s="11"/>
      <c r="K3" s="11"/>
      <c r="L3" s="45"/>
    </row>
    <row r="4" spans="1:12" ht="14.25" customHeight="1" thickBot="1">
      <c r="A4" s="46"/>
      <c r="B4" s="47"/>
      <c r="C4" s="39" t="s">
        <v>5</v>
      </c>
      <c r="D4" s="48"/>
      <c r="E4" s="39" t="s">
        <v>6</v>
      </c>
      <c r="F4" s="49" t="s">
        <v>7</v>
      </c>
      <c r="G4" s="49" t="s">
        <v>4</v>
      </c>
      <c r="H4" s="49" t="s">
        <v>8</v>
      </c>
      <c r="I4" s="49" t="s">
        <v>1</v>
      </c>
      <c r="J4" s="586" t="s">
        <v>2</v>
      </c>
      <c r="K4" s="586"/>
      <c r="L4" s="587"/>
    </row>
    <row r="5" spans="1:12" ht="14.25" customHeight="1">
      <c r="A5" s="34"/>
      <c r="B5" s="35"/>
      <c r="C5" s="11"/>
      <c r="D5" s="37"/>
      <c r="E5" s="11"/>
      <c r="F5" s="81"/>
      <c r="G5" s="13"/>
      <c r="H5" s="38"/>
      <c r="I5" s="38"/>
      <c r="J5" s="14"/>
      <c r="K5" s="14"/>
      <c r="L5" s="16"/>
    </row>
    <row r="6" spans="1:12" ht="14.25" customHeight="1">
      <c r="A6" s="40" t="s">
        <v>42</v>
      </c>
      <c r="B6" s="8"/>
      <c r="C6" s="9" t="s">
        <v>209</v>
      </c>
      <c r="D6" s="10"/>
      <c r="E6" t="s">
        <v>210</v>
      </c>
      <c r="F6" s="77"/>
      <c r="G6" s="17"/>
      <c r="H6" s="32"/>
      <c r="I6" s="32"/>
      <c r="J6" s="18"/>
      <c r="K6" s="18"/>
      <c r="L6" s="19"/>
    </row>
    <row r="7" spans="1:12" ht="14.25" customHeight="1">
      <c r="A7" s="41"/>
      <c r="B7" s="20"/>
      <c r="C7" s="2"/>
      <c r="D7" s="22"/>
      <c r="E7" s="2"/>
      <c r="F7" s="78"/>
      <c r="G7" s="23"/>
      <c r="H7" s="15"/>
      <c r="I7" s="15"/>
      <c r="J7" s="24"/>
      <c r="K7" s="24"/>
      <c r="L7" s="25"/>
    </row>
    <row r="8" spans="1:12" ht="14.25" customHeight="1">
      <c r="A8" s="42"/>
      <c r="B8" s="26"/>
      <c r="C8" s="27" t="s">
        <v>243</v>
      </c>
      <c r="D8" s="28"/>
      <c r="E8" s="29"/>
      <c r="F8" s="79"/>
      <c r="G8" s="30"/>
      <c r="H8" s="6"/>
      <c r="I8" s="6"/>
      <c r="J8" s="7"/>
      <c r="K8" s="7"/>
      <c r="L8" s="31"/>
    </row>
    <row r="9" spans="1:12" ht="14.25" customHeight="1">
      <c r="A9" s="40"/>
      <c r="B9" s="8"/>
      <c r="C9" s="2"/>
      <c r="D9" s="10"/>
      <c r="F9" s="77"/>
      <c r="G9" s="17"/>
      <c r="H9" s="32"/>
      <c r="I9" s="32"/>
      <c r="J9" s="18"/>
      <c r="K9" s="18"/>
      <c r="L9" s="19"/>
    </row>
    <row r="10" spans="1:12" ht="14.25" customHeight="1">
      <c r="A10" s="40"/>
      <c r="B10" s="8"/>
      <c r="C10" s="9" t="s">
        <v>841</v>
      </c>
      <c r="D10" s="10"/>
      <c r="E10" t="s">
        <v>850</v>
      </c>
      <c r="F10" s="3">
        <v>0.56999999999999995</v>
      </c>
      <c r="G10" s="30" t="s">
        <v>50</v>
      </c>
      <c r="H10" s="3">
        <v>160</v>
      </c>
      <c r="I10" s="3">
        <f>ROUNDDOWN(F10*H10,2)</f>
        <v>91.2</v>
      </c>
      <c r="J10" s="7" t="s">
        <v>882</v>
      </c>
      <c r="K10" s="18"/>
      <c r="L10" s="19"/>
    </row>
    <row r="11" spans="1:12" ht="14.25" customHeight="1">
      <c r="A11" s="58"/>
      <c r="B11" s="20"/>
      <c r="C11" s="2"/>
      <c r="D11" s="22"/>
      <c r="E11" s="2"/>
      <c r="F11" s="78"/>
      <c r="G11" s="23"/>
      <c r="H11" s="15"/>
      <c r="I11" s="15"/>
      <c r="J11" s="24"/>
      <c r="K11" s="24"/>
      <c r="L11" s="25"/>
    </row>
    <row r="12" spans="1:12" ht="14.25" customHeight="1">
      <c r="A12" s="59"/>
      <c r="B12" s="26"/>
      <c r="C12" s="27" t="s">
        <v>842</v>
      </c>
      <c r="D12" s="28"/>
      <c r="E12" s="1" t="s">
        <v>852</v>
      </c>
      <c r="F12" s="234">
        <v>2.5000000000000001E-2</v>
      </c>
      <c r="G12" s="30" t="s">
        <v>846</v>
      </c>
      <c r="H12" s="5">
        <v>350</v>
      </c>
      <c r="I12" s="5">
        <f>ROUNDDOWN(F12*H12,2)</f>
        <v>8.75</v>
      </c>
      <c r="J12" s="7" t="s">
        <v>882</v>
      </c>
      <c r="K12" s="7"/>
      <c r="L12" s="31"/>
    </row>
    <row r="13" spans="1:12" ht="14.25" customHeight="1">
      <c r="A13" s="40"/>
      <c r="B13" s="8"/>
      <c r="C13" s="2"/>
      <c r="D13" s="10"/>
      <c r="F13" s="77"/>
      <c r="G13" s="17"/>
      <c r="H13" s="32"/>
      <c r="I13" s="32"/>
      <c r="J13" s="18"/>
      <c r="K13" s="18"/>
      <c r="L13" s="19"/>
    </row>
    <row r="14" spans="1:12" ht="14.25" customHeight="1">
      <c r="A14" s="40"/>
      <c r="B14" s="8"/>
      <c r="C14" s="9" t="s">
        <v>843</v>
      </c>
      <c r="D14" s="10"/>
      <c r="E14" t="s">
        <v>854</v>
      </c>
      <c r="F14" s="235">
        <v>4.3999999999999997E-2</v>
      </c>
      <c r="G14" s="30" t="s">
        <v>847</v>
      </c>
      <c r="H14" s="5">
        <v>100</v>
      </c>
      <c r="I14" s="5">
        <f>ROUNDDOWN(F14*H14,2)</f>
        <v>4.4000000000000004</v>
      </c>
      <c r="J14" s="7" t="s">
        <v>882</v>
      </c>
      <c r="K14" s="18"/>
      <c r="L14" s="19"/>
    </row>
    <row r="15" spans="1:12" ht="14.25" customHeight="1">
      <c r="A15" s="58"/>
      <c r="B15" s="20"/>
      <c r="C15" s="2"/>
      <c r="D15" s="22"/>
      <c r="E15" s="2"/>
      <c r="F15" s="78"/>
      <c r="G15" s="23"/>
      <c r="H15" s="15"/>
      <c r="I15" s="15"/>
      <c r="J15" s="24"/>
      <c r="K15" s="24"/>
      <c r="L15" s="25"/>
    </row>
    <row r="16" spans="1:12" ht="14.25" customHeight="1">
      <c r="A16" s="59"/>
      <c r="B16" s="26"/>
      <c r="C16" s="27" t="s">
        <v>844</v>
      </c>
      <c r="D16" s="28"/>
      <c r="E16" s="29" t="s">
        <v>855</v>
      </c>
      <c r="F16" s="5">
        <v>1</v>
      </c>
      <c r="G16" s="30" t="s">
        <v>0</v>
      </c>
      <c r="H16" s="5"/>
      <c r="I16" s="5">
        <f>ROUND((I10+I12+I14)*0.05,0)</f>
        <v>5</v>
      </c>
      <c r="J16" s="7"/>
      <c r="K16" s="7"/>
      <c r="L16" s="31"/>
    </row>
    <row r="17" spans="1:12" ht="14.25" customHeight="1">
      <c r="A17" s="40"/>
      <c r="B17" s="8"/>
      <c r="C17" s="2"/>
      <c r="D17" s="10"/>
      <c r="F17" s="77"/>
      <c r="G17" s="17"/>
      <c r="H17" s="32"/>
      <c r="I17" s="32"/>
      <c r="J17" s="18"/>
      <c r="K17" s="18"/>
      <c r="L17" s="19"/>
    </row>
    <row r="18" spans="1:12" ht="14.25" customHeight="1">
      <c r="A18" s="40"/>
      <c r="B18" s="8"/>
      <c r="C18" s="9" t="s">
        <v>845</v>
      </c>
      <c r="D18" s="10"/>
      <c r="F18" s="3">
        <v>1</v>
      </c>
      <c r="G18" s="17" t="s">
        <v>184</v>
      </c>
      <c r="H18" s="3">
        <v>170</v>
      </c>
      <c r="I18" s="5">
        <f>ROUNDDOWN(F18*H18,2)</f>
        <v>170</v>
      </c>
      <c r="J18" s="7" t="s">
        <v>882</v>
      </c>
      <c r="K18" s="18"/>
      <c r="L18" s="19"/>
    </row>
    <row r="19" spans="1:12" ht="14.25" customHeight="1">
      <c r="A19" s="58"/>
      <c r="B19" s="20"/>
      <c r="C19" s="2"/>
      <c r="D19" s="22"/>
      <c r="E19" s="2"/>
      <c r="F19" s="78"/>
      <c r="G19" s="23"/>
      <c r="H19" s="15"/>
      <c r="I19" s="72"/>
      <c r="J19" s="24"/>
      <c r="K19" s="24"/>
      <c r="L19" s="25"/>
    </row>
    <row r="20" spans="1:12" ht="14.25" customHeight="1">
      <c r="A20" s="59"/>
      <c r="B20" s="26"/>
      <c r="C20" s="27"/>
      <c r="D20" s="28"/>
      <c r="E20" s="28"/>
      <c r="F20" s="5"/>
      <c r="G20" s="30"/>
      <c r="H20" s="5"/>
      <c r="I20" s="5"/>
      <c r="J20" s="7"/>
      <c r="K20" s="7"/>
      <c r="L20" s="31"/>
    </row>
    <row r="21" spans="1:12" ht="14.25" customHeight="1">
      <c r="A21" s="40"/>
      <c r="B21" s="8"/>
      <c r="C21" s="2"/>
      <c r="D21" s="10"/>
      <c r="F21" s="77"/>
      <c r="G21" s="17"/>
      <c r="H21" s="32"/>
      <c r="I21" s="72"/>
      <c r="J21" s="18"/>
      <c r="K21" s="18"/>
      <c r="L21" s="19"/>
    </row>
    <row r="22" spans="1:12" ht="14.25" customHeight="1">
      <c r="A22" s="40"/>
      <c r="B22" s="8"/>
      <c r="C22" s="9"/>
      <c r="D22" s="10"/>
      <c r="F22" s="3"/>
      <c r="G22" s="30"/>
      <c r="H22" s="3"/>
      <c r="I22" s="5"/>
      <c r="J22" s="7"/>
      <c r="K22" s="18"/>
      <c r="L22" s="19"/>
    </row>
    <row r="23" spans="1:12" ht="14.25" customHeight="1">
      <c r="A23" s="58"/>
      <c r="B23" s="20"/>
      <c r="C23" s="2"/>
      <c r="D23" s="22"/>
      <c r="E23" s="2"/>
      <c r="F23" s="78"/>
      <c r="G23" s="23"/>
      <c r="H23" s="15"/>
      <c r="I23" s="72"/>
      <c r="J23" s="24"/>
      <c r="K23" s="24"/>
      <c r="L23" s="25"/>
    </row>
    <row r="24" spans="1:12" ht="14.25" customHeight="1">
      <c r="A24" s="59"/>
      <c r="B24" s="26"/>
      <c r="C24" s="27"/>
      <c r="D24" s="28"/>
      <c r="E24" s="29"/>
      <c r="F24" s="5"/>
      <c r="G24" s="30"/>
      <c r="H24" s="5"/>
      <c r="I24" s="5"/>
      <c r="J24" s="7"/>
      <c r="K24" s="7"/>
      <c r="L24" s="31"/>
    </row>
    <row r="25" spans="1:12" ht="14.25" customHeight="1">
      <c r="A25" s="40"/>
      <c r="B25" s="8"/>
      <c r="C25" s="2"/>
      <c r="D25" s="10"/>
      <c r="F25" s="77"/>
      <c r="G25" s="17"/>
      <c r="H25" s="32"/>
      <c r="I25" s="71"/>
      <c r="J25" s="18"/>
      <c r="K25" s="18"/>
      <c r="L25" s="19"/>
    </row>
    <row r="26" spans="1:12" ht="14.25" customHeight="1">
      <c r="A26" s="40"/>
      <c r="B26" s="8"/>
      <c r="C26" s="9"/>
      <c r="D26" s="10"/>
      <c r="F26" s="3"/>
      <c r="G26" s="30"/>
      <c r="H26" s="3"/>
      <c r="I26" s="5"/>
      <c r="J26" s="7"/>
      <c r="K26" s="18"/>
      <c r="L26" s="19"/>
    </row>
    <row r="27" spans="1:12" ht="14.25" customHeight="1">
      <c r="A27" s="58"/>
      <c r="B27" s="20"/>
      <c r="C27" s="2"/>
      <c r="D27" s="22"/>
      <c r="E27" s="2"/>
      <c r="F27" s="78"/>
      <c r="G27" s="23"/>
      <c r="H27" s="15"/>
      <c r="I27" s="72"/>
      <c r="J27" s="24"/>
      <c r="K27" s="24"/>
      <c r="L27" s="25"/>
    </row>
    <row r="28" spans="1:12" ht="14.25" customHeight="1">
      <c r="A28" s="59"/>
      <c r="B28" s="26"/>
      <c r="C28" s="27"/>
      <c r="D28" s="28"/>
      <c r="E28" s="29"/>
      <c r="F28" s="5"/>
      <c r="G28" s="30"/>
      <c r="H28" s="5"/>
      <c r="I28" s="5"/>
      <c r="J28" s="7"/>
      <c r="K28" s="7"/>
      <c r="L28" s="31"/>
    </row>
    <row r="29" spans="1:12" ht="14.25" customHeight="1">
      <c r="A29" s="40"/>
      <c r="B29" s="8"/>
      <c r="C29" s="2"/>
      <c r="D29" s="10"/>
      <c r="F29" s="77"/>
      <c r="G29" s="17"/>
      <c r="H29" s="32"/>
      <c r="I29" s="71"/>
      <c r="J29" s="18"/>
      <c r="K29" s="18"/>
      <c r="L29" s="19"/>
    </row>
    <row r="30" spans="1:12" ht="14.25" customHeight="1">
      <c r="A30" s="40"/>
      <c r="B30" s="8"/>
      <c r="C30" s="9"/>
      <c r="D30" s="10"/>
      <c r="F30" s="77"/>
      <c r="G30" s="17"/>
      <c r="H30" s="32"/>
      <c r="I30" s="32"/>
      <c r="J30" s="18"/>
      <c r="K30" s="18"/>
      <c r="L30" s="19"/>
    </row>
    <row r="31" spans="1:12" ht="14.25" customHeight="1">
      <c r="A31" s="58"/>
      <c r="B31" s="20"/>
      <c r="C31" s="2"/>
      <c r="D31" s="22"/>
      <c r="E31" s="2"/>
      <c r="F31" s="78"/>
      <c r="G31" s="23"/>
      <c r="H31" s="15"/>
      <c r="I31" s="72"/>
      <c r="J31" s="24"/>
      <c r="K31" s="24"/>
      <c r="L31" s="25"/>
    </row>
    <row r="32" spans="1:12" ht="14.25" customHeight="1">
      <c r="A32" s="59"/>
      <c r="B32" s="26"/>
      <c r="C32" s="27"/>
      <c r="D32" s="28"/>
      <c r="E32" s="29"/>
      <c r="F32" s="79"/>
      <c r="G32" s="30"/>
      <c r="H32" s="6"/>
      <c r="I32" s="6"/>
      <c r="J32" s="7"/>
      <c r="K32" s="7"/>
      <c r="L32" s="31"/>
    </row>
    <row r="33" spans="1:12" ht="14.25" customHeight="1">
      <c r="A33" s="58"/>
      <c r="B33" s="20"/>
      <c r="C33" s="2"/>
      <c r="D33" s="22"/>
      <c r="E33" s="2"/>
      <c r="F33" s="78"/>
      <c r="G33" s="23"/>
      <c r="H33" s="15"/>
      <c r="I33" s="72"/>
      <c r="J33" s="24"/>
      <c r="K33" s="24"/>
      <c r="L33" s="25"/>
    </row>
    <row r="34" spans="1:12" ht="14.25" customHeight="1">
      <c r="A34" s="59"/>
      <c r="B34" s="26"/>
      <c r="C34" s="43" t="s">
        <v>59</v>
      </c>
      <c r="D34" s="28"/>
      <c r="E34" s="29"/>
      <c r="F34" s="79"/>
      <c r="G34" s="30"/>
      <c r="H34" s="6"/>
      <c r="I34" s="5">
        <f>SUM(I9:I32)</f>
        <v>279.35000000000002</v>
      </c>
      <c r="J34" s="7"/>
      <c r="K34" s="7"/>
      <c r="L34" s="31"/>
    </row>
    <row r="35" spans="1:12" ht="14.25" customHeight="1">
      <c r="A35" s="58"/>
      <c r="B35" s="20"/>
      <c r="C35" s="2"/>
      <c r="D35" s="22"/>
      <c r="E35" s="2"/>
      <c r="F35" s="78"/>
      <c r="G35" s="23"/>
      <c r="H35" s="15"/>
      <c r="I35" s="72"/>
      <c r="J35" s="24"/>
      <c r="K35" s="24"/>
      <c r="L35" s="25"/>
    </row>
    <row r="36" spans="1:12" ht="14.25" customHeight="1">
      <c r="A36" s="59"/>
      <c r="B36" s="26"/>
      <c r="C36" s="43" t="s">
        <v>60</v>
      </c>
      <c r="D36" s="28"/>
      <c r="E36" s="29"/>
      <c r="F36" s="79"/>
      <c r="G36" s="30"/>
      <c r="H36" s="6"/>
      <c r="I36" s="6">
        <f>IF(I34&gt;=10000,ROUNDDOWN((I34/100)*100,-2),IF(10000&gt;I34&gt;=1000,ROUNDDOWN((I34/10)*10,-1),IF(I34&lt;1000,ROUNDDOWN((I34/1)*1,0))))</f>
        <v>270</v>
      </c>
      <c r="J36" s="7"/>
      <c r="K36" s="7"/>
      <c r="L36" s="31"/>
    </row>
    <row r="37" spans="1:12" ht="14.25" customHeight="1">
      <c r="A37" s="40"/>
      <c r="B37" s="8"/>
      <c r="D37" s="10"/>
      <c r="F37" s="77"/>
      <c r="G37" s="17"/>
      <c r="H37" s="32"/>
      <c r="I37" s="71"/>
      <c r="J37" s="18"/>
      <c r="K37" s="18"/>
      <c r="L37" s="19"/>
    </row>
    <row r="38" spans="1:12" ht="14.25" customHeight="1" thickBot="1">
      <c r="A38" s="60"/>
      <c r="B38" s="50"/>
      <c r="C38" s="51"/>
      <c r="D38" s="52"/>
      <c r="E38" s="53"/>
      <c r="F38" s="80"/>
      <c r="G38" s="55"/>
      <c r="H38" s="125"/>
      <c r="I38" s="125"/>
      <c r="J38" s="124"/>
      <c r="K38" s="62"/>
      <c r="L38" s="119"/>
    </row>
    <row r="40" spans="1:12" ht="14.25" customHeight="1">
      <c r="J40" s="56" t="s">
        <v>3</v>
      </c>
      <c r="K40" s="776">
        <v>1</v>
      </c>
      <c r="L40" s="777"/>
    </row>
    <row r="42" spans="1:12" ht="14.25" customHeight="1" thickBot="1"/>
    <row r="43" spans="1:12" ht="14.25" customHeight="1">
      <c r="A43" s="34"/>
      <c r="B43" s="35"/>
      <c r="C43" s="11"/>
      <c r="D43" s="37"/>
      <c r="E43" s="11"/>
      <c r="F43" s="44"/>
      <c r="G43" s="44"/>
      <c r="H43" s="44"/>
      <c r="I43" s="44"/>
      <c r="J43" s="11"/>
      <c r="K43" s="11"/>
      <c r="L43" s="45"/>
    </row>
    <row r="44" spans="1:12" ht="14.25" customHeight="1" thickBot="1">
      <c r="A44" s="46"/>
      <c r="B44" s="47"/>
      <c r="C44" s="39" t="s">
        <v>5</v>
      </c>
      <c r="D44" s="48"/>
      <c r="E44" s="39" t="s">
        <v>6</v>
      </c>
      <c r="F44" s="49" t="s">
        <v>7</v>
      </c>
      <c r="G44" s="49" t="s">
        <v>4</v>
      </c>
      <c r="H44" s="49" t="s">
        <v>8</v>
      </c>
      <c r="I44" s="49" t="s">
        <v>1</v>
      </c>
      <c r="J44" s="586" t="s">
        <v>2</v>
      </c>
      <c r="K44" s="586"/>
      <c r="L44" s="587"/>
    </row>
    <row r="45" spans="1:12" ht="14.25" customHeight="1">
      <c r="A45" s="34"/>
      <c r="B45" s="35"/>
      <c r="C45" s="11"/>
      <c r="D45" s="37"/>
      <c r="E45" s="11"/>
      <c r="F45" s="81"/>
      <c r="G45" s="13"/>
      <c r="H45" s="38"/>
      <c r="I45" s="38"/>
      <c r="J45" s="14"/>
      <c r="K45" s="14"/>
      <c r="L45" s="16"/>
    </row>
    <row r="46" spans="1:12" ht="14.25" customHeight="1">
      <c r="A46" s="40" t="s">
        <v>1077</v>
      </c>
      <c r="B46" s="8"/>
      <c r="C46" s="9" t="s">
        <v>209</v>
      </c>
      <c r="D46" s="10"/>
      <c r="E46" s="29" t="s">
        <v>288</v>
      </c>
      <c r="F46" s="77"/>
      <c r="G46" s="17"/>
      <c r="H46" s="32"/>
      <c r="I46" s="32"/>
      <c r="J46" s="18"/>
      <c r="K46" s="18"/>
      <c r="L46" s="19"/>
    </row>
    <row r="47" spans="1:12" ht="14.25" customHeight="1">
      <c r="A47" s="41"/>
      <c r="B47" s="20"/>
      <c r="C47" s="2"/>
      <c r="D47" s="22"/>
      <c r="E47" s="2"/>
      <c r="F47" s="78"/>
      <c r="G47" s="23"/>
      <c r="H47" s="15"/>
      <c r="I47" s="15"/>
      <c r="J47" s="24"/>
      <c r="K47" s="24"/>
      <c r="L47" s="25"/>
    </row>
    <row r="48" spans="1:12" ht="14.25" customHeight="1">
      <c r="A48" s="42"/>
      <c r="B48" s="26"/>
      <c r="C48" s="27" t="s">
        <v>41</v>
      </c>
      <c r="D48" s="28"/>
      <c r="E48" s="29"/>
      <c r="F48" s="79"/>
      <c r="G48" s="30"/>
      <c r="H48" s="6"/>
      <c r="I48" s="6"/>
      <c r="J48" s="7"/>
      <c r="K48" s="7"/>
      <c r="L48" s="31"/>
    </row>
    <row r="49" spans="1:12" ht="14.25" customHeight="1">
      <c r="A49" s="40"/>
      <c r="B49" s="8"/>
      <c r="C49" s="2"/>
      <c r="D49" s="10"/>
      <c r="E49" t="s">
        <v>864</v>
      </c>
      <c r="F49" s="77"/>
      <c r="G49" s="17"/>
      <c r="H49" s="32"/>
      <c r="I49" s="32"/>
      <c r="J49" s="18"/>
      <c r="K49" s="18"/>
      <c r="L49" s="19"/>
    </row>
    <row r="50" spans="1:12" ht="14.25" customHeight="1">
      <c r="A50" s="40"/>
      <c r="B50" s="8"/>
      <c r="C50" s="9" t="s">
        <v>841</v>
      </c>
      <c r="D50" s="10"/>
      <c r="E50" s="237" t="s">
        <v>866</v>
      </c>
      <c r="F50" s="3">
        <v>3.05</v>
      </c>
      <c r="G50" s="30" t="s">
        <v>50</v>
      </c>
      <c r="H50" s="3">
        <v>160</v>
      </c>
      <c r="I50" s="3">
        <f>ROUNDDOWN(F50*H50,2)</f>
        <v>488</v>
      </c>
      <c r="J50" s="7" t="s">
        <v>882</v>
      </c>
      <c r="K50" s="18"/>
      <c r="L50" s="19"/>
    </row>
    <row r="51" spans="1:12" ht="14.25" customHeight="1">
      <c r="A51" s="58"/>
      <c r="B51" s="20"/>
      <c r="C51" s="2"/>
      <c r="D51" s="22"/>
      <c r="E51" s="2" t="s">
        <v>868</v>
      </c>
      <c r="F51" s="78"/>
      <c r="G51" s="23"/>
      <c r="H51" s="15"/>
      <c r="I51" s="15"/>
      <c r="J51" s="24"/>
      <c r="K51" s="24"/>
      <c r="L51" s="25"/>
    </row>
    <row r="52" spans="1:12" ht="14.25" customHeight="1">
      <c r="A52" s="59"/>
      <c r="B52" s="26"/>
      <c r="C52" s="27" t="s">
        <v>842</v>
      </c>
      <c r="D52" s="28"/>
      <c r="E52" s="238" t="s">
        <v>870</v>
      </c>
      <c r="F52" s="234">
        <v>0.13400000000000001</v>
      </c>
      <c r="G52" s="30" t="s">
        <v>50</v>
      </c>
      <c r="H52" s="5">
        <v>350</v>
      </c>
      <c r="I52" s="5">
        <f>ROUNDDOWN(F52*H52,2)</f>
        <v>46.9</v>
      </c>
      <c r="J52" s="7" t="s">
        <v>882</v>
      </c>
      <c r="K52" s="7"/>
      <c r="L52" s="31"/>
    </row>
    <row r="53" spans="1:12" ht="14.25" customHeight="1">
      <c r="A53" s="40"/>
      <c r="B53" s="8"/>
      <c r="C53" s="2"/>
      <c r="D53" s="10"/>
      <c r="E53" t="s">
        <v>872</v>
      </c>
      <c r="F53" s="77"/>
      <c r="G53" s="17"/>
      <c r="H53" s="32"/>
      <c r="I53" s="32"/>
      <c r="J53" s="18"/>
      <c r="K53" s="18"/>
      <c r="L53" s="19"/>
    </row>
    <row r="54" spans="1:12" ht="14.25" customHeight="1">
      <c r="A54" s="40"/>
      <c r="B54" s="8"/>
      <c r="C54" s="9" t="s">
        <v>843</v>
      </c>
      <c r="D54" s="10"/>
      <c r="E54" s="239" t="s">
        <v>874</v>
      </c>
      <c r="F54" s="235">
        <v>0.23499999999999999</v>
      </c>
      <c r="G54" s="30" t="s">
        <v>847</v>
      </c>
      <c r="H54" s="5">
        <v>100</v>
      </c>
      <c r="I54" s="5">
        <f>ROUNDDOWN(F54*H54,2)</f>
        <v>23.5</v>
      </c>
      <c r="J54" s="7" t="s">
        <v>882</v>
      </c>
      <c r="K54" s="18"/>
      <c r="L54" s="19"/>
    </row>
    <row r="55" spans="1:12" ht="14.25" customHeight="1">
      <c r="A55" s="58"/>
      <c r="B55" s="20"/>
      <c r="C55" s="2"/>
      <c r="D55" s="22"/>
      <c r="E55" s="2"/>
      <c r="F55" s="78"/>
      <c r="G55" s="23"/>
      <c r="H55" s="15"/>
      <c r="I55" s="15"/>
      <c r="J55" s="24"/>
      <c r="K55" s="24"/>
      <c r="L55" s="25"/>
    </row>
    <row r="56" spans="1:12" ht="14.25" customHeight="1">
      <c r="A56" s="59"/>
      <c r="B56" s="26"/>
      <c r="C56" s="27" t="s">
        <v>844</v>
      </c>
      <c r="D56" s="28"/>
      <c r="E56" s="29" t="s">
        <v>855</v>
      </c>
      <c r="F56" s="5">
        <v>1</v>
      </c>
      <c r="G56" s="30" t="s">
        <v>0</v>
      </c>
      <c r="H56" s="5"/>
      <c r="I56" s="5">
        <f>ROUND((I50+I52+I54)*0.05,0)</f>
        <v>28</v>
      </c>
      <c r="J56" s="7"/>
      <c r="K56" s="7"/>
      <c r="L56" s="31"/>
    </row>
    <row r="57" spans="1:12" ht="14.25" customHeight="1">
      <c r="A57" s="40"/>
      <c r="B57" s="8"/>
      <c r="C57" s="2"/>
      <c r="D57" s="10"/>
      <c r="F57" s="77"/>
      <c r="G57" s="17"/>
      <c r="H57" s="32"/>
      <c r="I57" s="32"/>
      <c r="J57" s="18"/>
      <c r="K57" s="18"/>
      <c r="L57" s="19"/>
    </row>
    <row r="58" spans="1:12" ht="14.25" customHeight="1">
      <c r="A58" s="40"/>
      <c r="B58" s="8"/>
      <c r="C58" s="9" t="s">
        <v>845</v>
      </c>
      <c r="D58" s="10"/>
      <c r="F58" s="3">
        <v>5.35</v>
      </c>
      <c r="G58" s="17" t="s">
        <v>184</v>
      </c>
      <c r="H58" s="3">
        <v>420</v>
      </c>
      <c r="I58" s="5">
        <f>ROUNDDOWN(F58*H58,2)</f>
        <v>2247</v>
      </c>
      <c r="J58" s="7" t="s">
        <v>882</v>
      </c>
      <c r="K58" s="18"/>
      <c r="L58" s="19"/>
    </row>
    <row r="59" spans="1:12" ht="14.25" customHeight="1">
      <c r="A59" s="58"/>
      <c r="B59" s="20"/>
      <c r="C59" s="2"/>
      <c r="D59" s="22"/>
      <c r="E59" s="2"/>
      <c r="F59" s="78"/>
      <c r="G59" s="23"/>
      <c r="H59" s="15"/>
      <c r="I59" s="72"/>
      <c r="J59" s="24"/>
      <c r="K59" s="24"/>
      <c r="L59" s="25"/>
    </row>
    <row r="60" spans="1:12" ht="14.25" customHeight="1">
      <c r="A60" s="59"/>
      <c r="B60" s="26"/>
      <c r="C60" s="27"/>
      <c r="D60" s="28"/>
      <c r="E60" s="28"/>
      <c r="F60" s="5"/>
      <c r="G60" s="30"/>
      <c r="H60" s="5"/>
      <c r="I60" s="5"/>
      <c r="J60" s="7"/>
      <c r="K60" s="7"/>
      <c r="L60" s="31"/>
    </row>
    <row r="61" spans="1:12" ht="14.25" customHeight="1">
      <c r="A61" s="40"/>
      <c r="B61" s="8"/>
      <c r="C61" s="2"/>
      <c r="D61" s="10"/>
      <c r="F61" s="77"/>
      <c r="G61" s="17"/>
      <c r="H61" s="32"/>
      <c r="I61" s="72"/>
      <c r="J61" s="18"/>
      <c r="K61" s="18"/>
      <c r="L61" s="19"/>
    </row>
    <row r="62" spans="1:12" ht="14.25" customHeight="1">
      <c r="A62" s="40"/>
      <c r="B62" s="8"/>
      <c r="C62" s="9"/>
      <c r="D62" s="10"/>
      <c r="F62" s="3"/>
      <c r="G62" s="30"/>
      <c r="H62" s="3"/>
      <c r="I62" s="5"/>
      <c r="J62" s="7"/>
      <c r="K62" s="18"/>
      <c r="L62" s="19"/>
    </row>
    <row r="63" spans="1:12" ht="14.25" customHeight="1">
      <c r="A63" s="58"/>
      <c r="B63" s="20"/>
      <c r="C63" s="2"/>
      <c r="D63" s="22"/>
      <c r="E63" s="2"/>
      <c r="F63" s="78"/>
      <c r="G63" s="23"/>
      <c r="H63" s="15"/>
      <c r="I63" s="72"/>
      <c r="J63" s="24"/>
      <c r="K63" s="24"/>
      <c r="L63" s="25"/>
    </row>
    <row r="64" spans="1:12" ht="14.25" customHeight="1">
      <c r="A64" s="59"/>
      <c r="B64" s="26"/>
      <c r="C64" s="27"/>
      <c r="D64" s="28"/>
      <c r="E64" s="29"/>
      <c r="F64" s="5"/>
      <c r="G64" s="30"/>
      <c r="H64" s="5"/>
      <c r="I64" s="5"/>
      <c r="J64" s="7"/>
      <c r="K64" s="7"/>
      <c r="L64" s="31"/>
    </row>
    <row r="65" spans="1:12" ht="14.25" customHeight="1">
      <c r="A65" s="40"/>
      <c r="B65" s="8"/>
      <c r="C65" s="2"/>
      <c r="D65" s="10"/>
      <c r="F65" s="77"/>
      <c r="G65" s="17"/>
      <c r="H65" s="32"/>
      <c r="I65" s="71"/>
      <c r="J65" s="18"/>
      <c r="K65" s="18"/>
      <c r="L65" s="19"/>
    </row>
    <row r="66" spans="1:12" ht="14.25" customHeight="1">
      <c r="A66" s="40"/>
      <c r="B66" s="8"/>
      <c r="C66" s="9"/>
      <c r="D66" s="10"/>
      <c r="F66" s="3"/>
      <c r="G66" s="30"/>
      <c r="H66" s="3"/>
      <c r="I66" s="5"/>
      <c r="J66" s="7"/>
      <c r="K66" s="18"/>
      <c r="L66" s="19"/>
    </row>
    <row r="67" spans="1:12" ht="14.25" customHeight="1">
      <c r="A67" s="58"/>
      <c r="B67" s="20"/>
      <c r="C67" s="2"/>
      <c r="D67" s="22"/>
      <c r="E67" s="2"/>
      <c r="F67" s="78"/>
      <c r="G67" s="23"/>
      <c r="H67" s="15"/>
      <c r="I67" s="72"/>
      <c r="J67" s="24"/>
      <c r="K67" s="24"/>
      <c r="L67" s="25"/>
    </row>
    <row r="68" spans="1:12" ht="14.25" customHeight="1">
      <c r="A68" s="59"/>
      <c r="B68" s="26"/>
      <c r="C68" s="27"/>
      <c r="D68" s="28"/>
      <c r="E68" s="29"/>
      <c r="F68" s="5"/>
      <c r="G68" s="30"/>
      <c r="H68" s="5"/>
      <c r="I68" s="5"/>
      <c r="J68" s="7"/>
      <c r="K68" s="7"/>
      <c r="L68" s="31"/>
    </row>
    <row r="69" spans="1:12" ht="14.25" customHeight="1">
      <c r="A69" s="40"/>
      <c r="B69" s="8"/>
      <c r="C69" s="2"/>
      <c r="D69" s="10"/>
      <c r="F69" s="77"/>
      <c r="G69" s="17"/>
      <c r="H69" s="32"/>
      <c r="I69" s="71"/>
      <c r="J69" s="18"/>
      <c r="K69" s="18"/>
      <c r="L69" s="19"/>
    </row>
    <row r="70" spans="1:12" ht="14.25" customHeight="1">
      <c r="A70" s="40"/>
      <c r="B70" s="8"/>
      <c r="C70" s="9"/>
      <c r="D70" s="10"/>
      <c r="F70" s="77"/>
      <c r="G70" s="17"/>
      <c r="H70" s="32"/>
      <c r="I70" s="32"/>
      <c r="J70" s="18"/>
      <c r="K70" s="18"/>
      <c r="L70" s="19"/>
    </row>
    <row r="71" spans="1:12" ht="14.25" customHeight="1">
      <c r="A71" s="58"/>
      <c r="B71" s="20"/>
      <c r="C71" s="2"/>
      <c r="D71" s="22"/>
      <c r="E71" s="2"/>
      <c r="F71" s="78"/>
      <c r="G71" s="23"/>
      <c r="H71" s="15"/>
      <c r="I71" s="72"/>
      <c r="J71" s="24"/>
      <c r="K71" s="24"/>
      <c r="L71" s="25"/>
    </row>
    <row r="72" spans="1:12" ht="14.25" customHeight="1">
      <c r="A72" s="59"/>
      <c r="B72" s="26"/>
      <c r="C72" s="27"/>
      <c r="D72" s="28"/>
      <c r="E72" s="29"/>
      <c r="F72" s="79"/>
      <c r="G72" s="30"/>
      <c r="H72" s="6"/>
      <c r="I72" s="6"/>
      <c r="J72" s="7"/>
      <c r="K72" s="7"/>
      <c r="L72" s="31"/>
    </row>
    <row r="73" spans="1:12" ht="14.25" customHeight="1">
      <c r="A73" s="58"/>
      <c r="B73" s="20"/>
      <c r="C73" s="2"/>
      <c r="D73" s="22"/>
      <c r="E73" s="2"/>
      <c r="F73" s="78"/>
      <c r="G73" s="23"/>
      <c r="H73" s="15"/>
      <c r="I73" s="72"/>
      <c r="J73" s="24"/>
      <c r="K73" s="24"/>
      <c r="L73" s="25"/>
    </row>
    <row r="74" spans="1:12" ht="14.25" customHeight="1">
      <c r="A74" s="59"/>
      <c r="B74" s="26"/>
      <c r="C74" s="43" t="s">
        <v>1078</v>
      </c>
      <c r="D74" s="28"/>
      <c r="E74" s="29"/>
      <c r="F74" s="79"/>
      <c r="G74" s="30"/>
      <c r="H74" s="6"/>
      <c r="I74" s="5">
        <f>SUM(I49:I72)</f>
        <v>2833.4</v>
      </c>
      <c r="J74" s="7"/>
      <c r="K74" s="7"/>
      <c r="L74" s="31"/>
    </row>
    <row r="75" spans="1:12" ht="14.25" customHeight="1">
      <c r="A75" s="58"/>
      <c r="B75" s="20"/>
      <c r="C75" s="2"/>
      <c r="D75" s="22"/>
      <c r="E75" s="2"/>
      <c r="F75" s="78"/>
      <c r="G75" s="23"/>
      <c r="H75" s="15"/>
      <c r="I75" s="72"/>
      <c r="J75" s="24"/>
      <c r="K75" s="24"/>
      <c r="L75" s="25"/>
    </row>
    <row r="76" spans="1:12" ht="14.25" customHeight="1">
      <c r="A76" s="59"/>
      <c r="B76" s="26"/>
      <c r="C76" s="43" t="s">
        <v>60</v>
      </c>
      <c r="D76" s="28"/>
      <c r="E76" s="29"/>
      <c r="F76" s="79"/>
      <c r="G76" s="30"/>
      <c r="H76" s="6"/>
      <c r="I76" s="6">
        <f>IF(I74&gt;=10000,ROUNDDOWN((I74/100)*100,-2),IF(10000&gt;I74&gt;=1000,ROUNDDOWN((I74/10)*10,-1),IF(I74&lt;1000,ROUNDDOWN((I74/1)*1,0))))</f>
        <v>2830</v>
      </c>
      <c r="J76" s="7"/>
      <c r="K76" s="7"/>
      <c r="L76" s="31"/>
    </row>
    <row r="77" spans="1:12" ht="14.25" customHeight="1">
      <c r="A77" s="40"/>
      <c r="B77" s="8"/>
      <c r="D77" s="10"/>
      <c r="F77" s="77"/>
      <c r="G77" s="17"/>
      <c r="H77" s="32"/>
      <c r="I77" s="71"/>
      <c r="J77" s="18"/>
      <c r="K77" s="18"/>
      <c r="L77" s="19"/>
    </row>
    <row r="78" spans="1:12" ht="14.25" customHeight="1" thickBot="1">
      <c r="A78" s="60"/>
      <c r="B78" s="50"/>
      <c r="C78" s="51"/>
      <c r="D78" s="52"/>
      <c r="E78" s="53"/>
      <c r="F78" s="80"/>
      <c r="G78" s="55"/>
      <c r="H78" s="125"/>
      <c r="I78" s="125"/>
      <c r="J78" s="124"/>
      <c r="K78" s="62"/>
      <c r="L78" s="119"/>
    </row>
    <row r="80" spans="1:12" ht="14.25" customHeight="1">
      <c r="J80" s="56" t="s">
        <v>3</v>
      </c>
      <c r="K80" s="776">
        <f>K40+1</f>
        <v>2</v>
      </c>
      <c r="L80" s="777"/>
    </row>
    <row r="82" spans="1:12" ht="14.25" customHeight="1" thickBot="1"/>
    <row r="83" spans="1:12" ht="14.25" customHeight="1">
      <c r="A83" s="34"/>
      <c r="B83" s="35"/>
      <c r="C83" s="11"/>
      <c r="D83" s="37"/>
      <c r="E83" s="11"/>
      <c r="F83" s="44"/>
      <c r="G83" s="44"/>
      <c r="H83" s="44"/>
      <c r="I83" s="44"/>
      <c r="J83" s="11"/>
      <c r="K83" s="11"/>
      <c r="L83" s="45"/>
    </row>
    <row r="84" spans="1:12" ht="14.25" customHeight="1" thickBot="1">
      <c r="A84" s="46"/>
      <c r="B84" s="47"/>
      <c r="C84" s="39" t="s">
        <v>5</v>
      </c>
      <c r="D84" s="48"/>
      <c r="E84" s="39" t="s">
        <v>6</v>
      </c>
      <c r="F84" s="49" t="s">
        <v>7</v>
      </c>
      <c r="G84" s="49" t="s">
        <v>4</v>
      </c>
      <c r="H84" s="49" t="s">
        <v>8</v>
      </c>
      <c r="I84" s="49" t="s">
        <v>1</v>
      </c>
      <c r="J84" s="586" t="s">
        <v>2</v>
      </c>
      <c r="K84" s="586"/>
      <c r="L84" s="587"/>
    </row>
    <row r="85" spans="1:12" ht="14.25" customHeight="1">
      <c r="A85" s="34"/>
      <c r="B85" s="35"/>
      <c r="C85" s="11"/>
      <c r="D85" s="37"/>
      <c r="E85" s="11"/>
      <c r="F85" s="81"/>
      <c r="G85" s="13"/>
      <c r="H85" s="38"/>
      <c r="I85" s="38"/>
      <c r="J85" s="14"/>
      <c r="K85" s="14"/>
      <c r="L85" s="16"/>
    </row>
    <row r="86" spans="1:12" ht="14.25" customHeight="1">
      <c r="A86" s="40" t="s">
        <v>1079</v>
      </c>
      <c r="B86" s="8"/>
      <c r="C86" s="9" t="s">
        <v>211</v>
      </c>
      <c r="D86" s="10"/>
      <c r="E86" t="s">
        <v>212</v>
      </c>
      <c r="F86" s="77"/>
      <c r="G86" s="17"/>
      <c r="H86" s="32"/>
      <c r="I86" s="32"/>
      <c r="J86" s="18"/>
      <c r="K86" s="18"/>
      <c r="L86" s="19"/>
    </row>
    <row r="87" spans="1:12" ht="14.25" customHeight="1">
      <c r="A87" s="41"/>
      <c r="B87" s="20"/>
      <c r="C87" s="2"/>
      <c r="D87" s="22"/>
      <c r="E87" s="2"/>
      <c r="F87" s="78"/>
      <c r="G87" s="23"/>
      <c r="H87" s="15"/>
      <c r="I87" s="15"/>
      <c r="J87" s="24"/>
      <c r="K87" s="24"/>
      <c r="L87" s="25"/>
    </row>
    <row r="88" spans="1:12" ht="14.25" customHeight="1">
      <c r="A88" s="42"/>
      <c r="B88" s="26"/>
      <c r="C88" s="27" t="s">
        <v>41</v>
      </c>
      <c r="D88" s="28"/>
      <c r="E88" s="29"/>
      <c r="F88" s="79"/>
      <c r="G88" s="30"/>
      <c r="H88" s="6"/>
      <c r="I88" s="6"/>
      <c r="J88" s="7"/>
      <c r="K88" s="7"/>
      <c r="L88" s="31"/>
    </row>
    <row r="89" spans="1:12" ht="14.25" customHeight="1">
      <c r="A89" s="40"/>
      <c r="B89" s="8"/>
      <c r="C89" s="2"/>
      <c r="D89" s="22"/>
      <c r="E89" s="2"/>
      <c r="F89" s="78"/>
      <c r="G89" s="23"/>
      <c r="H89" s="32"/>
      <c r="I89" s="32"/>
      <c r="J89" s="18"/>
      <c r="K89" s="18"/>
      <c r="L89" s="19"/>
    </row>
    <row r="90" spans="1:12" ht="14.25" customHeight="1">
      <c r="A90" s="40"/>
      <c r="B90" s="8"/>
      <c r="C90" s="27" t="s">
        <v>185</v>
      </c>
      <c r="D90" s="28"/>
      <c r="E90" s="29"/>
      <c r="F90" s="5">
        <v>0.08</v>
      </c>
      <c r="G90" s="30" t="s">
        <v>44</v>
      </c>
      <c r="H90" s="3">
        <v>4900</v>
      </c>
      <c r="I90" s="3">
        <f>ROUNDDOWN(F90*H90,2)</f>
        <v>392</v>
      </c>
      <c r="J90" s="7" t="s">
        <v>882</v>
      </c>
      <c r="K90" s="18"/>
      <c r="L90" s="19"/>
    </row>
    <row r="91" spans="1:12" ht="14.25" customHeight="1">
      <c r="A91" s="58"/>
      <c r="B91" s="20"/>
      <c r="C91" s="2"/>
      <c r="D91" s="22"/>
      <c r="E91" s="2"/>
      <c r="F91" s="78"/>
      <c r="G91" s="23"/>
      <c r="H91" s="15"/>
      <c r="I91" s="15"/>
      <c r="J91" s="24"/>
      <c r="K91" s="24"/>
      <c r="L91" s="25"/>
    </row>
    <row r="92" spans="1:12" ht="14.25" customHeight="1">
      <c r="A92" s="59"/>
      <c r="B92" s="26"/>
      <c r="C92" s="27" t="s">
        <v>186</v>
      </c>
      <c r="D92" s="28"/>
      <c r="E92" s="1" t="s">
        <v>1049</v>
      </c>
      <c r="F92" s="5">
        <v>0.03</v>
      </c>
      <c r="G92" s="30" t="s">
        <v>44</v>
      </c>
      <c r="H92" s="5">
        <v>13000</v>
      </c>
      <c r="I92" s="5">
        <f>ROUNDDOWN(F92*H92,2)</f>
        <v>390</v>
      </c>
      <c r="J92" s="7" t="s">
        <v>882</v>
      </c>
      <c r="K92" s="7"/>
      <c r="L92" s="31"/>
    </row>
    <row r="93" spans="1:12" ht="14.25" customHeight="1">
      <c r="A93" s="40"/>
      <c r="B93" s="8"/>
      <c r="C93" s="2"/>
      <c r="D93" s="10"/>
      <c r="F93" s="77"/>
      <c r="G93" s="17"/>
      <c r="H93" s="32"/>
      <c r="I93" s="32"/>
      <c r="J93" s="18"/>
      <c r="K93" s="18"/>
      <c r="L93" s="19"/>
    </row>
    <row r="94" spans="1:12" ht="14.25" customHeight="1">
      <c r="A94" s="40"/>
      <c r="B94" s="8"/>
      <c r="C94" s="9" t="s">
        <v>43</v>
      </c>
      <c r="D94" s="10"/>
      <c r="E94" t="s">
        <v>1050</v>
      </c>
      <c r="F94" s="3">
        <v>0.33</v>
      </c>
      <c r="G94" s="30" t="s">
        <v>44</v>
      </c>
      <c r="H94" s="5">
        <v>13500</v>
      </c>
      <c r="I94" s="5">
        <f>ROUNDDOWN(F94*H94,2)</f>
        <v>4455</v>
      </c>
      <c r="J94" s="7" t="s">
        <v>882</v>
      </c>
      <c r="K94" s="18"/>
      <c r="L94" s="19"/>
    </row>
    <row r="95" spans="1:12" ht="14.25" customHeight="1">
      <c r="A95" s="58"/>
      <c r="B95" s="20"/>
      <c r="C95" s="2"/>
      <c r="D95" s="22"/>
      <c r="E95" s="2"/>
      <c r="F95" s="78"/>
      <c r="G95" s="23"/>
      <c r="H95" s="15"/>
      <c r="I95" s="15"/>
      <c r="J95" s="24"/>
      <c r="K95" s="24"/>
      <c r="L95" s="25"/>
    </row>
    <row r="96" spans="1:12" ht="14.25" customHeight="1">
      <c r="A96" s="59"/>
      <c r="B96" s="26"/>
      <c r="C96" s="27" t="s">
        <v>45</v>
      </c>
      <c r="D96" s="28"/>
      <c r="E96" s="1" t="s">
        <v>187</v>
      </c>
      <c r="F96" s="5">
        <v>0.03</v>
      </c>
      <c r="G96" s="30" t="s">
        <v>44</v>
      </c>
      <c r="H96" s="5">
        <v>6990</v>
      </c>
      <c r="I96" s="5">
        <f>ROUNDDOWN(F96*H96,2)</f>
        <v>209.7</v>
      </c>
      <c r="J96" s="7" t="s">
        <v>882</v>
      </c>
      <c r="K96" s="7"/>
      <c r="L96" s="31"/>
    </row>
    <row r="97" spans="1:12" ht="14.25" customHeight="1">
      <c r="A97" s="40"/>
      <c r="B97" s="8"/>
      <c r="C97" s="2"/>
      <c r="D97" s="22"/>
      <c r="E97" s="2"/>
      <c r="F97" s="78"/>
      <c r="G97" s="23"/>
      <c r="H97" s="32"/>
      <c r="I97" s="32"/>
      <c r="J97" s="18"/>
      <c r="K97" s="18"/>
      <c r="L97" s="19"/>
    </row>
    <row r="98" spans="1:12" ht="14.25" customHeight="1">
      <c r="A98" s="40"/>
      <c r="B98" s="8"/>
      <c r="C98" s="27" t="s">
        <v>45</v>
      </c>
      <c r="D98" s="28"/>
      <c r="E98" s="1" t="s">
        <v>55</v>
      </c>
      <c r="F98" s="5">
        <v>0.33</v>
      </c>
      <c r="G98" s="30" t="s">
        <v>44</v>
      </c>
      <c r="H98" s="3">
        <v>17500</v>
      </c>
      <c r="I98" s="5">
        <f>ROUNDDOWN(F98*H98,2)</f>
        <v>5775</v>
      </c>
      <c r="J98" s="7" t="s">
        <v>882</v>
      </c>
      <c r="K98" s="18"/>
      <c r="L98" s="19"/>
    </row>
    <row r="99" spans="1:12" ht="14.25" customHeight="1">
      <c r="A99" s="58"/>
      <c r="B99" s="20"/>
      <c r="C99" s="2"/>
      <c r="D99" s="10"/>
      <c r="F99" s="77"/>
      <c r="G99" s="17"/>
      <c r="H99" s="15"/>
      <c r="I99" s="72"/>
      <c r="J99" s="24"/>
      <c r="K99" s="24"/>
      <c r="L99" s="25"/>
    </row>
    <row r="100" spans="1:12" ht="14.25" customHeight="1">
      <c r="A100" s="59"/>
      <c r="B100" s="26"/>
      <c r="C100" s="9" t="s">
        <v>54</v>
      </c>
      <c r="D100" s="10"/>
      <c r="E100" t="s">
        <v>55</v>
      </c>
      <c r="F100" s="3">
        <v>4.59</v>
      </c>
      <c r="G100" s="30" t="s">
        <v>786</v>
      </c>
      <c r="H100" s="5">
        <v>3640</v>
      </c>
      <c r="I100" s="5">
        <f>ROUNDDOWN(F100*H100,2)</f>
        <v>16707.599999999999</v>
      </c>
      <c r="J100" s="7" t="s">
        <v>882</v>
      </c>
      <c r="K100" s="7"/>
      <c r="L100" s="31"/>
    </row>
    <row r="101" spans="1:12" ht="14.25" customHeight="1">
      <c r="A101" s="40"/>
      <c r="B101" s="8"/>
      <c r="C101" s="2"/>
      <c r="D101" s="22"/>
      <c r="E101" s="2"/>
      <c r="F101" s="78"/>
      <c r="G101" s="23"/>
      <c r="H101" s="32"/>
      <c r="I101" s="72"/>
      <c r="J101" s="18"/>
      <c r="K101" s="18"/>
      <c r="L101" s="19"/>
    </row>
    <row r="102" spans="1:12" ht="14.25" customHeight="1">
      <c r="A102" s="40"/>
      <c r="B102" s="8"/>
      <c r="C102" s="27" t="s">
        <v>46</v>
      </c>
      <c r="D102" s="28"/>
      <c r="E102" s="29" t="s">
        <v>47</v>
      </c>
      <c r="F102" s="5">
        <v>4.59</v>
      </c>
      <c r="G102" s="30" t="s">
        <v>786</v>
      </c>
      <c r="H102" s="3">
        <v>250</v>
      </c>
      <c r="I102" s="5">
        <f>ROUNDDOWN(F102*H102,2)</f>
        <v>1147.5</v>
      </c>
      <c r="J102" s="7" t="s">
        <v>882</v>
      </c>
      <c r="K102" s="18"/>
      <c r="L102" s="19"/>
    </row>
    <row r="103" spans="1:12" ht="14.25" customHeight="1">
      <c r="A103" s="58"/>
      <c r="B103" s="20"/>
      <c r="C103" s="2"/>
      <c r="D103" s="10"/>
      <c r="F103" s="77"/>
      <c r="G103" s="17"/>
      <c r="H103" s="15"/>
      <c r="I103" s="72"/>
      <c r="J103" s="24"/>
      <c r="K103" s="24"/>
      <c r="L103" s="25"/>
    </row>
    <row r="104" spans="1:12" ht="14.25" customHeight="1">
      <c r="A104" s="59"/>
      <c r="B104" s="26"/>
      <c r="C104" s="27" t="s">
        <v>48</v>
      </c>
      <c r="D104" s="28"/>
      <c r="E104" s="29" t="s">
        <v>49</v>
      </c>
      <c r="F104" s="5">
        <v>22.84</v>
      </c>
      <c r="G104" s="30" t="s">
        <v>50</v>
      </c>
      <c r="H104" s="5">
        <v>76</v>
      </c>
      <c r="I104" s="5">
        <f>ROUNDDOWN(F104*H104,2)</f>
        <v>1735.84</v>
      </c>
      <c r="J104" s="7" t="s">
        <v>882</v>
      </c>
      <c r="K104" s="7"/>
      <c r="L104" s="31"/>
    </row>
    <row r="105" spans="1:12" ht="14.25" customHeight="1">
      <c r="A105" s="40"/>
      <c r="B105" s="8"/>
      <c r="D105" s="10"/>
      <c r="F105" s="77"/>
      <c r="G105" s="17"/>
      <c r="H105" s="32"/>
      <c r="I105" s="71"/>
      <c r="J105" s="18"/>
      <c r="K105" s="18"/>
      <c r="L105" s="19"/>
    </row>
    <row r="106" spans="1:12" ht="14.25" customHeight="1">
      <c r="A106" s="59"/>
      <c r="B106" s="26"/>
      <c r="C106" s="9" t="s">
        <v>52</v>
      </c>
      <c r="D106" s="10"/>
      <c r="E106" t="s">
        <v>53</v>
      </c>
      <c r="F106" s="3">
        <v>21.96</v>
      </c>
      <c r="G106" s="30" t="s">
        <v>50</v>
      </c>
      <c r="H106" s="5">
        <v>63</v>
      </c>
      <c r="I106" s="5">
        <f>ROUNDDOWN(F106*H106,2)</f>
        <v>1383.48</v>
      </c>
      <c r="J106" s="7" t="s">
        <v>882</v>
      </c>
      <c r="K106" s="7"/>
      <c r="L106" s="31"/>
    </row>
    <row r="107" spans="1:12" ht="14.25" customHeight="1">
      <c r="A107" s="40"/>
      <c r="B107" s="8"/>
      <c r="C107" s="2"/>
      <c r="D107" s="22"/>
      <c r="E107" s="2"/>
      <c r="F107" s="78"/>
      <c r="G107" s="23"/>
      <c r="H107" s="32"/>
      <c r="I107" s="32"/>
      <c r="J107" s="18"/>
      <c r="K107" s="18"/>
      <c r="L107" s="19"/>
    </row>
    <row r="108" spans="1:12" ht="14.25" customHeight="1">
      <c r="A108" s="40"/>
      <c r="B108" s="8"/>
      <c r="C108" s="27" t="s">
        <v>56</v>
      </c>
      <c r="D108" s="28"/>
      <c r="E108" s="29" t="s">
        <v>47</v>
      </c>
      <c r="F108" s="5">
        <v>21.96</v>
      </c>
      <c r="G108" s="30" t="s">
        <v>50</v>
      </c>
      <c r="H108" s="3">
        <v>4</v>
      </c>
      <c r="I108" s="5">
        <f>ROUNDDOWN(F108*H108,2)</f>
        <v>87.84</v>
      </c>
      <c r="J108" s="7" t="s">
        <v>882</v>
      </c>
      <c r="K108" s="18"/>
      <c r="L108" s="19"/>
    </row>
    <row r="109" spans="1:12" ht="14.25" customHeight="1">
      <c r="A109" s="58"/>
      <c r="B109" s="20"/>
      <c r="C109" s="2"/>
      <c r="D109" s="10"/>
      <c r="F109" s="77"/>
      <c r="G109" s="17"/>
      <c r="H109" s="15"/>
      <c r="I109" s="32"/>
      <c r="J109" s="24"/>
      <c r="K109" s="24"/>
      <c r="L109" s="25"/>
    </row>
    <row r="110" spans="1:12" ht="14.25" customHeight="1">
      <c r="A110" s="59"/>
      <c r="B110" s="26"/>
      <c r="C110" s="27" t="s">
        <v>38</v>
      </c>
      <c r="D110" s="28"/>
      <c r="E110" s="29"/>
      <c r="F110" s="5">
        <v>-0.61</v>
      </c>
      <c r="G110" s="30" t="s">
        <v>50</v>
      </c>
      <c r="H110" s="5">
        <v>21</v>
      </c>
      <c r="I110" s="5">
        <f>ROUNDDOWN(F110*H110,2)</f>
        <v>-12.81</v>
      </c>
      <c r="J110" s="7" t="s">
        <v>882</v>
      </c>
      <c r="K110" s="7"/>
      <c r="L110" s="31"/>
    </row>
    <row r="111" spans="1:12" ht="14.25" customHeight="1">
      <c r="A111" s="40"/>
      <c r="B111" s="8"/>
      <c r="C111" t="s">
        <v>265</v>
      </c>
      <c r="D111" s="10"/>
      <c r="F111" s="77"/>
      <c r="G111" s="17"/>
      <c r="H111" s="32"/>
      <c r="I111" s="32"/>
      <c r="J111" s="18"/>
      <c r="K111" s="18"/>
      <c r="L111" s="19"/>
    </row>
    <row r="112" spans="1:12" ht="14.25" customHeight="1">
      <c r="A112" s="59"/>
      <c r="B112" s="26"/>
      <c r="C112" s="9" t="s">
        <v>58</v>
      </c>
      <c r="D112" s="10"/>
      <c r="E112" t="s">
        <v>266</v>
      </c>
      <c r="F112" s="3">
        <v>2.6</v>
      </c>
      <c r="G112" s="30" t="s">
        <v>238</v>
      </c>
      <c r="H112" s="5">
        <v>490</v>
      </c>
      <c r="I112" s="5">
        <f>ROUNDDOWN(F112*H112,2)</f>
        <v>1274</v>
      </c>
      <c r="J112" s="7" t="s">
        <v>882</v>
      </c>
      <c r="K112" s="7"/>
      <c r="L112" s="31"/>
    </row>
    <row r="113" spans="1:12" ht="14.25" customHeight="1">
      <c r="A113" s="58"/>
      <c r="B113" s="20"/>
      <c r="C113" s="2"/>
      <c r="D113" s="22"/>
      <c r="E113" s="2" t="s">
        <v>241</v>
      </c>
      <c r="F113" s="78"/>
      <c r="G113" s="23"/>
      <c r="H113" s="15"/>
      <c r="I113" s="32"/>
      <c r="J113" s="24"/>
      <c r="K113" s="24"/>
      <c r="L113" s="25"/>
    </row>
    <row r="114" spans="1:12" ht="14.25" customHeight="1">
      <c r="A114" s="59"/>
      <c r="B114" s="26"/>
      <c r="C114" s="27" t="s">
        <v>197</v>
      </c>
      <c r="D114" s="28"/>
      <c r="E114" s="29" t="s">
        <v>239</v>
      </c>
      <c r="F114" s="5">
        <v>1</v>
      </c>
      <c r="G114" s="30" t="s">
        <v>183</v>
      </c>
      <c r="H114" s="5">
        <v>30200</v>
      </c>
      <c r="I114" s="5">
        <f>ROUNDDOWN(F114*H114,2)</f>
        <v>30200</v>
      </c>
      <c r="J114" s="7" t="s">
        <v>40</v>
      </c>
      <c r="K114" s="7"/>
      <c r="L114" s="31"/>
    </row>
    <row r="115" spans="1:12" ht="14.25" customHeight="1">
      <c r="A115" s="40"/>
      <c r="B115" s="8"/>
      <c r="D115" s="10"/>
      <c r="E115" t="s">
        <v>240</v>
      </c>
      <c r="F115" s="77"/>
      <c r="G115" s="17"/>
      <c r="H115" s="32"/>
      <c r="I115" s="71"/>
      <c r="J115" s="18"/>
      <c r="K115" s="18"/>
      <c r="L115" s="19"/>
    </row>
    <row r="116" spans="1:12" ht="14.25" customHeight="1">
      <c r="A116" s="59"/>
      <c r="B116" s="26"/>
      <c r="C116" s="27"/>
      <c r="D116" s="28"/>
      <c r="E116" s="29" t="s">
        <v>242</v>
      </c>
      <c r="F116" s="79"/>
      <c r="G116" s="30"/>
      <c r="H116" s="6"/>
      <c r="I116" s="6"/>
      <c r="J116" s="142"/>
      <c r="K116" s="7"/>
      <c r="L116" s="31"/>
    </row>
    <row r="117" spans="1:12" ht="14.25" customHeight="1">
      <c r="A117" s="141"/>
      <c r="B117" s="8"/>
      <c r="D117" s="10"/>
      <c r="F117" s="77"/>
      <c r="G117" s="17"/>
      <c r="H117" s="32"/>
      <c r="I117" s="32"/>
      <c r="J117" s="18"/>
      <c r="K117" s="18"/>
      <c r="L117" s="19"/>
    </row>
    <row r="118" spans="1:12" ht="14.25" customHeight="1" thickBot="1">
      <c r="A118" s="143"/>
      <c r="B118" s="50"/>
      <c r="C118" s="51"/>
      <c r="D118" s="52"/>
      <c r="E118" s="53"/>
      <c r="F118" s="80"/>
      <c r="G118" s="55"/>
      <c r="H118" s="125"/>
      <c r="I118" s="125"/>
      <c r="J118" s="62"/>
      <c r="K118" s="62"/>
      <c r="L118" s="119"/>
    </row>
    <row r="120" spans="1:12" ht="14.25" customHeight="1">
      <c r="J120" s="56" t="s">
        <v>3</v>
      </c>
      <c r="K120" s="776">
        <f>K80+1</f>
        <v>3</v>
      </c>
      <c r="L120" s="777"/>
    </row>
    <row r="122" spans="1:12" ht="14.25" customHeight="1" thickBot="1"/>
    <row r="123" spans="1:12" ht="14.25" customHeight="1">
      <c r="A123" s="34"/>
      <c r="B123" s="35"/>
      <c r="C123" s="11"/>
      <c r="D123" s="37"/>
      <c r="E123" s="11"/>
      <c r="F123" s="44"/>
      <c r="G123" s="44"/>
      <c r="H123" s="44"/>
      <c r="I123" s="44"/>
      <c r="J123" s="11"/>
      <c r="K123" s="11"/>
      <c r="L123" s="45"/>
    </row>
    <row r="124" spans="1:12" ht="14.25" customHeight="1" thickBot="1">
      <c r="A124" s="46"/>
      <c r="B124" s="47"/>
      <c r="C124" s="39" t="s">
        <v>5</v>
      </c>
      <c r="D124" s="48"/>
      <c r="E124" s="39" t="s">
        <v>6</v>
      </c>
      <c r="F124" s="49" t="s">
        <v>7</v>
      </c>
      <c r="G124" s="49" t="s">
        <v>4</v>
      </c>
      <c r="H124" s="49" t="s">
        <v>8</v>
      </c>
      <c r="I124" s="49" t="s">
        <v>1</v>
      </c>
      <c r="J124" s="586" t="s">
        <v>2</v>
      </c>
      <c r="K124" s="586"/>
      <c r="L124" s="587"/>
    </row>
    <row r="125" spans="1:12" ht="14.25" customHeight="1">
      <c r="A125" s="34"/>
      <c r="B125" s="35"/>
      <c r="C125" s="11"/>
      <c r="D125" s="37"/>
      <c r="E125" s="11"/>
      <c r="F125" s="81"/>
      <c r="G125" s="13"/>
      <c r="H125" s="38"/>
      <c r="I125" s="38"/>
      <c r="J125" s="14"/>
      <c r="K125" s="14"/>
      <c r="L125" s="16"/>
    </row>
    <row r="126" spans="1:12" ht="14.25" customHeight="1">
      <c r="A126" s="40"/>
      <c r="B126" s="8"/>
      <c r="C126" s="9"/>
      <c r="D126" s="10"/>
      <c r="F126" s="77"/>
      <c r="G126" s="17"/>
      <c r="H126" s="32"/>
      <c r="I126" s="32"/>
      <c r="J126" s="18"/>
      <c r="K126" s="18"/>
      <c r="L126" s="19"/>
    </row>
    <row r="127" spans="1:12" ht="14.25" customHeight="1">
      <c r="A127" s="41"/>
      <c r="B127" s="20"/>
      <c r="C127" s="2"/>
      <c r="D127" s="22"/>
      <c r="E127" s="2"/>
      <c r="F127" s="78"/>
      <c r="G127" s="23"/>
      <c r="H127" s="15"/>
      <c r="I127" s="15"/>
      <c r="J127" s="24"/>
      <c r="K127" s="24"/>
      <c r="L127" s="25"/>
    </row>
    <row r="128" spans="1:12" ht="14.25" customHeight="1">
      <c r="A128" s="42"/>
      <c r="B128" s="26"/>
      <c r="C128" s="27"/>
      <c r="D128" s="28"/>
      <c r="E128" s="29"/>
      <c r="F128" s="79"/>
      <c r="G128" s="30"/>
      <c r="H128" s="6"/>
      <c r="I128" s="6"/>
      <c r="J128" s="7"/>
      <c r="K128" s="7"/>
      <c r="L128" s="31"/>
    </row>
    <row r="129" spans="1:12" ht="14.25" customHeight="1">
      <c r="A129" s="58"/>
      <c r="B129" s="20"/>
      <c r="C129" s="2"/>
      <c r="D129" s="22"/>
      <c r="E129" s="2"/>
      <c r="F129" s="78"/>
      <c r="G129" s="23"/>
      <c r="H129" s="15"/>
      <c r="I129" s="72"/>
      <c r="J129" s="24"/>
      <c r="K129" s="24"/>
      <c r="L129" s="25"/>
    </row>
    <row r="130" spans="1:12" ht="14.25" customHeight="1">
      <c r="A130" s="59"/>
      <c r="B130" s="26"/>
      <c r="C130" s="27"/>
      <c r="D130" s="28"/>
      <c r="E130" s="29"/>
      <c r="F130" s="5"/>
      <c r="G130" s="30"/>
      <c r="H130" s="5"/>
      <c r="I130" s="3"/>
      <c r="J130" s="7"/>
      <c r="K130" s="7"/>
      <c r="L130" s="31"/>
    </row>
    <row r="131" spans="1:12" ht="14.25" customHeight="1">
      <c r="A131" s="58"/>
      <c r="B131" s="20"/>
      <c r="C131" s="2"/>
      <c r="D131" s="22"/>
      <c r="E131" s="2"/>
      <c r="F131" s="78"/>
      <c r="G131" s="23"/>
      <c r="H131" s="15"/>
      <c r="I131" s="72"/>
      <c r="J131" s="24"/>
      <c r="K131" s="24"/>
      <c r="L131" s="25"/>
    </row>
    <row r="132" spans="1:12" ht="14.25" customHeight="1">
      <c r="A132" s="59"/>
      <c r="B132" s="26"/>
      <c r="C132" s="27"/>
      <c r="D132" s="28"/>
      <c r="E132" s="29"/>
      <c r="F132" s="5"/>
      <c r="G132" s="30"/>
      <c r="H132" s="5"/>
      <c r="I132" s="5"/>
      <c r="J132" s="7"/>
      <c r="K132" s="7"/>
      <c r="L132" s="31"/>
    </row>
    <row r="133" spans="1:12" ht="14.25" customHeight="1">
      <c r="A133" s="40"/>
      <c r="B133" s="8"/>
      <c r="C133" s="2"/>
      <c r="D133" s="10"/>
      <c r="F133" s="77"/>
      <c r="G133" s="17"/>
      <c r="H133" s="32"/>
      <c r="I133" s="32"/>
      <c r="J133" s="18"/>
      <c r="K133" s="18"/>
      <c r="L133" s="19"/>
    </row>
    <row r="134" spans="1:12" ht="14.25" customHeight="1">
      <c r="A134" s="40"/>
      <c r="B134" s="8"/>
      <c r="C134" s="9"/>
      <c r="D134" s="10"/>
      <c r="F134" s="3"/>
      <c r="G134" s="30"/>
      <c r="H134" s="3"/>
      <c r="I134" s="3"/>
      <c r="J134" s="7"/>
      <c r="K134" s="18"/>
      <c r="L134" s="19"/>
    </row>
    <row r="135" spans="1:12" ht="14.25" customHeight="1">
      <c r="A135" s="58"/>
      <c r="B135" s="20"/>
      <c r="C135" s="2"/>
      <c r="D135" s="22"/>
      <c r="E135" s="2"/>
      <c r="F135" s="78"/>
      <c r="G135" s="23"/>
      <c r="H135" s="15"/>
      <c r="I135" s="15"/>
      <c r="J135" s="24"/>
      <c r="K135" s="24"/>
      <c r="L135" s="25"/>
    </row>
    <row r="136" spans="1:12" ht="14.25" customHeight="1">
      <c r="A136" s="59"/>
      <c r="B136" s="26"/>
      <c r="C136" s="27"/>
      <c r="D136" s="28"/>
      <c r="E136" s="1"/>
      <c r="F136" s="5"/>
      <c r="G136" s="30"/>
      <c r="H136" s="5"/>
      <c r="I136" s="5"/>
      <c r="J136" s="7"/>
      <c r="K136" s="7"/>
      <c r="L136" s="31"/>
    </row>
    <row r="137" spans="1:12" ht="14.25" customHeight="1">
      <c r="A137" s="58"/>
      <c r="B137" s="20"/>
      <c r="C137" s="2"/>
      <c r="D137" s="22"/>
      <c r="E137" s="2"/>
      <c r="F137" s="78"/>
      <c r="G137" s="23"/>
      <c r="H137" s="15"/>
      <c r="I137" s="15"/>
      <c r="J137" s="24"/>
      <c r="K137" s="24"/>
      <c r="L137" s="25"/>
    </row>
    <row r="138" spans="1:12" ht="14.25" customHeight="1">
      <c r="A138" s="59"/>
      <c r="B138" s="26"/>
      <c r="C138" s="27"/>
      <c r="D138" s="28"/>
      <c r="E138" s="1"/>
      <c r="F138" s="5"/>
      <c r="G138" s="30"/>
      <c r="H138" s="5"/>
      <c r="I138" s="5"/>
      <c r="J138" s="7"/>
      <c r="K138" s="7"/>
      <c r="L138" s="31"/>
    </row>
    <row r="139" spans="1:12" ht="14.25" customHeight="1">
      <c r="A139" s="40"/>
      <c r="B139" s="8"/>
      <c r="C139" s="2"/>
      <c r="D139" s="10"/>
      <c r="F139" s="77"/>
      <c r="G139" s="17"/>
      <c r="H139" s="32"/>
      <c r="I139" s="32"/>
      <c r="J139" s="18"/>
      <c r="K139" s="18"/>
      <c r="L139" s="19"/>
    </row>
    <row r="140" spans="1:12" ht="14.25" customHeight="1">
      <c r="A140" s="40"/>
      <c r="B140" s="8"/>
      <c r="C140" s="9"/>
      <c r="D140" s="10"/>
      <c r="F140" s="3"/>
      <c r="G140" s="30"/>
      <c r="H140" s="5"/>
      <c r="I140" s="5"/>
      <c r="J140" s="7"/>
      <c r="K140" s="18"/>
      <c r="L140" s="19"/>
    </row>
    <row r="141" spans="1:12" ht="14.25" customHeight="1">
      <c r="A141" s="58"/>
      <c r="B141" s="20"/>
      <c r="C141" s="2"/>
      <c r="D141" s="22"/>
      <c r="E141" s="2"/>
      <c r="F141" s="78"/>
      <c r="G141" s="23"/>
      <c r="H141" s="15"/>
      <c r="I141" s="15"/>
      <c r="J141" s="24"/>
      <c r="K141" s="24"/>
      <c r="L141" s="25"/>
    </row>
    <row r="142" spans="1:12" ht="14.25" customHeight="1">
      <c r="A142" s="59"/>
      <c r="B142" s="26"/>
      <c r="C142" s="27"/>
      <c r="D142" s="28"/>
      <c r="E142" s="29"/>
      <c r="F142" s="5"/>
      <c r="G142" s="30"/>
      <c r="H142" s="5"/>
      <c r="I142" s="5"/>
      <c r="J142" s="7"/>
      <c r="K142" s="7"/>
      <c r="L142" s="31"/>
    </row>
    <row r="143" spans="1:12" ht="14.25" customHeight="1">
      <c r="A143" s="40"/>
      <c r="B143" s="8"/>
      <c r="C143" s="2"/>
      <c r="D143" s="10"/>
      <c r="F143" s="77"/>
      <c r="G143" s="17"/>
      <c r="H143" s="32"/>
      <c r="I143" s="32"/>
      <c r="J143" s="18"/>
      <c r="K143" s="18"/>
      <c r="L143" s="19"/>
    </row>
    <row r="144" spans="1:12" ht="14.25" customHeight="1">
      <c r="A144" s="40"/>
      <c r="B144" s="8"/>
      <c r="C144" s="9"/>
      <c r="D144" s="10"/>
      <c r="F144" s="3"/>
      <c r="G144" s="17"/>
      <c r="H144" s="3"/>
      <c r="I144" s="5"/>
      <c r="J144" s="7"/>
      <c r="K144" s="18"/>
      <c r="L144" s="19"/>
    </row>
    <row r="145" spans="1:12" ht="14.25" customHeight="1">
      <c r="A145" s="58"/>
      <c r="B145" s="20"/>
      <c r="C145" s="2"/>
      <c r="D145" s="22"/>
      <c r="E145" s="2"/>
      <c r="F145" s="78"/>
      <c r="G145" s="23"/>
      <c r="H145" s="15"/>
      <c r="I145" s="72"/>
      <c r="J145" s="24"/>
      <c r="K145" s="24"/>
      <c r="L145" s="25"/>
    </row>
    <row r="146" spans="1:12" ht="14.25" customHeight="1">
      <c r="A146" s="59"/>
      <c r="B146" s="26"/>
      <c r="C146" s="27"/>
      <c r="D146" s="28"/>
      <c r="E146" s="28"/>
      <c r="F146" s="5"/>
      <c r="G146" s="30"/>
      <c r="H146" s="5"/>
      <c r="I146" s="5"/>
      <c r="J146" s="7"/>
      <c r="K146" s="7"/>
      <c r="L146" s="31"/>
    </row>
    <row r="147" spans="1:12" ht="14.25" customHeight="1">
      <c r="A147" s="40"/>
      <c r="B147" s="8"/>
      <c r="C147" s="2"/>
      <c r="D147" s="10"/>
      <c r="F147" s="77"/>
      <c r="G147" s="17"/>
      <c r="H147" s="32"/>
      <c r="I147" s="72"/>
      <c r="J147" s="18"/>
      <c r="K147" s="18"/>
      <c r="L147" s="19"/>
    </row>
    <row r="148" spans="1:12" ht="14.25" customHeight="1">
      <c r="A148" s="40"/>
      <c r="B148" s="8"/>
      <c r="C148" s="9"/>
      <c r="D148" s="10"/>
      <c r="F148" s="3"/>
      <c r="G148" s="30"/>
      <c r="H148" s="3"/>
      <c r="I148" s="5"/>
      <c r="J148" s="7"/>
      <c r="K148" s="18"/>
      <c r="L148" s="19"/>
    </row>
    <row r="149" spans="1:12" ht="14.25" customHeight="1">
      <c r="A149" s="58"/>
      <c r="B149" s="20"/>
      <c r="C149" s="2"/>
      <c r="D149" s="22"/>
      <c r="E149" s="2"/>
      <c r="F149" s="78"/>
      <c r="G149" s="23"/>
      <c r="H149" s="15"/>
      <c r="I149" s="72"/>
      <c r="J149" s="24"/>
      <c r="K149" s="24"/>
      <c r="L149" s="25"/>
    </row>
    <row r="150" spans="1:12" ht="14.25" customHeight="1">
      <c r="A150" s="59"/>
      <c r="B150" s="26"/>
      <c r="C150" s="27"/>
      <c r="D150" s="28"/>
      <c r="E150" s="29"/>
      <c r="F150" s="5"/>
      <c r="G150" s="30"/>
      <c r="H150" s="5"/>
      <c r="I150" s="5"/>
      <c r="J150" s="7"/>
      <c r="K150" s="7"/>
      <c r="L150" s="31"/>
    </row>
    <row r="151" spans="1:12" ht="14.25" customHeight="1">
      <c r="A151" s="40"/>
      <c r="B151" s="8"/>
      <c r="C151" s="2"/>
      <c r="D151" s="10"/>
      <c r="F151" s="77"/>
      <c r="G151" s="17"/>
      <c r="H151" s="32"/>
      <c r="I151" s="71"/>
      <c r="J151" s="18"/>
      <c r="K151" s="18"/>
      <c r="L151" s="19"/>
    </row>
    <row r="152" spans="1:12" ht="14.25" customHeight="1">
      <c r="A152" s="59"/>
      <c r="B152" s="26"/>
      <c r="C152" s="27"/>
      <c r="D152" s="28"/>
      <c r="E152" s="29"/>
      <c r="F152" s="79"/>
      <c r="G152" s="30"/>
      <c r="H152" s="6"/>
      <c r="I152" s="6"/>
      <c r="J152" s="7"/>
      <c r="K152" s="7"/>
      <c r="L152" s="31"/>
    </row>
    <row r="153" spans="1:12" ht="14.25" customHeight="1">
      <c r="A153" s="58"/>
      <c r="B153" s="20"/>
      <c r="C153" s="2"/>
      <c r="D153" s="22"/>
      <c r="E153" s="2"/>
      <c r="F153" s="78"/>
      <c r="G153" s="23"/>
      <c r="H153" s="15"/>
      <c r="I153" s="72"/>
      <c r="J153" s="24"/>
      <c r="K153" s="24"/>
      <c r="L153" s="25"/>
    </row>
    <row r="154" spans="1:12" ht="14.25" customHeight="1">
      <c r="A154" s="59"/>
      <c r="B154" s="26"/>
      <c r="C154" s="43" t="s">
        <v>1080</v>
      </c>
      <c r="D154" s="28"/>
      <c r="E154" s="29"/>
      <c r="F154" s="79"/>
      <c r="G154" s="30"/>
      <c r="H154" s="6"/>
      <c r="I154" s="5">
        <f>SUM(I89:I152)</f>
        <v>63745.149999999994</v>
      </c>
      <c r="J154" s="7"/>
      <c r="K154" s="7"/>
      <c r="L154" s="31"/>
    </row>
    <row r="155" spans="1:12" ht="14.25" customHeight="1">
      <c r="A155" s="58"/>
      <c r="B155" s="20"/>
      <c r="C155" s="2"/>
      <c r="D155" s="22"/>
      <c r="E155" s="2"/>
      <c r="F155" s="78"/>
      <c r="G155" s="23"/>
      <c r="H155" s="15"/>
      <c r="I155" s="72"/>
      <c r="J155" s="24"/>
      <c r="K155" s="24"/>
      <c r="L155" s="25"/>
    </row>
    <row r="156" spans="1:12" ht="14.25" customHeight="1">
      <c r="A156" s="59"/>
      <c r="B156" s="26"/>
      <c r="C156" s="43" t="s">
        <v>60</v>
      </c>
      <c r="D156" s="28"/>
      <c r="E156" s="29"/>
      <c r="F156" s="79"/>
      <c r="G156" s="30"/>
      <c r="H156" s="6"/>
      <c r="I156" s="6">
        <f>IF(I154&gt;=10000,ROUNDDOWN((I154/100)*100,-2),IF(10000&gt;I154&gt;=1000,ROUNDDOWN((I154/10)*10,-1),IF(I154&lt;1000,ROUNDDOWN((I154/1)*1,0))))</f>
        <v>63700</v>
      </c>
      <c r="J156" s="7"/>
      <c r="K156" s="7"/>
      <c r="L156" s="31"/>
    </row>
    <row r="157" spans="1:12" ht="14.25" customHeight="1">
      <c r="A157" s="40"/>
      <c r="B157" s="8"/>
      <c r="D157" s="10"/>
      <c r="F157" s="77"/>
      <c r="G157" s="17"/>
      <c r="H157" s="32"/>
      <c r="I157" s="71"/>
      <c r="J157" s="18"/>
      <c r="K157" s="18"/>
      <c r="L157" s="19"/>
    </row>
    <row r="158" spans="1:12" ht="14.25" customHeight="1" thickBot="1">
      <c r="A158" s="60"/>
      <c r="B158" s="50"/>
      <c r="C158" s="51"/>
      <c r="D158" s="52"/>
      <c r="E158" s="53"/>
      <c r="F158" s="80"/>
      <c r="G158" s="55"/>
      <c r="H158" s="125"/>
      <c r="I158" s="125"/>
      <c r="J158" s="124"/>
      <c r="K158" s="62"/>
      <c r="L158" s="119"/>
    </row>
    <row r="160" spans="1:12" ht="14.25" customHeight="1">
      <c r="J160" s="56" t="s">
        <v>3</v>
      </c>
      <c r="K160" s="776">
        <f>K120+1</f>
        <v>4</v>
      </c>
      <c r="L160" s="777"/>
    </row>
    <row r="162" spans="1:12" ht="14.25" customHeight="1" thickBot="1"/>
    <row r="163" spans="1:12" ht="14.25" customHeight="1">
      <c r="A163" s="34"/>
      <c r="B163" s="35"/>
      <c r="C163" s="11"/>
      <c r="D163" s="37"/>
      <c r="E163" s="11"/>
      <c r="F163" s="44"/>
      <c r="G163" s="44"/>
      <c r="H163" s="44"/>
      <c r="I163" s="44"/>
      <c r="J163" s="11"/>
      <c r="K163" s="11"/>
      <c r="L163" s="45"/>
    </row>
    <row r="164" spans="1:12" ht="14.25" customHeight="1" thickBot="1">
      <c r="A164" s="46"/>
      <c r="B164" s="47"/>
      <c r="C164" s="39" t="s">
        <v>5</v>
      </c>
      <c r="D164" s="48"/>
      <c r="E164" s="39" t="s">
        <v>6</v>
      </c>
      <c r="F164" s="49" t="s">
        <v>7</v>
      </c>
      <c r="G164" s="49" t="s">
        <v>4</v>
      </c>
      <c r="H164" s="49" t="s">
        <v>8</v>
      </c>
      <c r="I164" s="49" t="s">
        <v>1</v>
      </c>
      <c r="J164" s="586" t="s">
        <v>2</v>
      </c>
      <c r="K164" s="586"/>
      <c r="L164" s="587"/>
    </row>
    <row r="165" spans="1:12" ht="14.25" customHeight="1">
      <c r="A165" s="34"/>
      <c r="B165" s="35"/>
      <c r="C165" s="11" t="s">
        <v>211</v>
      </c>
      <c r="D165" s="37"/>
      <c r="E165" s="11"/>
      <c r="F165" s="81"/>
      <c r="G165" s="13"/>
      <c r="H165" s="38"/>
      <c r="I165" s="38"/>
      <c r="J165" s="241" t="s">
        <v>922</v>
      </c>
      <c r="K165" s="11"/>
      <c r="L165" s="45"/>
    </row>
    <row r="166" spans="1:12" ht="14.25" customHeight="1">
      <c r="A166" s="40" t="s">
        <v>1081</v>
      </c>
      <c r="B166" s="8"/>
      <c r="C166" s="9" t="s">
        <v>251</v>
      </c>
      <c r="D166" s="10"/>
      <c r="E166" s="29"/>
      <c r="F166" s="77"/>
      <c r="G166" s="17"/>
      <c r="H166" s="32"/>
      <c r="I166" s="32"/>
      <c r="J166" s="18" t="s">
        <v>923</v>
      </c>
      <c r="K166" s="18"/>
      <c r="L166" s="19"/>
    </row>
    <row r="167" spans="1:12" ht="14.25" customHeight="1">
      <c r="A167" s="41"/>
      <c r="B167" s="20"/>
      <c r="C167" s="2"/>
      <c r="D167" s="22"/>
      <c r="E167" s="2"/>
      <c r="F167" s="78"/>
      <c r="G167" s="23"/>
      <c r="H167" s="15"/>
      <c r="I167" s="15"/>
      <c r="J167" s="24" t="s">
        <v>924</v>
      </c>
      <c r="K167" s="24"/>
      <c r="L167" s="25"/>
    </row>
    <row r="168" spans="1:12" ht="14.25" customHeight="1">
      <c r="A168" s="42"/>
      <c r="B168" s="26"/>
      <c r="C168" s="27" t="s">
        <v>41</v>
      </c>
      <c r="D168" s="28"/>
      <c r="E168" s="29"/>
      <c r="F168" s="79"/>
      <c r="G168" s="30"/>
      <c r="H168" s="6"/>
      <c r="I168" s="6"/>
      <c r="J168" s="7" t="s">
        <v>925</v>
      </c>
      <c r="K168" s="7"/>
      <c r="L168" s="31"/>
    </row>
    <row r="169" spans="1:12" ht="14.25" customHeight="1">
      <c r="A169" s="40"/>
      <c r="B169" s="8"/>
      <c r="C169" s="2"/>
      <c r="D169" s="10"/>
      <c r="F169" s="77"/>
      <c r="G169" s="17"/>
      <c r="H169" s="32"/>
      <c r="I169" s="32"/>
      <c r="J169" s="18" t="s">
        <v>920</v>
      </c>
      <c r="K169" s="18"/>
      <c r="L169" s="19"/>
    </row>
    <row r="170" spans="1:12" ht="14.25" customHeight="1">
      <c r="A170" s="40"/>
      <c r="B170" s="8"/>
      <c r="C170" s="9" t="s">
        <v>926</v>
      </c>
      <c r="D170" s="10"/>
      <c r="E170" s="237"/>
      <c r="F170" s="3"/>
      <c r="G170" s="30"/>
      <c r="H170" s="3"/>
      <c r="I170" s="3"/>
      <c r="J170" s="7" t="s">
        <v>921</v>
      </c>
      <c r="K170" s="18"/>
      <c r="L170" s="19"/>
    </row>
    <row r="171" spans="1:12" ht="14.25" customHeight="1">
      <c r="A171" s="58"/>
      <c r="B171" s="20"/>
      <c r="C171" s="2"/>
      <c r="D171" s="22"/>
      <c r="E171" s="2"/>
      <c r="F171" s="78"/>
      <c r="G171" s="23"/>
      <c r="H171" s="15"/>
      <c r="I171" s="15"/>
      <c r="J171" s="24"/>
      <c r="K171" s="24"/>
      <c r="L171" s="25"/>
    </row>
    <row r="172" spans="1:12" ht="14.25" customHeight="1">
      <c r="A172" s="59"/>
      <c r="B172" s="26"/>
      <c r="C172" s="27" t="s">
        <v>761</v>
      </c>
      <c r="D172" s="28"/>
      <c r="E172" s="238" t="s">
        <v>927</v>
      </c>
      <c r="F172" s="234">
        <v>4.3999999999999997E-2</v>
      </c>
      <c r="G172" s="30" t="s">
        <v>812</v>
      </c>
      <c r="H172" s="5">
        <v>21500</v>
      </c>
      <c r="I172" s="5">
        <f>ROUNDDOWN(F172*H172,2)</f>
        <v>946</v>
      </c>
      <c r="J172" s="7" t="s">
        <v>882</v>
      </c>
      <c r="K172" s="7"/>
      <c r="L172" s="31"/>
    </row>
    <row r="173" spans="1:12" ht="14.25" customHeight="1">
      <c r="A173" s="40"/>
      <c r="B173" s="8"/>
      <c r="C173" s="2"/>
      <c r="D173" s="10"/>
      <c r="F173" s="77"/>
      <c r="G173" s="17"/>
      <c r="H173" s="32"/>
      <c r="I173" s="32"/>
      <c r="J173" s="18"/>
      <c r="K173" s="18"/>
      <c r="L173" s="19"/>
    </row>
    <row r="174" spans="1:12" ht="14.25" customHeight="1">
      <c r="A174" s="40"/>
      <c r="B174" s="8"/>
      <c r="C174" s="9" t="s">
        <v>880</v>
      </c>
      <c r="D174" s="10"/>
      <c r="E174" s="239" t="s">
        <v>928</v>
      </c>
      <c r="F174" s="235">
        <v>1.6E-2</v>
      </c>
      <c r="G174" s="30" t="s">
        <v>812</v>
      </c>
      <c r="H174" s="5">
        <v>22600</v>
      </c>
      <c r="I174" s="5">
        <f>ROUNDDOWN(F174*H174,2)</f>
        <v>361.6</v>
      </c>
      <c r="J174" s="7" t="s">
        <v>882</v>
      </c>
      <c r="K174" s="18"/>
      <c r="L174" s="19"/>
    </row>
    <row r="175" spans="1:12" ht="14.25" customHeight="1">
      <c r="A175" s="58"/>
      <c r="B175" s="20"/>
      <c r="C175" s="2"/>
      <c r="D175" s="22"/>
      <c r="E175" s="2"/>
      <c r="F175" s="78"/>
      <c r="G175" s="23"/>
      <c r="H175" s="15"/>
      <c r="I175" s="15"/>
      <c r="J175" s="24"/>
      <c r="K175" s="24"/>
      <c r="L175" s="25"/>
    </row>
    <row r="176" spans="1:12" ht="14.25" customHeight="1">
      <c r="A176" s="59"/>
      <c r="B176" s="26"/>
      <c r="C176" s="27" t="s">
        <v>844</v>
      </c>
      <c r="D176" s="28"/>
      <c r="E176" s="29" t="s">
        <v>929</v>
      </c>
      <c r="F176" s="5">
        <v>1</v>
      </c>
      <c r="G176" s="30" t="s">
        <v>0</v>
      </c>
      <c r="H176" s="5"/>
      <c r="I176" s="5">
        <f>ROUND((I172+I174)*0.2,0)</f>
        <v>262</v>
      </c>
      <c r="J176" s="7"/>
      <c r="K176" s="7"/>
      <c r="L176" s="31"/>
    </row>
    <row r="177" spans="1:12" ht="14.25" customHeight="1">
      <c r="A177" s="40"/>
      <c r="B177" s="8"/>
      <c r="C177" s="2"/>
      <c r="D177" s="10"/>
      <c r="F177" s="77"/>
      <c r="G177" s="17"/>
      <c r="H177" s="32"/>
      <c r="I177" s="32"/>
      <c r="J177" s="18"/>
      <c r="K177" s="18"/>
      <c r="L177" s="19"/>
    </row>
    <row r="178" spans="1:12" ht="14.25" customHeight="1">
      <c r="A178" s="40"/>
      <c r="B178" s="8"/>
      <c r="C178" s="9" t="s">
        <v>930</v>
      </c>
      <c r="D178" s="10"/>
      <c r="E178" s="237"/>
      <c r="F178" s="3"/>
      <c r="G178" s="30"/>
      <c r="H178" s="3"/>
      <c r="I178" s="3"/>
      <c r="J178" s="7"/>
      <c r="K178" s="18"/>
      <c r="L178" s="19"/>
    </row>
    <row r="179" spans="1:12" ht="14.25" customHeight="1">
      <c r="A179" s="58"/>
      <c r="B179" s="20"/>
      <c r="C179" s="2"/>
      <c r="D179" s="22"/>
      <c r="E179" s="2"/>
      <c r="F179" s="78"/>
      <c r="G179" s="23"/>
      <c r="H179" s="15"/>
      <c r="I179" s="15"/>
      <c r="J179" s="24"/>
      <c r="K179" s="24"/>
      <c r="L179" s="25"/>
    </row>
    <row r="180" spans="1:12" ht="14.25" customHeight="1">
      <c r="A180" s="59"/>
      <c r="B180" s="26"/>
      <c r="C180" s="27" t="s">
        <v>761</v>
      </c>
      <c r="D180" s="28"/>
      <c r="E180" s="238"/>
      <c r="F180" s="5">
        <v>0.11</v>
      </c>
      <c r="G180" s="30" t="s">
        <v>812</v>
      </c>
      <c r="H180" s="5">
        <v>21500</v>
      </c>
      <c r="I180" s="5">
        <f>ROUNDDOWN(F180*H180,2)</f>
        <v>2365</v>
      </c>
      <c r="J180" s="7" t="s">
        <v>882</v>
      </c>
      <c r="K180" s="7"/>
      <c r="L180" s="31"/>
    </row>
    <row r="181" spans="1:12" ht="14.25" customHeight="1">
      <c r="A181" s="40"/>
      <c r="B181" s="8"/>
      <c r="C181" s="2"/>
      <c r="D181" s="10"/>
      <c r="F181" s="77"/>
      <c r="G181" s="17"/>
      <c r="H181" s="32"/>
      <c r="I181" s="32"/>
      <c r="J181" s="18"/>
      <c r="K181" s="18"/>
      <c r="L181" s="19"/>
    </row>
    <row r="182" spans="1:12" ht="14.25" customHeight="1">
      <c r="A182" s="40"/>
      <c r="B182" s="8"/>
      <c r="C182" s="9" t="s">
        <v>880</v>
      </c>
      <c r="D182" s="10"/>
      <c r="E182" s="239"/>
      <c r="F182" s="3">
        <v>0.04</v>
      </c>
      <c r="G182" s="30" t="s">
        <v>812</v>
      </c>
      <c r="H182" s="5">
        <v>22600</v>
      </c>
      <c r="I182" s="5">
        <f>ROUNDDOWN(F182*H182,2)</f>
        <v>904</v>
      </c>
      <c r="J182" s="7" t="s">
        <v>882</v>
      </c>
      <c r="K182" s="18"/>
      <c r="L182" s="19"/>
    </row>
    <row r="183" spans="1:12" ht="14.25" customHeight="1">
      <c r="A183" s="58"/>
      <c r="B183" s="20"/>
      <c r="C183" s="2"/>
      <c r="D183" s="22"/>
      <c r="E183" s="2"/>
      <c r="F183" s="78"/>
      <c r="G183" s="23"/>
      <c r="H183" s="15"/>
      <c r="I183" s="15"/>
      <c r="J183" s="24"/>
      <c r="K183" s="24"/>
      <c r="L183" s="25"/>
    </row>
    <row r="184" spans="1:12" ht="14.25" customHeight="1">
      <c r="A184" s="59"/>
      <c r="B184" s="26"/>
      <c r="C184" s="27" t="s">
        <v>844</v>
      </c>
      <c r="D184" s="28"/>
      <c r="E184" s="29" t="s">
        <v>929</v>
      </c>
      <c r="F184" s="5">
        <v>1</v>
      </c>
      <c r="G184" s="30" t="s">
        <v>0</v>
      </c>
      <c r="H184" s="5"/>
      <c r="I184" s="5">
        <f>ROUND((I180+I182)*0.2,0)</f>
        <v>654</v>
      </c>
      <c r="J184" s="7"/>
      <c r="K184" s="7"/>
      <c r="L184" s="31"/>
    </row>
    <row r="185" spans="1:12" ht="14.25" customHeight="1">
      <c r="A185" s="40"/>
      <c r="B185" s="8"/>
      <c r="C185" s="2"/>
      <c r="D185" s="10"/>
      <c r="F185" s="77"/>
      <c r="G185" s="17"/>
      <c r="H185" s="32"/>
      <c r="I185" s="71"/>
      <c r="J185" s="18"/>
      <c r="K185" s="18"/>
      <c r="L185" s="19"/>
    </row>
    <row r="186" spans="1:12" ht="14.25" customHeight="1">
      <c r="A186" s="40"/>
      <c r="B186" s="8"/>
      <c r="C186" s="9"/>
      <c r="D186" s="10"/>
      <c r="F186" s="3"/>
      <c r="G186" s="30"/>
      <c r="H186" s="3"/>
      <c r="I186" s="5"/>
      <c r="J186" s="7"/>
      <c r="K186" s="18"/>
      <c r="L186" s="19"/>
    </row>
    <row r="187" spans="1:12" ht="14.25" customHeight="1">
      <c r="A187" s="58"/>
      <c r="B187" s="20"/>
      <c r="C187" s="2"/>
      <c r="D187" s="22"/>
      <c r="E187" s="2"/>
      <c r="F187" s="78"/>
      <c r="G187" s="23"/>
      <c r="H187" s="15"/>
      <c r="I187" s="72"/>
      <c r="J187" s="24"/>
      <c r="K187" s="24"/>
      <c r="L187" s="25"/>
    </row>
    <row r="188" spans="1:12" ht="14.25" customHeight="1">
      <c r="A188" s="59"/>
      <c r="B188" s="26"/>
      <c r="C188" s="27"/>
      <c r="D188" s="28"/>
      <c r="E188" s="29"/>
      <c r="F188" s="5"/>
      <c r="G188" s="30"/>
      <c r="H188" s="5"/>
      <c r="I188" s="5"/>
      <c r="J188" s="7"/>
      <c r="K188" s="7"/>
      <c r="L188" s="31"/>
    </row>
    <row r="189" spans="1:12" ht="14.25" customHeight="1">
      <c r="A189" s="40"/>
      <c r="B189" s="8"/>
      <c r="C189" s="2"/>
      <c r="D189" s="10"/>
      <c r="F189" s="77"/>
      <c r="G189" s="17"/>
      <c r="H189" s="32"/>
      <c r="I189" s="71"/>
      <c r="J189" s="18"/>
      <c r="K189" s="18"/>
      <c r="L189" s="19"/>
    </row>
    <row r="190" spans="1:12" ht="14.25" customHeight="1">
      <c r="A190" s="40"/>
      <c r="B190" s="8"/>
      <c r="C190" s="9"/>
      <c r="D190" s="10"/>
      <c r="F190" s="77"/>
      <c r="G190" s="17"/>
      <c r="H190" s="32"/>
      <c r="I190" s="32"/>
      <c r="J190" s="18"/>
      <c r="K190" s="18"/>
      <c r="L190" s="19"/>
    </row>
    <row r="191" spans="1:12" ht="14.25" customHeight="1">
      <c r="A191" s="58"/>
      <c r="B191" s="20"/>
      <c r="C191" s="2"/>
      <c r="D191" s="22"/>
      <c r="E191" s="2"/>
      <c r="F191" s="78"/>
      <c r="G191" s="23"/>
      <c r="H191" s="15"/>
      <c r="I191" s="72"/>
      <c r="J191" s="24"/>
      <c r="K191" s="24"/>
      <c r="L191" s="25"/>
    </row>
    <row r="192" spans="1:12" ht="14.25" customHeight="1">
      <c r="A192" s="59"/>
      <c r="B192" s="26"/>
      <c r="C192" s="27"/>
      <c r="D192" s="28"/>
      <c r="E192" s="29"/>
      <c r="F192" s="79"/>
      <c r="G192" s="30"/>
      <c r="H192" s="6"/>
      <c r="I192" s="6"/>
      <c r="J192" s="7"/>
      <c r="K192" s="7"/>
      <c r="L192" s="31"/>
    </row>
    <row r="193" spans="1:12" ht="14.25" customHeight="1">
      <c r="A193" s="58"/>
      <c r="B193" s="20"/>
      <c r="C193" s="2"/>
      <c r="D193" s="22"/>
      <c r="E193" s="2"/>
      <c r="F193" s="78"/>
      <c r="G193" s="23"/>
      <c r="H193" s="15"/>
      <c r="I193" s="72"/>
      <c r="J193" s="24"/>
      <c r="K193" s="24"/>
      <c r="L193" s="25"/>
    </row>
    <row r="194" spans="1:12" ht="14.25" customHeight="1">
      <c r="A194" s="59"/>
      <c r="B194" s="26"/>
      <c r="C194" s="43" t="s">
        <v>1082</v>
      </c>
      <c r="D194" s="28"/>
      <c r="E194" s="29"/>
      <c r="F194" s="79"/>
      <c r="G194" s="30"/>
      <c r="H194" s="6"/>
      <c r="I194" s="5">
        <f>SUM(I169:I192)</f>
        <v>5492.6</v>
      </c>
      <c r="J194" s="7"/>
      <c r="K194" s="7"/>
      <c r="L194" s="31"/>
    </row>
    <row r="195" spans="1:12" ht="14.25" customHeight="1">
      <c r="A195" s="58"/>
      <c r="B195" s="20"/>
      <c r="C195" s="2"/>
      <c r="D195" s="22"/>
      <c r="E195" s="2"/>
      <c r="F195" s="78"/>
      <c r="G195" s="23"/>
      <c r="H195" s="15"/>
      <c r="I195" s="72"/>
      <c r="J195" s="24"/>
      <c r="K195" s="24"/>
      <c r="L195" s="25"/>
    </row>
    <row r="196" spans="1:12" ht="14.25" customHeight="1">
      <c r="A196" s="59"/>
      <c r="B196" s="26"/>
      <c r="C196" s="43" t="s">
        <v>60</v>
      </c>
      <c r="D196" s="28"/>
      <c r="E196" s="29"/>
      <c r="F196" s="79"/>
      <c r="G196" s="30"/>
      <c r="H196" s="6"/>
      <c r="I196" s="6">
        <f>IF(I194&gt;=10000,ROUNDDOWN((I194/100)*100,-2),IF(10000&gt;I194&gt;=1000,ROUNDDOWN((I194/10)*10,-1),IF(I194&lt;1000,ROUNDDOWN((I194/1)*1,0))))</f>
        <v>5490</v>
      </c>
      <c r="J196" s="7"/>
      <c r="K196" s="7"/>
      <c r="L196" s="31"/>
    </row>
    <row r="197" spans="1:12" ht="14.25" customHeight="1">
      <c r="A197" s="40"/>
      <c r="B197" s="8"/>
      <c r="D197" s="10"/>
      <c r="F197" s="77"/>
      <c r="G197" s="17"/>
      <c r="H197" s="32"/>
      <c r="I197" s="71"/>
      <c r="J197" s="18"/>
      <c r="K197" s="18"/>
      <c r="L197" s="19"/>
    </row>
    <row r="198" spans="1:12" ht="14.25" customHeight="1" thickBot="1">
      <c r="A198" s="60"/>
      <c r="B198" s="50"/>
      <c r="C198" s="51"/>
      <c r="D198" s="52"/>
      <c r="E198" s="53"/>
      <c r="F198" s="80"/>
      <c r="G198" s="55"/>
      <c r="H198" s="125"/>
      <c r="I198" s="125"/>
      <c r="J198" s="124"/>
      <c r="K198" s="62"/>
      <c r="L198" s="119"/>
    </row>
    <row r="200" spans="1:12" ht="14.25" customHeight="1">
      <c r="J200" s="56" t="s">
        <v>3</v>
      </c>
      <c r="K200" s="776">
        <f>K160+1</f>
        <v>5</v>
      </c>
      <c r="L200" s="777"/>
    </row>
    <row r="202" spans="1:12" ht="14.25" customHeight="1" thickBot="1"/>
    <row r="203" spans="1:12" ht="14.25" customHeight="1">
      <c r="A203" s="34"/>
      <c r="B203" s="35"/>
      <c r="C203" s="11"/>
      <c r="D203" s="37"/>
      <c r="E203" s="11"/>
      <c r="F203" s="44"/>
      <c r="G203" s="44"/>
      <c r="H203" s="44"/>
      <c r="I203" s="44"/>
      <c r="J203" s="11"/>
      <c r="K203" s="11"/>
      <c r="L203" s="45"/>
    </row>
    <row r="204" spans="1:12" ht="14.25" customHeight="1" thickBot="1">
      <c r="A204" s="46"/>
      <c r="B204" s="47"/>
      <c r="C204" s="39" t="s">
        <v>5</v>
      </c>
      <c r="D204" s="48"/>
      <c r="E204" s="39" t="s">
        <v>6</v>
      </c>
      <c r="F204" s="49" t="s">
        <v>7</v>
      </c>
      <c r="G204" s="49" t="s">
        <v>4</v>
      </c>
      <c r="H204" s="49" t="s">
        <v>8</v>
      </c>
      <c r="I204" s="49" t="s">
        <v>1</v>
      </c>
      <c r="J204" s="586" t="s">
        <v>2</v>
      </c>
      <c r="K204" s="586"/>
      <c r="L204" s="587"/>
    </row>
    <row r="205" spans="1:12" ht="14.25" customHeight="1">
      <c r="A205" s="34"/>
      <c r="B205" s="35"/>
      <c r="C205" s="11" t="s">
        <v>214</v>
      </c>
      <c r="D205" s="37"/>
      <c r="E205" s="11"/>
      <c r="F205" s="81"/>
      <c r="G205" s="13"/>
      <c r="H205" s="38"/>
      <c r="I205" s="38"/>
      <c r="J205" s="14"/>
      <c r="K205" s="14"/>
      <c r="L205" s="16"/>
    </row>
    <row r="206" spans="1:12" ht="14.25" customHeight="1">
      <c r="A206" s="40" t="s">
        <v>1083</v>
      </c>
      <c r="B206" s="8"/>
      <c r="C206" s="9" t="s">
        <v>215</v>
      </c>
      <c r="D206" s="10"/>
      <c r="F206" s="77"/>
      <c r="G206" s="17"/>
      <c r="H206" s="32"/>
      <c r="I206" s="32"/>
      <c r="J206" s="18"/>
      <c r="K206" s="18"/>
      <c r="L206" s="19"/>
    </row>
    <row r="207" spans="1:12" ht="14.25" customHeight="1">
      <c r="A207" s="41"/>
      <c r="B207" s="20"/>
      <c r="C207" s="2"/>
      <c r="D207" s="22"/>
      <c r="E207" s="2"/>
      <c r="F207" s="78"/>
      <c r="G207" s="23"/>
      <c r="H207" s="15"/>
      <c r="I207" s="15"/>
      <c r="J207" s="24"/>
      <c r="K207" s="24"/>
      <c r="L207" s="25"/>
    </row>
    <row r="208" spans="1:12" ht="14.25" customHeight="1">
      <c r="A208" s="42"/>
      <c r="B208" s="26"/>
      <c r="C208" s="27" t="s">
        <v>243</v>
      </c>
      <c r="D208" s="28"/>
      <c r="E208" s="29"/>
      <c r="F208" s="79"/>
      <c r="G208" s="30"/>
      <c r="H208" s="6"/>
      <c r="I208" s="6"/>
      <c r="J208" s="7"/>
      <c r="K208" s="7"/>
      <c r="L208" s="31"/>
    </row>
    <row r="209" spans="1:12" ht="14.25" customHeight="1">
      <c r="A209" s="40"/>
      <c r="B209" s="8"/>
      <c r="C209" s="2"/>
      <c r="D209" s="22"/>
      <c r="E209" s="2"/>
      <c r="F209" s="78"/>
      <c r="G209" s="23"/>
      <c r="H209" s="32"/>
      <c r="I209" s="32"/>
      <c r="J209" s="18"/>
      <c r="K209" s="18"/>
      <c r="L209" s="19"/>
    </row>
    <row r="210" spans="1:12" ht="14.25" customHeight="1">
      <c r="A210" s="40"/>
      <c r="B210" s="8"/>
      <c r="C210" s="27" t="s">
        <v>185</v>
      </c>
      <c r="D210" s="28"/>
      <c r="E210" s="29"/>
      <c r="F210" s="5">
        <v>0.06</v>
      </c>
      <c r="G210" s="30" t="s">
        <v>44</v>
      </c>
      <c r="H210" s="3">
        <v>4900</v>
      </c>
      <c r="I210" s="5">
        <f>ROUNDDOWN(F210*H210,2)</f>
        <v>294</v>
      </c>
      <c r="J210" s="7" t="s">
        <v>882</v>
      </c>
      <c r="K210" s="18"/>
      <c r="L210" s="19"/>
    </row>
    <row r="211" spans="1:12" ht="14.25" customHeight="1">
      <c r="A211" s="41"/>
      <c r="B211" s="20"/>
      <c r="C211" s="2"/>
      <c r="D211" s="22"/>
      <c r="E211" s="2"/>
      <c r="F211" s="78"/>
      <c r="G211" s="23"/>
      <c r="H211" s="15"/>
      <c r="I211" s="32"/>
      <c r="J211" s="24"/>
      <c r="K211" s="24"/>
      <c r="L211" s="25"/>
    </row>
    <row r="212" spans="1:12" ht="14.25" customHeight="1">
      <c r="A212" s="42"/>
      <c r="B212" s="26"/>
      <c r="C212" s="27" t="s">
        <v>244</v>
      </c>
      <c r="D212" s="28"/>
      <c r="E212" s="29"/>
      <c r="F212" s="5">
        <v>0.64</v>
      </c>
      <c r="G212" s="30" t="s">
        <v>786</v>
      </c>
      <c r="H212" s="5">
        <v>240</v>
      </c>
      <c r="I212" s="5">
        <f>ROUNDDOWN(F212*H212,2)</f>
        <v>153.6</v>
      </c>
      <c r="J212" s="7" t="s">
        <v>882</v>
      </c>
      <c r="K212" s="7"/>
      <c r="L212" s="31"/>
    </row>
    <row r="213" spans="1:12" ht="14.25" customHeight="1">
      <c r="A213" s="58"/>
      <c r="B213" s="20"/>
      <c r="C213" s="2"/>
      <c r="D213" s="22"/>
      <c r="E213" s="2"/>
      <c r="F213" s="78"/>
      <c r="G213" s="23"/>
      <c r="H213" s="15"/>
      <c r="I213" s="32"/>
      <c r="J213" s="24"/>
      <c r="K213" s="24"/>
      <c r="L213" s="25"/>
    </row>
    <row r="214" spans="1:12" ht="14.25" customHeight="1">
      <c r="A214" s="59"/>
      <c r="B214" s="26"/>
      <c r="C214" s="27" t="s">
        <v>186</v>
      </c>
      <c r="D214" s="28"/>
      <c r="E214" s="1" t="s">
        <v>1049</v>
      </c>
      <c r="F214" s="5">
        <v>0.03</v>
      </c>
      <c r="G214" s="30" t="s">
        <v>44</v>
      </c>
      <c r="H214" s="5">
        <v>13000</v>
      </c>
      <c r="I214" s="5">
        <f>ROUNDDOWN(F214*H214,2)</f>
        <v>390</v>
      </c>
      <c r="J214" s="7" t="s">
        <v>882</v>
      </c>
      <c r="K214" s="7"/>
      <c r="L214" s="31"/>
    </row>
    <row r="215" spans="1:12" ht="14.25" customHeight="1">
      <c r="A215" s="40"/>
      <c r="B215" s="8"/>
      <c r="C215" s="2"/>
      <c r="D215" s="10"/>
      <c r="F215" s="77"/>
      <c r="G215" s="17"/>
      <c r="H215" s="32"/>
      <c r="I215" s="32"/>
      <c r="J215" s="18"/>
      <c r="K215" s="18"/>
      <c r="L215" s="19"/>
    </row>
    <row r="216" spans="1:12" ht="14.25" customHeight="1">
      <c r="A216" s="40"/>
      <c r="B216" s="8"/>
      <c r="C216" s="9" t="s">
        <v>43</v>
      </c>
      <c r="D216" s="10"/>
      <c r="E216" t="s">
        <v>1050</v>
      </c>
      <c r="F216" s="3">
        <v>0.24</v>
      </c>
      <c r="G216" s="30" t="s">
        <v>44</v>
      </c>
      <c r="H216" s="5">
        <v>13500</v>
      </c>
      <c r="I216" s="5">
        <f>ROUNDDOWN(F216*H216,2)</f>
        <v>3240</v>
      </c>
      <c r="J216" s="7" t="s">
        <v>882</v>
      </c>
      <c r="K216" s="18"/>
      <c r="L216" s="19"/>
    </row>
    <row r="217" spans="1:12" ht="14.25" customHeight="1">
      <c r="A217" s="58"/>
      <c r="B217" s="20"/>
      <c r="C217" s="2"/>
      <c r="D217" s="22"/>
      <c r="E217" s="2"/>
      <c r="F217" s="78"/>
      <c r="G217" s="23"/>
      <c r="H217" s="15"/>
      <c r="I217" s="32"/>
      <c r="J217" s="24"/>
      <c r="K217" s="24"/>
      <c r="L217" s="25"/>
    </row>
    <row r="218" spans="1:12" ht="14.25" customHeight="1">
      <c r="A218" s="59"/>
      <c r="B218" s="26"/>
      <c r="C218" s="27" t="s">
        <v>45</v>
      </c>
      <c r="D218" s="28"/>
      <c r="E218" s="1" t="s">
        <v>187</v>
      </c>
      <c r="F218" s="5">
        <v>0.03</v>
      </c>
      <c r="G218" s="30" t="s">
        <v>44</v>
      </c>
      <c r="H218" s="5">
        <v>6990</v>
      </c>
      <c r="I218" s="5">
        <f>ROUNDDOWN(F218*H218,2)</f>
        <v>209.7</v>
      </c>
      <c r="J218" s="7" t="s">
        <v>882</v>
      </c>
      <c r="K218" s="7"/>
      <c r="L218" s="31"/>
    </row>
    <row r="219" spans="1:12" ht="14.25" customHeight="1">
      <c r="A219" s="40"/>
      <c r="B219" s="8"/>
      <c r="C219" s="2"/>
      <c r="D219" s="22"/>
      <c r="E219" s="2"/>
      <c r="F219" s="78"/>
      <c r="G219" s="23"/>
      <c r="H219" s="32"/>
      <c r="I219" s="32"/>
      <c r="J219" s="18"/>
      <c r="K219" s="18"/>
      <c r="L219" s="19"/>
    </row>
    <row r="220" spans="1:12" ht="14.25" customHeight="1">
      <c r="A220" s="40"/>
      <c r="B220" s="8"/>
      <c r="C220" s="27" t="s">
        <v>45</v>
      </c>
      <c r="D220" s="28"/>
      <c r="E220" s="1" t="s">
        <v>55</v>
      </c>
      <c r="F220" s="5">
        <v>0.24</v>
      </c>
      <c r="G220" s="30" t="s">
        <v>44</v>
      </c>
      <c r="H220" s="3">
        <v>11600</v>
      </c>
      <c r="I220" s="5">
        <f>ROUNDDOWN(F220*H220,2)</f>
        <v>2784</v>
      </c>
      <c r="J220" s="7" t="s">
        <v>882</v>
      </c>
      <c r="K220" s="18"/>
      <c r="L220" s="19"/>
    </row>
    <row r="221" spans="1:12" ht="14.25" customHeight="1">
      <c r="A221" s="58"/>
      <c r="B221" s="20"/>
      <c r="C221" s="2"/>
      <c r="D221" s="10"/>
      <c r="F221" s="77"/>
      <c r="G221" s="17"/>
      <c r="H221" s="15"/>
      <c r="I221" s="32"/>
      <c r="J221" s="24"/>
      <c r="K221" s="24"/>
      <c r="L221" s="25"/>
    </row>
    <row r="222" spans="1:12" ht="14.25" customHeight="1">
      <c r="A222" s="59"/>
      <c r="B222" s="26"/>
      <c r="C222" s="27" t="s">
        <v>245</v>
      </c>
      <c r="D222" s="28"/>
      <c r="E222" s="29"/>
      <c r="F222" s="5">
        <v>1.1399999999999999</v>
      </c>
      <c r="G222" s="30" t="s">
        <v>786</v>
      </c>
      <c r="H222" s="5">
        <v>3640</v>
      </c>
      <c r="I222" s="5">
        <f>ROUNDDOWN(F222*H222,2)</f>
        <v>4149.6000000000004</v>
      </c>
      <c r="J222" s="7" t="s">
        <v>882</v>
      </c>
      <c r="K222" s="7"/>
      <c r="L222" s="31"/>
    </row>
    <row r="223" spans="1:12" ht="14.25" customHeight="1">
      <c r="A223" s="40"/>
      <c r="B223" s="8"/>
      <c r="D223" s="10"/>
      <c r="F223" s="77"/>
      <c r="G223" s="17"/>
      <c r="H223" s="32"/>
      <c r="I223" s="32"/>
      <c r="J223" s="18"/>
      <c r="K223" s="18"/>
      <c r="L223" s="19"/>
    </row>
    <row r="224" spans="1:12" ht="14.25" customHeight="1">
      <c r="A224" s="59"/>
      <c r="B224" s="26"/>
      <c r="C224" s="9" t="s">
        <v>246</v>
      </c>
      <c r="D224" s="10"/>
      <c r="F224" s="3">
        <v>0.74</v>
      </c>
      <c r="G224" s="30" t="s">
        <v>786</v>
      </c>
      <c r="H224" s="5">
        <v>4290</v>
      </c>
      <c r="I224" s="5">
        <f>ROUNDDOWN(F224*H224,2)</f>
        <v>3174.6</v>
      </c>
      <c r="J224" s="7" t="s">
        <v>882</v>
      </c>
      <c r="K224" s="7"/>
      <c r="L224" s="31"/>
    </row>
    <row r="225" spans="1:12" ht="14.25" customHeight="1">
      <c r="A225" s="40"/>
      <c r="B225" s="8"/>
      <c r="C225" s="2"/>
      <c r="D225" s="22"/>
      <c r="E225" s="2"/>
      <c r="F225" s="78"/>
      <c r="G225" s="23"/>
      <c r="H225" s="32"/>
      <c r="I225" s="32"/>
      <c r="J225" s="18"/>
      <c r="K225" s="18"/>
      <c r="L225" s="19"/>
    </row>
    <row r="226" spans="1:12" ht="14.25" customHeight="1">
      <c r="A226" s="40"/>
      <c r="B226" s="8"/>
      <c r="C226" s="27" t="s">
        <v>46</v>
      </c>
      <c r="D226" s="28"/>
      <c r="E226" s="29" t="s">
        <v>47</v>
      </c>
      <c r="F226" s="5">
        <v>1.88</v>
      </c>
      <c r="G226" s="30" t="s">
        <v>786</v>
      </c>
      <c r="H226" s="3">
        <v>250</v>
      </c>
      <c r="I226" s="5">
        <f>ROUNDDOWN(F226*H226,2)</f>
        <v>470</v>
      </c>
      <c r="J226" s="7" t="s">
        <v>882</v>
      </c>
      <c r="K226" s="18"/>
      <c r="L226" s="19"/>
    </row>
    <row r="227" spans="1:12" ht="14.25" customHeight="1">
      <c r="A227" s="58"/>
      <c r="B227" s="20"/>
      <c r="C227" s="2"/>
      <c r="D227" s="10"/>
      <c r="F227" s="77"/>
      <c r="G227" s="17"/>
      <c r="H227" s="15"/>
      <c r="I227" s="32"/>
      <c r="J227" s="24"/>
      <c r="K227" s="24"/>
      <c r="L227" s="25"/>
    </row>
    <row r="228" spans="1:12" ht="14.25" customHeight="1">
      <c r="A228" s="59"/>
      <c r="B228" s="26"/>
      <c r="C228" s="9" t="s">
        <v>48</v>
      </c>
      <c r="D228" s="10"/>
      <c r="E228" t="s">
        <v>49</v>
      </c>
      <c r="F228" s="3">
        <v>6.58</v>
      </c>
      <c r="G228" s="17" t="s">
        <v>50</v>
      </c>
      <c r="H228" s="5">
        <v>76</v>
      </c>
      <c r="I228" s="5">
        <f>ROUNDDOWN(F228*H228,2)</f>
        <v>500.08</v>
      </c>
      <c r="J228" s="7" t="s">
        <v>882</v>
      </c>
      <c r="K228" s="7"/>
      <c r="L228" s="31"/>
    </row>
    <row r="229" spans="1:12" ht="14.25" customHeight="1">
      <c r="A229" s="40"/>
      <c r="B229" s="8"/>
      <c r="C229" s="2"/>
      <c r="D229" s="22"/>
      <c r="E229" s="2"/>
      <c r="F229" s="78"/>
      <c r="G229" s="23"/>
      <c r="H229" s="32"/>
      <c r="I229" s="32"/>
      <c r="J229" s="18"/>
      <c r="K229" s="18"/>
      <c r="L229" s="19"/>
    </row>
    <row r="230" spans="1:12" ht="14.25" customHeight="1">
      <c r="A230" s="40"/>
      <c r="B230" s="8"/>
      <c r="C230" s="27" t="s">
        <v>48</v>
      </c>
      <c r="D230" s="28"/>
      <c r="E230" s="28" t="s">
        <v>51</v>
      </c>
      <c r="F230" s="5">
        <v>3.41</v>
      </c>
      <c r="G230" s="30" t="s">
        <v>50</v>
      </c>
      <c r="H230" s="3">
        <v>73</v>
      </c>
      <c r="I230" s="5">
        <f>ROUNDDOWN(F230*H230,2)</f>
        <v>248.93</v>
      </c>
      <c r="J230" s="7" t="s">
        <v>882</v>
      </c>
      <c r="K230" s="18"/>
      <c r="L230" s="19"/>
    </row>
    <row r="231" spans="1:12" ht="14.25" customHeight="1">
      <c r="A231" s="58"/>
      <c r="B231" s="20"/>
      <c r="C231" s="2"/>
      <c r="D231" s="10"/>
      <c r="F231" s="77"/>
      <c r="G231" s="17"/>
      <c r="H231" s="15"/>
      <c r="I231" s="32"/>
      <c r="J231" s="24"/>
      <c r="K231" s="24"/>
      <c r="L231" s="25"/>
    </row>
    <row r="232" spans="1:12" ht="14.25" customHeight="1">
      <c r="A232" s="59"/>
      <c r="B232" s="26"/>
      <c r="C232" s="9" t="s">
        <v>52</v>
      </c>
      <c r="D232" s="10"/>
      <c r="E232" t="s">
        <v>53</v>
      </c>
      <c r="F232" s="3">
        <v>9.61</v>
      </c>
      <c r="G232" s="30" t="s">
        <v>50</v>
      </c>
      <c r="H232" s="5">
        <v>63</v>
      </c>
      <c r="I232" s="5">
        <f>ROUNDDOWN(F232*H232,2)</f>
        <v>605.42999999999995</v>
      </c>
      <c r="J232" s="7" t="s">
        <v>882</v>
      </c>
      <c r="K232" s="7"/>
      <c r="L232" s="31"/>
    </row>
    <row r="233" spans="1:12" ht="14.25" customHeight="1">
      <c r="A233" s="40"/>
      <c r="B233" s="8"/>
      <c r="C233" s="2"/>
      <c r="D233" s="22"/>
      <c r="E233" s="2"/>
      <c r="F233" s="78"/>
      <c r="G233" s="23"/>
      <c r="H233" s="32"/>
      <c r="I233" s="32"/>
      <c r="J233" s="18"/>
      <c r="K233" s="18"/>
      <c r="L233" s="19"/>
    </row>
    <row r="234" spans="1:12" ht="14.25" customHeight="1">
      <c r="A234" s="40"/>
      <c r="B234" s="8"/>
      <c r="C234" s="27" t="s">
        <v>56</v>
      </c>
      <c r="D234" s="28"/>
      <c r="E234" s="29" t="s">
        <v>47</v>
      </c>
      <c r="F234" s="5">
        <v>9.61</v>
      </c>
      <c r="G234" s="30" t="s">
        <v>50</v>
      </c>
      <c r="H234" s="3">
        <v>4</v>
      </c>
      <c r="I234" s="5">
        <f>ROUNDDOWN(F234*H234,2)</f>
        <v>38.44</v>
      </c>
      <c r="J234" s="7" t="s">
        <v>882</v>
      </c>
      <c r="K234" s="18"/>
      <c r="L234" s="19"/>
    </row>
    <row r="235" spans="1:12" ht="14.25" customHeight="1">
      <c r="A235" s="58"/>
      <c r="B235" s="20"/>
      <c r="C235" s="2"/>
      <c r="D235" s="10"/>
      <c r="F235" s="77"/>
      <c r="G235" s="17"/>
      <c r="H235" s="15"/>
      <c r="I235" s="32"/>
      <c r="J235" s="24"/>
      <c r="K235" s="24"/>
      <c r="L235" s="25"/>
    </row>
    <row r="236" spans="1:12" ht="14.25" customHeight="1">
      <c r="A236" s="59"/>
      <c r="B236" s="26"/>
      <c r="C236" s="27" t="s">
        <v>38</v>
      </c>
      <c r="D236" s="28"/>
      <c r="E236" s="29"/>
      <c r="F236" s="5">
        <v>-0.27</v>
      </c>
      <c r="G236" s="30" t="s">
        <v>50</v>
      </c>
      <c r="H236" s="5">
        <v>21</v>
      </c>
      <c r="I236" s="5">
        <f>ROUNDDOWN(F236*H236,2)</f>
        <v>-5.67</v>
      </c>
      <c r="J236" s="7" t="s">
        <v>882</v>
      </c>
      <c r="K236" s="7"/>
      <c r="L236" s="31"/>
    </row>
    <row r="237" spans="1:12" ht="14.25" customHeight="1">
      <c r="A237" s="40"/>
      <c r="B237" s="8"/>
      <c r="C237" t="s">
        <v>265</v>
      </c>
      <c r="D237" s="10"/>
      <c r="F237" s="77"/>
      <c r="G237" s="17"/>
      <c r="H237" s="32"/>
      <c r="I237" s="32"/>
      <c r="J237" s="18"/>
      <c r="K237" s="18"/>
      <c r="L237" s="19"/>
    </row>
    <row r="238" spans="1:12" ht="14.25" customHeight="1" thickBot="1">
      <c r="A238" s="60"/>
      <c r="B238" s="50"/>
      <c r="C238" s="51" t="s">
        <v>58</v>
      </c>
      <c r="D238" s="52"/>
      <c r="E238" s="53" t="s">
        <v>247</v>
      </c>
      <c r="F238" s="54">
        <v>1</v>
      </c>
      <c r="G238" s="55" t="s">
        <v>238</v>
      </c>
      <c r="H238" s="54">
        <v>490</v>
      </c>
      <c r="I238" s="54">
        <f>ROUNDDOWN(F238*H238,2)</f>
        <v>490</v>
      </c>
      <c r="J238" s="62" t="s">
        <v>882</v>
      </c>
      <c r="K238" s="62"/>
      <c r="L238" s="119"/>
    </row>
    <row r="240" spans="1:12" ht="14.25" customHeight="1">
      <c r="J240" s="56" t="s">
        <v>3</v>
      </c>
      <c r="K240" s="776">
        <f>K200+1</f>
        <v>6</v>
      </c>
      <c r="L240" s="777"/>
    </row>
    <row r="242" spans="1:12" ht="14.25" customHeight="1" thickBot="1"/>
    <row r="243" spans="1:12" ht="14.25" customHeight="1">
      <c r="A243" s="34"/>
      <c r="B243" s="35"/>
      <c r="C243" s="11"/>
      <c r="D243" s="37"/>
      <c r="E243" s="11"/>
      <c r="F243" s="44"/>
      <c r="G243" s="44"/>
      <c r="H243" s="44"/>
      <c r="I243" s="44"/>
      <c r="J243" s="11"/>
      <c r="K243" s="11"/>
      <c r="L243" s="45"/>
    </row>
    <row r="244" spans="1:12" ht="14.25" customHeight="1" thickBot="1">
      <c r="A244" s="46"/>
      <c r="B244" s="47"/>
      <c r="C244" s="39" t="s">
        <v>5</v>
      </c>
      <c r="D244" s="48"/>
      <c r="E244" s="39" t="s">
        <v>6</v>
      </c>
      <c r="F244" s="49" t="s">
        <v>7</v>
      </c>
      <c r="G244" s="49" t="s">
        <v>4</v>
      </c>
      <c r="H244" s="49" t="s">
        <v>8</v>
      </c>
      <c r="I244" s="49" t="s">
        <v>1</v>
      </c>
      <c r="J244" s="586" t="s">
        <v>2</v>
      </c>
      <c r="K244" s="586"/>
      <c r="L244" s="587"/>
    </row>
    <row r="245" spans="1:12" ht="14.25" customHeight="1">
      <c r="A245" s="34"/>
      <c r="B245" s="35"/>
      <c r="C245" s="11"/>
      <c r="D245" s="37"/>
      <c r="E245" s="11"/>
      <c r="F245" s="81"/>
      <c r="G245" s="13"/>
      <c r="H245" s="38"/>
      <c r="I245" s="38"/>
      <c r="J245" s="14"/>
      <c r="K245" s="14"/>
      <c r="L245" s="16"/>
    </row>
    <row r="246" spans="1:12" ht="14.25" customHeight="1">
      <c r="A246" s="40"/>
      <c r="B246" s="8"/>
      <c r="C246" s="27" t="s">
        <v>200</v>
      </c>
      <c r="D246" s="28"/>
      <c r="E246" s="29"/>
      <c r="F246" s="3">
        <v>0.74</v>
      </c>
      <c r="G246" s="30" t="s">
        <v>1063</v>
      </c>
      <c r="H246" s="3">
        <v>660</v>
      </c>
      <c r="I246" s="5">
        <f>ROUNDDOWN(F246*H246,2)</f>
        <v>488.4</v>
      </c>
      <c r="J246" s="18" t="s">
        <v>882</v>
      </c>
      <c r="K246" s="18"/>
      <c r="L246" s="19"/>
    </row>
    <row r="247" spans="1:12" ht="14.25" customHeight="1">
      <c r="A247" s="41"/>
      <c r="B247" s="20"/>
      <c r="C247" s="2"/>
      <c r="D247" s="22"/>
      <c r="E247" s="2"/>
      <c r="F247" s="78"/>
      <c r="G247" s="23"/>
      <c r="H247" s="15"/>
      <c r="I247" s="15"/>
      <c r="J247" s="24"/>
      <c r="K247" s="24"/>
      <c r="L247" s="25"/>
    </row>
    <row r="248" spans="1:12" ht="14.25" customHeight="1">
      <c r="A248" s="42"/>
      <c r="B248" s="26"/>
      <c r="C248" s="27"/>
      <c r="D248" s="28"/>
      <c r="E248" s="29"/>
      <c r="F248" s="79"/>
      <c r="G248" s="30"/>
      <c r="H248" s="6"/>
      <c r="I248" s="6"/>
      <c r="J248" s="7"/>
      <c r="K248" s="7"/>
      <c r="L248" s="31"/>
    </row>
    <row r="249" spans="1:12" ht="14.25" customHeight="1">
      <c r="A249" s="58"/>
      <c r="B249" s="20"/>
      <c r="C249" s="2"/>
      <c r="D249" s="22"/>
      <c r="E249" s="2"/>
      <c r="F249" s="78"/>
      <c r="G249" s="23"/>
      <c r="H249" s="15"/>
      <c r="I249" s="72"/>
      <c r="J249" s="24"/>
      <c r="K249" s="24"/>
      <c r="L249" s="25"/>
    </row>
    <row r="250" spans="1:12" ht="14.25" customHeight="1">
      <c r="A250" s="59"/>
      <c r="B250" s="26"/>
      <c r="C250" s="27"/>
      <c r="D250" s="28"/>
      <c r="E250" s="29"/>
      <c r="F250" s="5"/>
      <c r="G250" s="30"/>
      <c r="H250" s="5"/>
      <c r="I250" s="3"/>
      <c r="J250" s="7"/>
      <c r="K250" s="7"/>
      <c r="L250" s="31"/>
    </row>
    <row r="251" spans="1:12" ht="14.25" customHeight="1">
      <c r="A251" s="58"/>
      <c r="B251" s="20"/>
      <c r="C251" s="2"/>
      <c r="D251" s="22"/>
      <c r="E251" s="2"/>
      <c r="F251" s="78"/>
      <c r="G251" s="23"/>
      <c r="H251" s="15"/>
      <c r="I251" s="72"/>
      <c r="J251" s="24"/>
      <c r="K251" s="24"/>
      <c r="L251" s="25"/>
    </row>
    <row r="252" spans="1:12" ht="14.25" customHeight="1">
      <c r="A252" s="59"/>
      <c r="B252" s="26"/>
      <c r="C252" s="27"/>
      <c r="D252" s="28"/>
      <c r="E252" s="29"/>
      <c r="F252" s="5"/>
      <c r="G252" s="30"/>
      <c r="H252" s="5"/>
      <c r="I252" s="5"/>
      <c r="J252" s="7"/>
      <c r="K252" s="7"/>
      <c r="L252" s="31"/>
    </row>
    <row r="253" spans="1:12" ht="14.25" customHeight="1">
      <c r="A253" s="40"/>
      <c r="B253" s="8"/>
      <c r="C253" s="2"/>
      <c r="D253" s="10"/>
      <c r="F253" s="77"/>
      <c r="G253" s="17"/>
      <c r="H253" s="32"/>
      <c r="I253" s="32"/>
      <c r="J253" s="18"/>
      <c r="K253" s="18"/>
      <c r="L253" s="19"/>
    </row>
    <row r="254" spans="1:12" ht="14.25" customHeight="1">
      <c r="A254" s="40"/>
      <c r="B254" s="8"/>
      <c r="C254" s="9"/>
      <c r="D254" s="10"/>
      <c r="F254" s="3"/>
      <c r="G254" s="30"/>
      <c r="H254" s="3"/>
      <c r="I254" s="3"/>
      <c r="J254" s="7"/>
      <c r="K254" s="18"/>
      <c r="L254" s="19"/>
    </row>
    <row r="255" spans="1:12" ht="14.25" customHeight="1">
      <c r="A255" s="58"/>
      <c r="B255" s="20"/>
      <c r="C255" s="2"/>
      <c r="D255" s="22"/>
      <c r="E255" s="2"/>
      <c r="F255" s="78"/>
      <c r="G255" s="23"/>
      <c r="H255" s="15"/>
      <c r="I255" s="15"/>
      <c r="J255" s="24"/>
      <c r="K255" s="24"/>
      <c r="L255" s="25"/>
    </row>
    <row r="256" spans="1:12" ht="14.25" customHeight="1">
      <c r="A256" s="59"/>
      <c r="B256" s="26"/>
      <c r="C256" s="27"/>
      <c r="D256" s="28"/>
      <c r="E256" s="1"/>
      <c r="F256" s="5"/>
      <c r="G256" s="30"/>
      <c r="H256" s="5"/>
      <c r="I256" s="5"/>
      <c r="J256" s="7"/>
      <c r="K256" s="7"/>
      <c r="L256" s="31"/>
    </row>
    <row r="257" spans="1:12" ht="14.25" customHeight="1">
      <c r="A257" s="58"/>
      <c r="B257" s="20"/>
      <c r="C257" s="2"/>
      <c r="D257" s="22"/>
      <c r="E257" s="2"/>
      <c r="F257" s="78"/>
      <c r="G257" s="23"/>
      <c r="H257" s="15"/>
      <c r="I257" s="15"/>
      <c r="J257" s="24"/>
      <c r="K257" s="24"/>
      <c r="L257" s="25"/>
    </row>
    <row r="258" spans="1:12" ht="14.25" customHeight="1">
      <c r="A258" s="59"/>
      <c r="B258" s="26"/>
      <c r="C258" s="27"/>
      <c r="D258" s="28"/>
      <c r="E258" s="1"/>
      <c r="F258" s="5"/>
      <c r="G258" s="30"/>
      <c r="H258" s="5"/>
      <c r="I258" s="5"/>
      <c r="J258" s="7"/>
      <c r="K258" s="7"/>
      <c r="L258" s="31"/>
    </row>
    <row r="259" spans="1:12" ht="14.25" customHeight="1">
      <c r="A259" s="40"/>
      <c r="B259" s="8"/>
      <c r="C259" s="2"/>
      <c r="D259" s="10"/>
      <c r="F259" s="77"/>
      <c r="G259" s="17"/>
      <c r="H259" s="32"/>
      <c r="I259" s="32"/>
      <c r="J259" s="18"/>
      <c r="K259" s="18"/>
      <c r="L259" s="19"/>
    </row>
    <row r="260" spans="1:12" ht="14.25" customHeight="1">
      <c r="A260" s="40"/>
      <c r="B260" s="8"/>
      <c r="C260" s="9"/>
      <c r="D260" s="10"/>
      <c r="F260" s="3"/>
      <c r="G260" s="30"/>
      <c r="H260" s="5"/>
      <c r="I260" s="5"/>
      <c r="J260" s="7"/>
      <c r="K260" s="18"/>
      <c r="L260" s="19"/>
    </row>
    <row r="261" spans="1:12" ht="14.25" customHeight="1">
      <c r="A261" s="58"/>
      <c r="B261" s="20"/>
      <c r="C261" s="2"/>
      <c r="D261" s="22"/>
      <c r="E261" s="2"/>
      <c r="F261" s="78"/>
      <c r="G261" s="23"/>
      <c r="H261" s="15"/>
      <c r="I261" s="15"/>
      <c r="J261" s="24"/>
      <c r="K261" s="24"/>
      <c r="L261" s="25"/>
    </row>
    <row r="262" spans="1:12" ht="14.25" customHeight="1">
      <c r="A262" s="59"/>
      <c r="B262" s="26"/>
      <c r="C262" s="27"/>
      <c r="D262" s="28"/>
      <c r="E262" s="29"/>
      <c r="F262" s="5"/>
      <c r="G262" s="30"/>
      <c r="H262" s="5"/>
      <c r="I262" s="5"/>
      <c r="J262" s="7"/>
      <c r="K262" s="7"/>
      <c r="L262" s="31"/>
    </row>
    <row r="263" spans="1:12" ht="14.25" customHeight="1">
      <c r="A263" s="40"/>
      <c r="B263" s="8"/>
      <c r="C263" s="2"/>
      <c r="D263" s="10"/>
      <c r="F263" s="77"/>
      <c r="G263" s="17"/>
      <c r="H263" s="32"/>
      <c r="I263" s="32"/>
      <c r="J263" s="18"/>
      <c r="K263" s="18"/>
      <c r="L263" s="19"/>
    </row>
    <row r="264" spans="1:12" ht="14.25" customHeight="1">
      <c r="A264" s="40"/>
      <c r="B264" s="8"/>
      <c r="C264" s="9"/>
      <c r="D264" s="10"/>
      <c r="F264" s="3"/>
      <c r="G264" s="17"/>
      <c r="H264" s="3"/>
      <c r="I264" s="5"/>
      <c r="J264" s="7"/>
      <c r="K264" s="18"/>
      <c r="L264" s="19"/>
    </row>
    <row r="265" spans="1:12" ht="14.25" customHeight="1">
      <c r="A265" s="58"/>
      <c r="B265" s="20"/>
      <c r="C265" s="2"/>
      <c r="D265" s="22"/>
      <c r="E265" s="2"/>
      <c r="F265" s="78"/>
      <c r="G265" s="23"/>
      <c r="H265" s="15"/>
      <c r="I265" s="72"/>
      <c r="J265" s="24"/>
      <c r="K265" s="24"/>
      <c r="L265" s="25"/>
    </row>
    <row r="266" spans="1:12" ht="14.25" customHeight="1">
      <c r="A266" s="59"/>
      <c r="B266" s="26"/>
      <c r="C266" s="27"/>
      <c r="D266" s="28"/>
      <c r="E266" s="28"/>
      <c r="F266" s="5"/>
      <c r="G266" s="30"/>
      <c r="H266" s="5"/>
      <c r="I266" s="5"/>
      <c r="J266" s="7"/>
      <c r="K266" s="7"/>
      <c r="L266" s="31"/>
    </row>
    <row r="267" spans="1:12" ht="14.25" customHeight="1">
      <c r="A267" s="40"/>
      <c r="B267" s="8"/>
      <c r="C267" s="2"/>
      <c r="D267" s="10"/>
      <c r="F267" s="77"/>
      <c r="G267" s="17"/>
      <c r="H267" s="32"/>
      <c r="I267" s="72"/>
      <c r="J267" s="18"/>
      <c r="K267" s="18"/>
      <c r="L267" s="19"/>
    </row>
    <row r="268" spans="1:12" ht="14.25" customHeight="1">
      <c r="A268" s="40"/>
      <c r="B268" s="8"/>
      <c r="C268" s="9"/>
      <c r="D268" s="10"/>
      <c r="F268" s="3"/>
      <c r="G268" s="30"/>
      <c r="H268" s="3"/>
      <c r="I268" s="5"/>
      <c r="J268" s="7"/>
      <c r="K268" s="18"/>
      <c r="L268" s="19"/>
    </row>
    <row r="269" spans="1:12" ht="14.25" customHeight="1">
      <c r="A269" s="58"/>
      <c r="B269" s="20"/>
      <c r="C269" s="2"/>
      <c r="D269" s="22"/>
      <c r="E269" s="2"/>
      <c r="F269" s="78"/>
      <c r="G269" s="23"/>
      <c r="H269" s="15"/>
      <c r="I269" s="72"/>
      <c r="J269" s="24"/>
      <c r="K269" s="24"/>
      <c r="L269" s="25"/>
    </row>
    <row r="270" spans="1:12" ht="14.25" customHeight="1">
      <c r="A270" s="59"/>
      <c r="B270" s="26"/>
      <c r="C270" s="27"/>
      <c r="D270" s="28"/>
      <c r="E270" s="29"/>
      <c r="F270" s="5"/>
      <c r="G270" s="30"/>
      <c r="H270" s="5"/>
      <c r="I270" s="5"/>
      <c r="J270" s="7"/>
      <c r="K270" s="7"/>
      <c r="L270" s="31"/>
    </row>
    <row r="271" spans="1:12" ht="14.25" customHeight="1">
      <c r="A271" s="40"/>
      <c r="B271" s="8"/>
      <c r="C271" s="2"/>
      <c r="D271" s="10"/>
      <c r="F271" s="77"/>
      <c r="G271" s="17"/>
      <c r="H271" s="32"/>
      <c r="I271" s="71"/>
      <c r="J271" s="18"/>
      <c r="K271" s="18"/>
      <c r="L271" s="19"/>
    </row>
    <row r="272" spans="1:12" ht="14.25" customHeight="1">
      <c r="A272" s="59"/>
      <c r="B272" s="26"/>
      <c r="C272" s="27"/>
      <c r="D272" s="28"/>
      <c r="E272" s="29"/>
      <c r="F272" s="79"/>
      <c r="G272" s="30"/>
      <c r="H272" s="6"/>
      <c r="I272" s="6"/>
      <c r="J272" s="7"/>
      <c r="K272" s="7"/>
      <c r="L272" s="31"/>
    </row>
    <row r="273" spans="1:12" ht="14.25" customHeight="1">
      <c r="A273" s="58"/>
      <c r="B273" s="20"/>
      <c r="C273" s="2"/>
      <c r="D273" s="22"/>
      <c r="E273" s="2"/>
      <c r="F273" s="78"/>
      <c r="G273" s="23"/>
      <c r="H273" s="15"/>
      <c r="I273" s="72"/>
      <c r="J273" s="24"/>
      <c r="K273" s="24"/>
      <c r="L273" s="25"/>
    </row>
    <row r="274" spans="1:12" ht="14.25" customHeight="1">
      <c r="A274" s="59"/>
      <c r="B274" s="26"/>
      <c r="C274" s="43" t="s">
        <v>1084</v>
      </c>
      <c r="D274" s="28"/>
      <c r="E274" s="29"/>
      <c r="F274" s="79"/>
      <c r="G274" s="30"/>
      <c r="H274" s="6"/>
      <c r="I274" s="5">
        <f>SUM(I209:I272)</f>
        <v>17231.110000000004</v>
      </c>
      <c r="J274" s="7"/>
      <c r="K274" s="7"/>
      <c r="L274" s="31"/>
    </row>
    <row r="275" spans="1:12" ht="14.25" customHeight="1">
      <c r="A275" s="58"/>
      <c r="B275" s="20"/>
      <c r="C275" s="2"/>
      <c r="D275" s="22"/>
      <c r="E275" s="2"/>
      <c r="F275" s="78"/>
      <c r="G275" s="23"/>
      <c r="H275" s="15"/>
      <c r="I275" s="72"/>
      <c r="J275" s="24"/>
      <c r="K275" s="24"/>
      <c r="L275" s="25"/>
    </row>
    <row r="276" spans="1:12" ht="14.25" customHeight="1">
      <c r="A276" s="59"/>
      <c r="B276" s="26"/>
      <c r="C276" s="43" t="s">
        <v>60</v>
      </c>
      <c r="D276" s="28"/>
      <c r="E276" s="29"/>
      <c r="F276" s="79"/>
      <c r="G276" s="30"/>
      <c r="H276" s="6"/>
      <c r="I276" s="6">
        <f>IF(I274&gt;=10000,ROUNDDOWN((I274/100)*100,-2),IF(10000&gt;I274&gt;=1000,ROUNDDOWN((I274/10)*10,-1),IF(I274&lt;1000,ROUNDDOWN((I274/1)*1,0))))</f>
        <v>17200</v>
      </c>
      <c r="J276" s="7"/>
      <c r="K276" s="7"/>
      <c r="L276" s="31"/>
    </row>
    <row r="277" spans="1:12" ht="14.25" customHeight="1">
      <c r="A277" s="40"/>
      <c r="B277" s="8"/>
      <c r="D277" s="10"/>
      <c r="F277" s="77"/>
      <c r="G277" s="17"/>
      <c r="H277" s="32"/>
      <c r="I277" s="71"/>
      <c r="J277" s="18"/>
      <c r="K277" s="18"/>
      <c r="L277" s="19"/>
    </row>
    <row r="278" spans="1:12" ht="14.25" customHeight="1" thickBot="1">
      <c r="A278" s="60"/>
      <c r="B278" s="50"/>
      <c r="C278" s="51"/>
      <c r="D278" s="52"/>
      <c r="E278" s="53"/>
      <c r="F278" s="80"/>
      <c r="G278" s="55"/>
      <c r="H278" s="125"/>
      <c r="I278" s="125"/>
      <c r="J278" s="124"/>
      <c r="K278" s="62"/>
      <c r="L278" s="119"/>
    </row>
    <row r="280" spans="1:12" ht="14.25" customHeight="1">
      <c r="J280" s="56" t="s">
        <v>3</v>
      </c>
      <c r="K280" s="776">
        <f>K240+1</f>
        <v>7</v>
      </c>
      <c r="L280" s="777"/>
    </row>
    <row r="282" spans="1:12" ht="14.25" customHeight="1" thickBot="1"/>
    <row r="283" spans="1:12" ht="14.25" customHeight="1">
      <c r="A283" s="34"/>
      <c r="B283" s="35"/>
      <c r="C283" s="11"/>
      <c r="D283" s="37"/>
      <c r="E283" s="11"/>
      <c r="F283" s="44"/>
      <c r="G283" s="44"/>
      <c r="H283" s="44"/>
      <c r="I283" s="44"/>
      <c r="J283" s="11"/>
      <c r="K283" s="11"/>
      <c r="L283" s="45"/>
    </row>
    <row r="284" spans="1:12" ht="14.25" customHeight="1" thickBot="1">
      <c r="A284" s="46"/>
      <c r="B284" s="47"/>
      <c r="C284" s="39" t="s">
        <v>5</v>
      </c>
      <c r="D284" s="48"/>
      <c r="E284" s="39" t="s">
        <v>6</v>
      </c>
      <c r="F284" s="49" t="s">
        <v>7</v>
      </c>
      <c r="G284" s="49" t="s">
        <v>4</v>
      </c>
      <c r="H284" s="49" t="s">
        <v>8</v>
      </c>
      <c r="I284" s="49" t="s">
        <v>1</v>
      </c>
      <c r="J284" s="586" t="s">
        <v>2</v>
      </c>
      <c r="K284" s="586"/>
      <c r="L284" s="587"/>
    </row>
    <row r="285" spans="1:12" ht="14.25" customHeight="1">
      <c r="A285" s="34"/>
      <c r="B285" s="35"/>
      <c r="C285" s="11" t="s">
        <v>216</v>
      </c>
      <c r="D285" s="37"/>
      <c r="E285" s="11"/>
      <c r="F285" s="81"/>
      <c r="G285" s="13"/>
      <c r="H285" s="38"/>
      <c r="I285" s="38"/>
      <c r="J285" s="14"/>
      <c r="K285" s="14"/>
      <c r="L285" s="16"/>
    </row>
    <row r="286" spans="1:12" ht="14.25" customHeight="1">
      <c r="A286" s="40" t="s">
        <v>1085</v>
      </c>
      <c r="B286" s="8"/>
      <c r="C286" s="9" t="s">
        <v>215</v>
      </c>
      <c r="D286" s="10"/>
      <c r="F286" s="77"/>
      <c r="G286" s="17"/>
      <c r="H286" s="32"/>
      <c r="I286" s="32"/>
      <c r="J286" s="18"/>
      <c r="K286" s="18"/>
      <c r="L286" s="19"/>
    </row>
    <row r="287" spans="1:12" ht="14.25" customHeight="1">
      <c r="A287" s="41"/>
      <c r="B287" s="20"/>
      <c r="C287" s="2"/>
      <c r="D287" s="22"/>
      <c r="E287" s="2"/>
      <c r="F287" s="78"/>
      <c r="G287" s="23"/>
      <c r="H287" s="15"/>
      <c r="I287" s="15"/>
      <c r="J287" s="24"/>
      <c r="K287" s="24"/>
      <c r="L287" s="25"/>
    </row>
    <row r="288" spans="1:12" ht="14.25" customHeight="1">
      <c r="A288" s="42"/>
      <c r="B288" s="26"/>
      <c r="C288" s="27" t="s">
        <v>243</v>
      </c>
      <c r="D288" s="28"/>
      <c r="E288" s="29"/>
      <c r="F288" s="79"/>
      <c r="G288" s="30"/>
      <c r="H288" s="6"/>
      <c r="I288" s="6"/>
      <c r="J288" s="7"/>
      <c r="K288" s="7"/>
      <c r="L288" s="31"/>
    </row>
    <row r="289" spans="1:12" ht="14.25" customHeight="1">
      <c r="A289" s="40"/>
      <c r="B289" s="8"/>
      <c r="C289" s="2"/>
      <c r="D289" s="22"/>
      <c r="E289" s="2"/>
      <c r="F289" s="78"/>
      <c r="G289" s="23"/>
      <c r="H289" s="32"/>
      <c r="I289" s="32"/>
      <c r="J289" s="18"/>
      <c r="K289" s="18"/>
      <c r="L289" s="19"/>
    </row>
    <row r="290" spans="1:12" ht="14.25" customHeight="1">
      <c r="A290" s="40"/>
      <c r="B290" s="8"/>
      <c r="C290" s="27" t="s">
        <v>185</v>
      </c>
      <c r="D290" s="28"/>
      <c r="E290" s="29"/>
      <c r="F290" s="5">
        <v>0.06</v>
      </c>
      <c r="G290" s="30" t="s">
        <v>44</v>
      </c>
      <c r="H290" s="3">
        <v>4900</v>
      </c>
      <c r="I290" s="5">
        <f>ROUNDDOWN(F290*H290,2)</f>
        <v>294</v>
      </c>
      <c r="J290" s="7" t="s">
        <v>882</v>
      </c>
      <c r="K290" s="18"/>
      <c r="L290" s="19"/>
    </row>
    <row r="291" spans="1:12" ht="14.25" customHeight="1">
      <c r="A291" s="41"/>
      <c r="B291" s="20"/>
      <c r="C291" s="2"/>
      <c r="D291" s="22"/>
      <c r="E291" s="2"/>
      <c r="F291" s="78"/>
      <c r="G291" s="23"/>
      <c r="H291" s="15"/>
      <c r="I291" s="32"/>
      <c r="J291" s="24"/>
      <c r="K291" s="24"/>
      <c r="L291" s="25"/>
    </row>
    <row r="292" spans="1:12" ht="14.25" customHeight="1">
      <c r="A292" s="42"/>
      <c r="B292" s="26"/>
      <c r="C292" s="27" t="s">
        <v>244</v>
      </c>
      <c r="D292" s="28"/>
      <c r="E292" s="29"/>
      <c r="F292" s="5">
        <v>0.64</v>
      </c>
      <c r="G292" s="30" t="s">
        <v>786</v>
      </c>
      <c r="H292" s="5">
        <v>240</v>
      </c>
      <c r="I292" s="5">
        <f>ROUNDDOWN(F292*H292,2)</f>
        <v>153.6</v>
      </c>
      <c r="J292" s="7" t="s">
        <v>882</v>
      </c>
      <c r="K292" s="7"/>
      <c r="L292" s="31"/>
    </row>
    <row r="293" spans="1:12" ht="14.25" customHeight="1">
      <c r="A293" s="58"/>
      <c r="B293" s="20"/>
      <c r="C293" s="2"/>
      <c r="D293" s="22"/>
      <c r="E293" s="2"/>
      <c r="F293" s="78"/>
      <c r="G293" s="23"/>
      <c r="H293" s="15"/>
      <c r="I293" s="32"/>
      <c r="J293" s="24"/>
      <c r="K293" s="24"/>
      <c r="L293" s="25"/>
    </row>
    <row r="294" spans="1:12" ht="14.25" customHeight="1">
      <c r="A294" s="59"/>
      <c r="B294" s="26"/>
      <c r="C294" s="27" t="s">
        <v>186</v>
      </c>
      <c r="D294" s="28"/>
      <c r="E294" s="1" t="s">
        <v>1049</v>
      </c>
      <c r="F294" s="5">
        <v>0.03</v>
      </c>
      <c r="G294" s="30" t="s">
        <v>44</v>
      </c>
      <c r="H294" s="5">
        <v>13000</v>
      </c>
      <c r="I294" s="5">
        <f>ROUNDDOWN(F294*H294,2)</f>
        <v>390</v>
      </c>
      <c r="J294" s="7" t="s">
        <v>882</v>
      </c>
      <c r="K294" s="7"/>
      <c r="L294" s="31"/>
    </row>
    <row r="295" spans="1:12" ht="14.25" customHeight="1">
      <c r="A295" s="40"/>
      <c r="B295" s="8"/>
      <c r="C295" s="2"/>
      <c r="D295" s="10"/>
      <c r="F295" s="77"/>
      <c r="G295" s="17"/>
      <c r="H295" s="32"/>
      <c r="I295" s="32"/>
      <c r="J295" s="18"/>
      <c r="K295" s="18"/>
      <c r="L295" s="19"/>
    </row>
    <row r="296" spans="1:12" ht="14.25" customHeight="1">
      <c r="A296" s="40"/>
      <c r="B296" s="8"/>
      <c r="C296" s="9" t="s">
        <v>43</v>
      </c>
      <c r="D296" s="10"/>
      <c r="E296" t="s">
        <v>1051</v>
      </c>
      <c r="F296" s="3">
        <v>0.31</v>
      </c>
      <c r="G296" s="30" t="s">
        <v>44</v>
      </c>
      <c r="H296" s="5">
        <v>13500</v>
      </c>
      <c r="I296" s="5">
        <f>ROUNDDOWN(F296*H296,2)</f>
        <v>4185</v>
      </c>
      <c r="J296" s="7" t="s">
        <v>882</v>
      </c>
      <c r="K296" s="18"/>
      <c r="L296" s="19"/>
    </row>
    <row r="297" spans="1:12" ht="14.25" customHeight="1">
      <c r="A297" s="58"/>
      <c r="B297" s="20"/>
      <c r="C297" s="2"/>
      <c r="D297" s="22"/>
      <c r="E297" s="2"/>
      <c r="F297" s="78"/>
      <c r="G297" s="23"/>
      <c r="H297" s="15"/>
      <c r="I297" s="32"/>
      <c r="J297" s="24"/>
      <c r="K297" s="24"/>
      <c r="L297" s="25"/>
    </row>
    <row r="298" spans="1:12" ht="14.25" customHeight="1">
      <c r="A298" s="59"/>
      <c r="B298" s="26"/>
      <c r="C298" s="27" t="s">
        <v>45</v>
      </c>
      <c r="D298" s="28"/>
      <c r="E298" s="1" t="s">
        <v>187</v>
      </c>
      <c r="F298" s="5">
        <v>0.03</v>
      </c>
      <c r="G298" s="30" t="s">
        <v>44</v>
      </c>
      <c r="H298" s="5">
        <v>6990</v>
      </c>
      <c r="I298" s="5">
        <f>ROUNDDOWN(F298*H298,2)</f>
        <v>209.7</v>
      </c>
      <c r="J298" s="7" t="s">
        <v>882</v>
      </c>
      <c r="K298" s="7"/>
      <c r="L298" s="31"/>
    </row>
    <row r="299" spans="1:12" ht="14.25" customHeight="1">
      <c r="A299" s="40"/>
      <c r="B299" s="8"/>
      <c r="C299" s="2"/>
      <c r="D299" s="22"/>
      <c r="E299" s="2"/>
      <c r="F299" s="78"/>
      <c r="G299" s="23"/>
      <c r="H299" s="32"/>
      <c r="I299" s="32"/>
      <c r="J299" s="18"/>
      <c r="K299" s="18"/>
      <c r="L299" s="19"/>
    </row>
    <row r="300" spans="1:12" ht="14.25" customHeight="1">
      <c r="A300" s="40"/>
      <c r="B300" s="8"/>
      <c r="C300" s="27" t="s">
        <v>45</v>
      </c>
      <c r="D300" s="28"/>
      <c r="E300" s="1" t="s">
        <v>55</v>
      </c>
      <c r="F300" s="5">
        <v>0.31</v>
      </c>
      <c r="G300" s="30" t="s">
        <v>44</v>
      </c>
      <c r="H300" s="3">
        <v>11600</v>
      </c>
      <c r="I300" s="5">
        <f>ROUNDDOWN(F300*H300,2)</f>
        <v>3596</v>
      </c>
      <c r="J300" s="7" t="s">
        <v>882</v>
      </c>
      <c r="K300" s="18"/>
      <c r="L300" s="19"/>
    </row>
    <row r="301" spans="1:12" ht="14.25" customHeight="1">
      <c r="A301" s="58"/>
      <c r="B301" s="20"/>
      <c r="C301" s="2"/>
      <c r="D301" s="10"/>
      <c r="F301" s="77"/>
      <c r="G301" s="17"/>
      <c r="H301" s="15"/>
      <c r="I301" s="32"/>
      <c r="J301" s="24"/>
      <c r="K301" s="24"/>
      <c r="L301" s="25"/>
    </row>
    <row r="302" spans="1:12" ht="14.25" customHeight="1">
      <c r="A302" s="59"/>
      <c r="B302" s="26"/>
      <c r="C302" s="27" t="s">
        <v>245</v>
      </c>
      <c r="D302" s="28"/>
      <c r="E302" s="29"/>
      <c r="F302" s="5">
        <v>2.17</v>
      </c>
      <c r="G302" s="30" t="s">
        <v>786</v>
      </c>
      <c r="H302" s="5">
        <v>3640</v>
      </c>
      <c r="I302" s="5">
        <f>ROUNDDOWN(F302*H302,2)</f>
        <v>7898.8</v>
      </c>
      <c r="J302" s="7" t="s">
        <v>882</v>
      </c>
      <c r="K302" s="7"/>
      <c r="L302" s="31"/>
    </row>
    <row r="303" spans="1:12" ht="14.25" customHeight="1">
      <c r="A303" s="40"/>
      <c r="B303" s="8"/>
      <c r="D303" s="10"/>
      <c r="F303" s="77"/>
      <c r="G303" s="17"/>
      <c r="H303" s="32"/>
      <c r="I303" s="32"/>
      <c r="J303" s="18"/>
      <c r="K303" s="18"/>
      <c r="L303" s="19"/>
    </row>
    <row r="304" spans="1:12" ht="14.25" customHeight="1">
      <c r="A304" s="59"/>
      <c r="B304" s="26"/>
      <c r="C304" s="9" t="s">
        <v>246</v>
      </c>
      <c r="D304" s="10"/>
      <c r="F304" s="3">
        <v>0.43</v>
      </c>
      <c r="G304" s="30" t="s">
        <v>1066</v>
      </c>
      <c r="H304" s="5">
        <v>4290</v>
      </c>
      <c r="I304" s="5">
        <f>ROUNDDOWN(F304*H304,2)</f>
        <v>1844.7</v>
      </c>
      <c r="J304" s="7" t="s">
        <v>882</v>
      </c>
      <c r="K304" s="7"/>
      <c r="L304" s="31"/>
    </row>
    <row r="305" spans="1:12" ht="14.25" customHeight="1">
      <c r="A305" s="40"/>
      <c r="B305" s="8"/>
      <c r="C305" s="2"/>
      <c r="D305" s="22"/>
      <c r="E305" s="2"/>
      <c r="F305" s="78"/>
      <c r="G305" s="23"/>
      <c r="H305" s="32"/>
      <c r="I305" s="32"/>
      <c r="J305" s="18"/>
      <c r="K305" s="18"/>
      <c r="L305" s="19"/>
    </row>
    <row r="306" spans="1:12" ht="14.25" customHeight="1">
      <c r="A306" s="40"/>
      <c r="B306" s="8"/>
      <c r="C306" s="27" t="s">
        <v>46</v>
      </c>
      <c r="D306" s="28"/>
      <c r="E306" s="29" t="s">
        <v>47</v>
      </c>
      <c r="F306" s="5">
        <v>2.6</v>
      </c>
      <c r="G306" s="30" t="s">
        <v>1066</v>
      </c>
      <c r="H306" s="3">
        <v>250</v>
      </c>
      <c r="I306" s="5">
        <f>ROUNDDOWN(F306*H306,2)</f>
        <v>650</v>
      </c>
      <c r="J306" s="7" t="s">
        <v>882</v>
      </c>
      <c r="K306" s="18"/>
      <c r="L306" s="19"/>
    </row>
    <row r="307" spans="1:12" ht="14.25" customHeight="1">
      <c r="A307" s="58"/>
      <c r="B307" s="20"/>
      <c r="C307" s="2"/>
      <c r="D307" s="10"/>
      <c r="F307" s="77"/>
      <c r="G307" s="17"/>
      <c r="H307" s="15"/>
      <c r="I307" s="32"/>
      <c r="J307" s="24"/>
      <c r="K307" s="24"/>
      <c r="L307" s="25"/>
    </row>
    <row r="308" spans="1:12" ht="14.25" customHeight="1">
      <c r="A308" s="59"/>
      <c r="B308" s="26"/>
      <c r="C308" s="9" t="s">
        <v>48</v>
      </c>
      <c r="D308" s="10"/>
      <c r="E308" t="s">
        <v>49</v>
      </c>
      <c r="F308" s="3">
        <v>8.91</v>
      </c>
      <c r="G308" s="17" t="s">
        <v>50</v>
      </c>
      <c r="H308" s="5">
        <v>76</v>
      </c>
      <c r="I308" s="5">
        <f>ROUNDDOWN(F308*H308,2)</f>
        <v>677.16</v>
      </c>
      <c r="J308" s="7" t="s">
        <v>882</v>
      </c>
      <c r="K308" s="7"/>
      <c r="L308" s="31"/>
    </row>
    <row r="309" spans="1:12" ht="14.25" customHeight="1">
      <c r="A309" s="40"/>
      <c r="B309" s="8"/>
      <c r="C309" s="2"/>
      <c r="D309" s="22"/>
      <c r="E309" s="2"/>
      <c r="F309" s="78"/>
      <c r="G309" s="23"/>
      <c r="H309" s="32"/>
      <c r="I309" s="32"/>
      <c r="J309" s="18"/>
      <c r="K309" s="18"/>
      <c r="L309" s="19"/>
    </row>
    <row r="310" spans="1:12" ht="14.25" customHeight="1">
      <c r="A310" s="40"/>
      <c r="B310" s="8"/>
      <c r="C310" s="27" t="s">
        <v>48</v>
      </c>
      <c r="D310" s="28"/>
      <c r="E310" s="28" t="s">
        <v>51</v>
      </c>
      <c r="F310" s="5">
        <v>3.41</v>
      </c>
      <c r="G310" s="30" t="s">
        <v>50</v>
      </c>
      <c r="H310" s="3">
        <v>73</v>
      </c>
      <c r="I310" s="5">
        <f>ROUNDDOWN(F310*H310,2)</f>
        <v>248.93</v>
      </c>
      <c r="J310" s="7" t="s">
        <v>882</v>
      </c>
      <c r="K310" s="18"/>
      <c r="L310" s="19"/>
    </row>
    <row r="311" spans="1:12" ht="14.25" customHeight="1">
      <c r="A311" s="58"/>
      <c r="B311" s="20"/>
      <c r="C311" s="2"/>
      <c r="D311" s="10"/>
      <c r="F311" s="77"/>
      <c r="G311" s="17"/>
      <c r="H311" s="15"/>
      <c r="I311" s="32"/>
      <c r="J311" s="24"/>
      <c r="K311" s="24"/>
      <c r="L311" s="25"/>
    </row>
    <row r="312" spans="1:12" ht="14.25" customHeight="1">
      <c r="A312" s="59"/>
      <c r="B312" s="26"/>
      <c r="C312" s="9" t="s">
        <v>52</v>
      </c>
      <c r="D312" s="10"/>
      <c r="E312" t="s">
        <v>53</v>
      </c>
      <c r="F312" s="3">
        <v>11.85</v>
      </c>
      <c r="G312" s="30" t="s">
        <v>50</v>
      </c>
      <c r="H312" s="5">
        <v>63</v>
      </c>
      <c r="I312" s="5">
        <f>ROUNDDOWN(F312*H312,2)</f>
        <v>746.55</v>
      </c>
      <c r="J312" s="7" t="s">
        <v>882</v>
      </c>
      <c r="K312" s="7"/>
      <c r="L312" s="31"/>
    </row>
    <row r="313" spans="1:12" ht="14.25" customHeight="1">
      <c r="A313" s="40"/>
      <c r="B313" s="8"/>
      <c r="C313" s="2"/>
      <c r="D313" s="22"/>
      <c r="E313" s="2"/>
      <c r="F313" s="78"/>
      <c r="G313" s="23"/>
      <c r="H313" s="32"/>
      <c r="I313" s="32"/>
      <c r="J313" s="18"/>
      <c r="K313" s="18"/>
      <c r="L313" s="19"/>
    </row>
    <row r="314" spans="1:12" ht="14.25" customHeight="1">
      <c r="A314" s="40"/>
      <c r="B314" s="8"/>
      <c r="C314" s="27" t="s">
        <v>56</v>
      </c>
      <c r="D314" s="28"/>
      <c r="E314" s="29" t="s">
        <v>47</v>
      </c>
      <c r="F314" s="5">
        <v>11.85</v>
      </c>
      <c r="G314" s="30" t="s">
        <v>50</v>
      </c>
      <c r="H314" s="3">
        <v>4</v>
      </c>
      <c r="I314" s="5">
        <f>ROUNDDOWN(F314*H314,2)</f>
        <v>47.4</v>
      </c>
      <c r="J314" s="7" t="s">
        <v>882</v>
      </c>
      <c r="K314" s="18"/>
      <c r="L314" s="19"/>
    </row>
    <row r="315" spans="1:12" ht="14.25" customHeight="1">
      <c r="A315" s="58"/>
      <c r="B315" s="20"/>
      <c r="C315" s="2"/>
      <c r="D315" s="10"/>
      <c r="F315" s="77"/>
      <c r="G315" s="17"/>
      <c r="H315" s="15"/>
      <c r="I315" s="32"/>
      <c r="J315" s="24"/>
      <c r="K315" s="24"/>
      <c r="L315" s="25"/>
    </row>
    <row r="316" spans="1:12" ht="14.25" customHeight="1">
      <c r="A316" s="59"/>
      <c r="B316" s="26"/>
      <c r="C316" s="27" t="s">
        <v>38</v>
      </c>
      <c r="D316" s="28"/>
      <c r="E316" s="29"/>
      <c r="F316" s="5">
        <v>-0.33</v>
      </c>
      <c r="G316" s="30" t="s">
        <v>50</v>
      </c>
      <c r="H316" s="5">
        <v>21</v>
      </c>
      <c r="I316" s="5">
        <f>ROUNDDOWN(F316*H316,2)</f>
        <v>-6.93</v>
      </c>
      <c r="J316" s="7" t="s">
        <v>882</v>
      </c>
      <c r="K316" s="7"/>
      <c r="L316" s="31"/>
    </row>
    <row r="317" spans="1:12" ht="14.25" customHeight="1">
      <c r="A317" s="40"/>
      <c r="B317" s="8"/>
      <c r="C317" t="s">
        <v>265</v>
      </c>
      <c r="D317" s="10"/>
      <c r="F317" s="77"/>
      <c r="G317" s="17"/>
      <c r="H317" s="32"/>
      <c r="I317" s="32"/>
      <c r="J317" s="18"/>
      <c r="K317" s="18"/>
      <c r="L317" s="19"/>
    </row>
    <row r="318" spans="1:12" ht="14.25" customHeight="1" thickBot="1">
      <c r="A318" s="60"/>
      <c r="B318" s="50"/>
      <c r="C318" s="51" t="s">
        <v>58</v>
      </c>
      <c r="D318" s="52"/>
      <c r="E318" s="53" t="s">
        <v>247</v>
      </c>
      <c r="F318" s="54">
        <v>1</v>
      </c>
      <c r="G318" s="55" t="s">
        <v>184</v>
      </c>
      <c r="H318" s="54">
        <v>490</v>
      </c>
      <c r="I318" s="54">
        <f>ROUNDDOWN(F318*H318,2)</f>
        <v>490</v>
      </c>
      <c r="J318" s="62" t="s">
        <v>882</v>
      </c>
      <c r="K318" s="62"/>
      <c r="L318" s="119"/>
    </row>
    <row r="320" spans="1:12" ht="14.25" customHeight="1">
      <c r="J320" s="56" t="s">
        <v>3</v>
      </c>
      <c r="K320" s="776">
        <f>K280+1</f>
        <v>8</v>
      </c>
      <c r="L320" s="777"/>
    </row>
    <row r="322" spans="1:12" ht="14.25" customHeight="1" thickBot="1"/>
    <row r="323" spans="1:12" ht="14.25" customHeight="1">
      <c r="A323" s="34"/>
      <c r="B323" s="35"/>
      <c r="C323" s="11"/>
      <c r="D323" s="37"/>
      <c r="E323" s="11"/>
      <c r="F323" s="44"/>
      <c r="G323" s="44"/>
      <c r="H323" s="44"/>
      <c r="I323" s="44"/>
      <c r="J323" s="11"/>
      <c r="K323" s="11"/>
      <c r="L323" s="45"/>
    </row>
    <row r="324" spans="1:12" ht="14.25" customHeight="1" thickBot="1">
      <c r="A324" s="46"/>
      <c r="B324" s="47"/>
      <c r="C324" s="39" t="s">
        <v>5</v>
      </c>
      <c r="D324" s="48"/>
      <c r="E324" s="39" t="s">
        <v>6</v>
      </c>
      <c r="F324" s="49" t="s">
        <v>7</v>
      </c>
      <c r="G324" s="49" t="s">
        <v>4</v>
      </c>
      <c r="H324" s="49" t="s">
        <v>8</v>
      </c>
      <c r="I324" s="49" t="s">
        <v>1</v>
      </c>
      <c r="J324" s="586" t="s">
        <v>2</v>
      </c>
      <c r="K324" s="586"/>
      <c r="L324" s="587"/>
    </row>
    <row r="325" spans="1:12" ht="14.25" customHeight="1">
      <c r="A325" s="34"/>
      <c r="B325" s="35"/>
      <c r="C325" s="11"/>
      <c r="D325" s="37"/>
      <c r="E325" s="11"/>
      <c r="F325" s="81"/>
      <c r="G325" s="13"/>
      <c r="H325" s="38"/>
      <c r="I325" s="38"/>
      <c r="J325" s="14"/>
      <c r="K325" s="14"/>
      <c r="L325" s="16"/>
    </row>
    <row r="326" spans="1:12" ht="14.25" customHeight="1">
      <c r="A326" s="40"/>
      <c r="B326" s="8"/>
      <c r="C326" s="27" t="s">
        <v>200</v>
      </c>
      <c r="D326" s="28"/>
      <c r="E326" s="29"/>
      <c r="F326" s="3">
        <v>0.43</v>
      </c>
      <c r="G326" s="30" t="s">
        <v>1066</v>
      </c>
      <c r="H326" s="3">
        <v>660</v>
      </c>
      <c r="I326" s="5">
        <f>ROUNDDOWN(F326*H326,2)</f>
        <v>283.8</v>
      </c>
      <c r="J326" s="18" t="s">
        <v>882</v>
      </c>
      <c r="K326" s="18"/>
      <c r="L326" s="19"/>
    </row>
    <row r="327" spans="1:12" ht="14.25" customHeight="1">
      <c r="A327" s="41"/>
      <c r="B327" s="20"/>
      <c r="C327" s="2"/>
      <c r="D327" s="22"/>
      <c r="E327" s="2"/>
      <c r="F327" s="78"/>
      <c r="G327" s="23"/>
      <c r="H327" s="15"/>
      <c r="I327" s="15"/>
      <c r="J327" s="24"/>
      <c r="K327" s="24"/>
      <c r="L327" s="25"/>
    </row>
    <row r="328" spans="1:12" ht="14.25" customHeight="1">
      <c r="A328" s="42"/>
      <c r="B328" s="26"/>
      <c r="C328" s="27"/>
      <c r="D328" s="28"/>
      <c r="E328" s="29"/>
      <c r="F328" s="79"/>
      <c r="G328" s="30"/>
      <c r="H328" s="6"/>
      <c r="I328" s="6"/>
      <c r="J328" s="7"/>
      <c r="K328" s="7"/>
      <c r="L328" s="31"/>
    </row>
    <row r="329" spans="1:12" ht="14.25" customHeight="1">
      <c r="A329" s="58"/>
      <c r="B329" s="20"/>
      <c r="C329" s="2"/>
      <c r="D329" s="22"/>
      <c r="E329" s="2"/>
      <c r="F329" s="78"/>
      <c r="G329" s="23"/>
      <c r="H329" s="15"/>
      <c r="I329" s="72"/>
      <c r="J329" s="24"/>
      <c r="K329" s="24"/>
      <c r="L329" s="25"/>
    </row>
    <row r="330" spans="1:12" ht="14.25" customHeight="1">
      <c r="A330" s="59"/>
      <c r="B330" s="26"/>
      <c r="C330" s="27"/>
      <c r="D330" s="28"/>
      <c r="E330" s="29"/>
      <c r="F330" s="5"/>
      <c r="G330" s="30"/>
      <c r="H330" s="5"/>
      <c r="I330" s="3"/>
      <c r="J330" s="7"/>
      <c r="K330" s="7"/>
      <c r="L330" s="31"/>
    </row>
    <row r="331" spans="1:12" ht="14.25" customHeight="1">
      <c r="A331" s="58"/>
      <c r="B331" s="20"/>
      <c r="C331" s="2"/>
      <c r="D331" s="22"/>
      <c r="E331" s="2"/>
      <c r="F331" s="78"/>
      <c r="G331" s="23"/>
      <c r="H331" s="15"/>
      <c r="I331" s="72"/>
      <c r="J331" s="24"/>
      <c r="K331" s="24"/>
      <c r="L331" s="25"/>
    </row>
    <row r="332" spans="1:12" ht="14.25" customHeight="1">
      <c r="A332" s="59"/>
      <c r="B332" s="26"/>
      <c r="C332" s="27"/>
      <c r="D332" s="28"/>
      <c r="E332" s="29"/>
      <c r="F332" s="5"/>
      <c r="G332" s="30"/>
      <c r="H332" s="5"/>
      <c r="I332" s="5"/>
      <c r="J332" s="7"/>
      <c r="K332" s="7"/>
      <c r="L332" s="31"/>
    </row>
    <row r="333" spans="1:12" ht="14.25" customHeight="1">
      <c r="A333" s="40"/>
      <c r="B333" s="8"/>
      <c r="C333" s="2"/>
      <c r="D333" s="10"/>
      <c r="F333" s="77"/>
      <c r="G333" s="17"/>
      <c r="H333" s="32"/>
      <c r="I333" s="32"/>
      <c r="J333" s="18"/>
      <c r="K333" s="18"/>
      <c r="L333" s="19"/>
    </row>
    <row r="334" spans="1:12" ht="14.25" customHeight="1">
      <c r="A334" s="40"/>
      <c r="B334" s="8"/>
      <c r="C334" s="9"/>
      <c r="D334" s="10"/>
      <c r="F334" s="3"/>
      <c r="G334" s="30"/>
      <c r="H334" s="3"/>
      <c r="I334" s="3"/>
      <c r="J334" s="7"/>
      <c r="K334" s="18"/>
      <c r="L334" s="19"/>
    </row>
    <row r="335" spans="1:12" ht="14.25" customHeight="1">
      <c r="A335" s="58"/>
      <c r="B335" s="20"/>
      <c r="C335" s="2"/>
      <c r="D335" s="22"/>
      <c r="E335" s="2"/>
      <c r="F335" s="78"/>
      <c r="G335" s="23"/>
      <c r="H335" s="15"/>
      <c r="I335" s="15"/>
      <c r="J335" s="24"/>
      <c r="K335" s="24"/>
      <c r="L335" s="25"/>
    </row>
    <row r="336" spans="1:12" ht="14.25" customHeight="1">
      <c r="A336" s="59"/>
      <c r="B336" s="26"/>
      <c r="C336" s="27"/>
      <c r="D336" s="28"/>
      <c r="E336" s="1"/>
      <c r="F336" s="5"/>
      <c r="G336" s="30"/>
      <c r="H336" s="5"/>
      <c r="I336" s="5"/>
      <c r="J336" s="7"/>
      <c r="K336" s="7"/>
      <c r="L336" s="31"/>
    </row>
    <row r="337" spans="1:12" ht="14.25" customHeight="1">
      <c r="A337" s="58"/>
      <c r="B337" s="20"/>
      <c r="C337" s="2"/>
      <c r="D337" s="22"/>
      <c r="E337" s="2"/>
      <c r="F337" s="78"/>
      <c r="G337" s="23"/>
      <c r="H337" s="15"/>
      <c r="I337" s="15"/>
      <c r="J337" s="24"/>
      <c r="K337" s="24"/>
      <c r="L337" s="25"/>
    </row>
    <row r="338" spans="1:12" ht="14.25" customHeight="1">
      <c r="A338" s="59"/>
      <c r="B338" s="26"/>
      <c r="C338" s="27"/>
      <c r="D338" s="28"/>
      <c r="E338" s="1"/>
      <c r="F338" s="5"/>
      <c r="G338" s="30"/>
      <c r="H338" s="5"/>
      <c r="I338" s="5"/>
      <c r="J338" s="7"/>
      <c r="K338" s="7"/>
      <c r="L338" s="31"/>
    </row>
    <row r="339" spans="1:12" ht="14.25" customHeight="1">
      <c r="A339" s="40"/>
      <c r="B339" s="8"/>
      <c r="C339" s="2"/>
      <c r="D339" s="10"/>
      <c r="F339" s="77"/>
      <c r="G339" s="17"/>
      <c r="H339" s="32"/>
      <c r="I339" s="32"/>
      <c r="J339" s="18"/>
      <c r="K339" s="18"/>
      <c r="L339" s="19"/>
    </row>
    <row r="340" spans="1:12" ht="14.25" customHeight="1">
      <c r="A340" s="40"/>
      <c r="B340" s="8"/>
      <c r="C340" s="9"/>
      <c r="D340" s="10"/>
      <c r="F340" s="3"/>
      <c r="G340" s="30"/>
      <c r="H340" s="5"/>
      <c r="I340" s="5"/>
      <c r="J340" s="7"/>
      <c r="K340" s="18"/>
      <c r="L340" s="19"/>
    </row>
    <row r="341" spans="1:12" ht="14.25" customHeight="1">
      <c r="A341" s="58"/>
      <c r="B341" s="20"/>
      <c r="C341" s="2"/>
      <c r="D341" s="22"/>
      <c r="E341" s="2"/>
      <c r="F341" s="78"/>
      <c r="G341" s="23"/>
      <c r="H341" s="15"/>
      <c r="I341" s="15"/>
      <c r="J341" s="24"/>
      <c r="K341" s="24"/>
      <c r="L341" s="25"/>
    </row>
    <row r="342" spans="1:12" ht="14.25" customHeight="1">
      <c r="A342" s="59"/>
      <c r="B342" s="26"/>
      <c r="C342" s="27"/>
      <c r="D342" s="28"/>
      <c r="E342" s="29"/>
      <c r="F342" s="5"/>
      <c r="G342" s="30"/>
      <c r="H342" s="5"/>
      <c r="I342" s="5"/>
      <c r="J342" s="7"/>
      <c r="K342" s="7"/>
      <c r="L342" s="31"/>
    </row>
    <row r="343" spans="1:12" ht="14.25" customHeight="1">
      <c r="A343" s="40"/>
      <c r="B343" s="8"/>
      <c r="C343" s="2"/>
      <c r="D343" s="10"/>
      <c r="F343" s="77"/>
      <c r="G343" s="17"/>
      <c r="H343" s="32"/>
      <c r="I343" s="32"/>
      <c r="J343" s="18"/>
      <c r="K343" s="18"/>
      <c r="L343" s="19"/>
    </row>
    <row r="344" spans="1:12" ht="14.25" customHeight="1">
      <c r="A344" s="40"/>
      <c r="B344" s="8"/>
      <c r="C344" s="9"/>
      <c r="D344" s="10"/>
      <c r="F344" s="3"/>
      <c r="G344" s="17"/>
      <c r="H344" s="3"/>
      <c r="I344" s="5"/>
      <c r="J344" s="7"/>
      <c r="K344" s="18"/>
      <c r="L344" s="19"/>
    </row>
    <row r="345" spans="1:12" ht="14.25" customHeight="1">
      <c r="A345" s="58"/>
      <c r="B345" s="20"/>
      <c r="C345" s="2"/>
      <c r="D345" s="22"/>
      <c r="E345" s="2"/>
      <c r="F345" s="78"/>
      <c r="G345" s="23"/>
      <c r="H345" s="15"/>
      <c r="I345" s="72"/>
      <c r="J345" s="24"/>
      <c r="K345" s="24"/>
      <c r="L345" s="25"/>
    </row>
    <row r="346" spans="1:12" ht="14.25" customHeight="1">
      <c r="A346" s="59"/>
      <c r="B346" s="26"/>
      <c r="C346" s="27"/>
      <c r="D346" s="28"/>
      <c r="E346" s="28"/>
      <c r="F346" s="5"/>
      <c r="G346" s="30"/>
      <c r="H346" s="5"/>
      <c r="I346" s="5"/>
      <c r="J346" s="7"/>
      <c r="K346" s="7"/>
      <c r="L346" s="31"/>
    </row>
    <row r="347" spans="1:12" ht="14.25" customHeight="1">
      <c r="A347" s="40"/>
      <c r="B347" s="8"/>
      <c r="C347" s="2"/>
      <c r="D347" s="10"/>
      <c r="F347" s="77"/>
      <c r="G347" s="17"/>
      <c r="H347" s="32"/>
      <c r="I347" s="72"/>
      <c r="J347" s="18"/>
      <c r="K347" s="18"/>
      <c r="L347" s="19"/>
    </row>
    <row r="348" spans="1:12" ht="14.25" customHeight="1">
      <c r="A348" s="40"/>
      <c r="B348" s="8"/>
      <c r="C348" s="9"/>
      <c r="D348" s="10"/>
      <c r="F348" s="3"/>
      <c r="G348" s="30"/>
      <c r="H348" s="3"/>
      <c r="I348" s="5"/>
      <c r="J348" s="7"/>
      <c r="K348" s="18"/>
      <c r="L348" s="19"/>
    </row>
    <row r="349" spans="1:12" ht="14.25" customHeight="1">
      <c r="A349" s="58"/>
      <c r="B349" s="20"/>
      <c r="C349" s="2"/>
      <c r="D349" s="22"/>
      <c r="E349" s="2"/>
      <c r="F349" s="78"/>
      <c r="G349" s="23"/>
      <c r="H349" s="15"/>
      <c r="I349" s="72"/>
      <c r="J349" s="24"/>
      <c r="K349" s="24"/>
      <c r="L349" s="25"/>
    </row>
    <row r="350" spans="1:12" ht="14.25" customHeight="1">
      <c r="A350" s="59"/>
      <c r="B350" s="26"/>
      <c r="C350" s="27"/>
      <c r="D350" s="28"/>
      <c r="E350" s="29"/>
      <c r="F350" s="5"/>
      <c r="G350" s="30"/>
      <c r="H350" s="5"/>
      <c r="I350" s="5"/>
      <c r="J350" s="7"/>
      <c r="K350" s="7"/>
      <c r="L350" s="31"/>
    </row>
    <row r="351" spans="1:12" ht="14.25" customHeight="1">
      <c r="A351" s="40"/>
      <c r="B351" s="8"/>
      <c r="C351" s="2"/>
      <c r="D351" s="10"/>
      <c r="F351" s="77"/>
      <c r="G351" s="17"/>
      <c r="H351" s="32"/>
      <c r="I351" s="71"/>
      <c r="J351" s="18"/>
      <c r="K351" s="18"/>
      <c r="L351" s="19"/>
    </row>
    <row r="352" spans="1:12" ht="14.25" customHeight="1">
      <c r="A352" s="59"/>
      <c r="B352" s="26"/>
      <c r="C352" s="27"/>
      <c r="D352" s="28"/>
      <c r="E352" s="29"/>
      <c r="F352" s="79"/>
      <c r="G352" s="30"/>
      <c r="H352" s="6"/>
      <c r="I352" s="6"/>
      <c r="J352" s="7"/>
      <c r="K352" s="7"/>
      <c r="L352" s="31"/>
    </row>
    <row r="353" spans="1:12" ht="14.25" customHeight="1">
      <c r="A353" s="58"/>
      <c r="B353" s="20"/>
      <c r="C353" s="2"/>
      <c r="D353" s="22"/>
      <c r="E353" s="2"/>
      <c r="F353" s="78"/>
      <c r="G353" s="23"/>
      <c r="H353" s="15"/>
      <c r="I353" s="72"/>
      <c r="J353" s="24"/>
      <c r="K353" s="24"/>
      <c r="L353" s="25"/>
    </row>
    <row r="354" spans="1:12" ht="14.25" customHeight="1">
      <c r="A354" s="59"/>
      <c r="B354" s="26"/>
      <c r="C354" s="43" t="s">
        <v>1086</v>
      </c>
      <c r="D354" s="28"/>
      <c r="E354" s="29"/>
      <c r="F354" s="79"/>
      <c r="G354" s="30"/>
      <c r="H354" s="6"/>
      <c r="I354" s="5">
        <f>SUM(I289:I352)</f>
        <v>21708.71</v>
      </c>
      <c r="J354" s="7"/>
      <c r="K354" s="7"/>
      <c r="L354" s="31"/>
    </row>
    <row r="355" spans="1:12" ht="14.25" customHeight="1">
      <c r="A355" s="58"/>
      <c r="B355" s="20"/>
      <c r="C355" s="2"/>
      <c r="D355" s="22"/>
      <c r="E355" s="2"/>
      <c r="F355" s="78"/>
      <c r="G355" s="23"/>
      <c r="H355" s="15"/>
      <c r="I355" s="72"/>
      <c r="J355" s="24"/>
      <c r="K355" s="24"/>
      <c r="L355" s="25"/>
    </row>
    <row r="356" spans="1:12" ht="14.25" customHeight="1">
      <c r="A356" s="59"/>
      <c r="B356" s="26"/>
      <c r="C356" s="43" t="s">
        <v>60</v>
      </c>
      <c r="D356" s="28"/>
      <c r="E356" s="29"/>
      <c r="F356" s="79"/>
      <c r="G356" s="30"/>
      <c r="H356" s="6"/>
      <c r="I356" s="6">
        <f>IF(I354&gt;=10000,ROUNDDOWN((I354/100)*100,-2),IF(10000&gt;I354&gt;=1000,ROUNDDOWN((I354/10)*10,-1),IF(I354&lt;1000,ROUNDDOWN((I354/1)*1,0))))</f>
        <v>21700</v>
      </c>
      <c r="J356" s="7"/>
      <c r="K356" s="7"/>
      <c r="L356" s="31"/>
    </row>
    <row r="357" spans="1:12" ht="14.25" customHeight="1">
      <c r="A357" s="40"/>
      <c r="B357" s="8"/>
      <c r="D357" s="10"/>
      <c r="F357" s="77"/>
      <c r="G357" s="17"/>
      <c r="H357" s="32"/>
      <c r="I357" s="71"/>
      <c r="J357" s="18"/>
      <c r="K357" s="18"/>
      <c r="L357" s="19"/>
    </row>
    <row r="358" spans="1:12" ht="14.25" customHeight="1" thickBot="1">
      <c r="A358" s="60"/>
      <c r="B358" s="50"/>
      <c r="C358" s="51"/>
      <c r="D358" s="52"/>
      <c r="E358" s="53"/>
      <c r="F358" s="80"/>
      <c r="G358" s="55"/>
      <c r="H358" s="125"/>
      <c r="I358" s="125"/>
      <c r="J358" s="124"/>
      <c r="K358" s="62"/>
      <c r="L358" s="119"/>
    </row>
    <row r="360" spans="1:12" ht="14.25" customHeight="1">
      <c r="J360" s="56" t="s">
        <v>3</v>
      </c>
      <c r="K360" s="776">
        <f>K320+1</f>
        <v>9</v>
      </c>
      <c r="L360" s="777"/>
    </row>
    <row r="362" spans="1:12" ht="14.25" customHeight="1" thickBot="1"/>
    <row r="363" spans="1:12" ht="14.25" customHeight="1">
      <c r="A363" s="34"/>
      <c r="B363" s="35"/>
      <c r="C363" s="11"/>
      <c r="D363" s="37"/>
      <c r="E363" s="11"/>
      <c r="F363" s="44"/>
      <c r="G363" s="44"/>
      <c r="H363" s="44"/>
      <c r="I363" s="44"/>
      <c r="J363" s="11"/>
      <c r="K363" s="11"/>
      <c r="L363" s="45"/>
    </row>
    <row r="364" spans="1:12" ht="14.25" customHeight="1" thickBot="1">
      <c r="A364" s="46"/>
      <c r="B364" s="47"/>
      <c r="C364" s="39" t="s">
        <v>5</v>
      </c>
      <c r="D364" s="48"/>
      <c r="E364" s="39" t="s">
        <v>6</v>
      </c>
      <c r="F364" s="49" t="s">
        <v>7</v>
      </c>
      <c r="G364" s="49" t="s">
        <v>4</v>
      </c>
      <c r="H364" s="49" t="s">
        <v>8</v>
      </c>
      <c r="I364" s="49" t="s">
        <v>1</v>
      </c>
      <c r="J364" s="586" t="s">
        <v>2</v>
      </c>
      <c r="K364" s="586"/>
      <c r="L364" s="587"/>
    </row>
    <row r="365" spans="1:12" ht="14.25" customHeight="1">
      <c r="A365" s="34"/>
      <c r="B365" s="35"/>
      <c r="C365" s="11" t="s">
        <v>217</v>
      </c>
      <c r="D365" s="37"/>
      <c r="E365" s="11"/>
      <c r="F365" s="81"/>
      <c r="G365" s="13"/>
      <c r="H365" s="38"/>
      <c r="I365" s="38"/>
      <c r="J365" s="14"/>
      <c r="K365" s="14"/>
      <c r="L365" s="16"/>
    </row>
    <row r="366" spans="1:12" ht="14.25" customHeight="1">
      <c r="A366" s="40" t="s">
        <v>1087</v>
      </c>
      <c r="B366" s="8"/>
      <c r="C366" s="9" t="s">
        <v>215</v>
      </c>
      <c r="D366" s="10"/>
      <c r="F366" s="77"/>
      <c r="G366" s="17"/>
      <c r="H366" s="32"/>
      <c r="I366" s="32"/>
      <c r="J366" s="18"/>
      <c r="K366" s="18"/>
      <c r="L366" s="19"/>
    </row>
    <row r="367" spans="1:12" ht="14.25" customHeight="1">
      <c r="A367" s="41"/>
      <c r="B367" s="20"/>
      <c r="C367" s="2"/>
      <c r="D367" s="22"/>
      <c r="E367" s="2"/>
      <c r="F367" s="78"/>
      <c r="G367" s="23"/>
      <c r="H367" s="15"/>
      <c r="I367" s="15"/>
      <c r="J367" s="24"/>
      <c r="K367" s="24"/>
      <c r="L367" s="25"/>
    </row>
    <row r="368" spans="1:12" ht="14.25" customHeight="1">
      <c r="A368" s="42"/>
      <c r="B368" s="26"/>
      <c r="C368" s="27" t="s">
        <v>243</v>
      </c>
      <c r="D368" s="28"/>
      <c r="E368" s="29"/>
      <c r="F368" s="79"/>
      <c r="G368" s="30"/>
      <c r="H368" s="6"/>
      <c r="I368" s="6"/>
      <c r="J368" s="7"/>
      <c r="K368" s="7"/>
      <c r="L368" s="31"/>
    </row>
    <row r="369" spans="1:12" ht="14.25" customHeight="1">
      <c r="A369" s="40"/>
      <c r="B369" s="8"/>
      <c r="C369" s="2"/>
      <c r="D369" s="22"/>
      <c r="E369" s="2"/>
      <c r="F369" s="78"/>
      <c r="G369" s="23"/>
      <c r="H369" s="32"/>
      <c r="I369" s="32"/>
      <c r="J369" s="18"/>
      <c r="K369" s="18"/>
      <c r="L369" s="19"/>
    </row>
    <row r="370" spans="1:12" ht="14.25" customHeight="1">
      <c r="A370" s="40"/>
      <c r="B370" s="8"/>
      <c r="C370" s="27" t="s">
        <v>185</v>
      </c>
      <c r="D370" s="28"/>
      <c r="E370" s="29"/>
      <c r="F370" s="5">
        <v>0.06</v>
      </c>
      <c r="G370" s="30" t="s">
        <v>44</v>
      </c>
      <c r="H370" s="3">
        <v>4900</v>
      </c>
      <c r="I370" s="5">
        <f>ROUNDDOWN(F370*H370,2)</f>
        <v>294</v>
      </c>
      <c r="J370" s="7" t="s">
        <v>882</v>
      </c>
      <c r="K370" s="18"/>
      <c r="L370" s="19"/>
    </row>
    <row r="371" spans="1:12" ht="14.25" customHeight="1">
      <c r="A371" s="41"/>
      <c r="B371" s="20"/>
      <c r="C371" s="2"/>
      <c r="D371" s="22"/>
      <c r="E371" s="2"/>
      <c r="F371" s="78"/>
      <c r="G371" s="23"/>
      <c r="H371" s="15"/>
      <c r="I371" s="32"/>
      <c r="J371" s="24"/>
      <c r="K371" s="24"/>
      <c r="L371" s="25"/>
    </row>
    <row r="372" spans="1:12" ht="14.25" customHeight="1">
      <c r="A372" s="42"/>
      <c r="B372" s="26"/>
      <c r="C372" s="27" t="s">
        <v>244</v>
      </c>
      <c r="D372" s="28"/>
      <c r="E372" s="29"/>
      <c r="F372" s="5">
        <v>0.64</v>
      </c>
      <c r="G372" s="30" t="s">
        <v>1063</v>
      </c>
      <c r="H372" s="5">
        <v>240</v>
      </c>
      <c r="I372" s="5">
        <f>ROUNDDOWN(F372*H372,2)</f>
        <v>153.6</v>
      </c>
      <c r="J372" s="7" t="s">
        <v>882</v>
      </c>
      <c r="K372" s="7"/>
      <c r="L372" s="31"/>
    </row>
    <row r="373" spans="1:12" ht="14.25" customHeight="1">
      <c r="A373" s="58"/>
      <c r="B373" s="20"/>
      <c r="C373" s="2"/>
      <c r="D373" s="22"/>
      <c r="E373" s="2"/>
      <c r="F373" s="78"/>
      <c r="G373" s="23"/>
      <c r="H373" s="15"/>
      <c r="I373" s="32"/>
      <c r="J373" s="24"/>
      <c r="K373" s="24"/>
      <c r="L373" s="25"/>
    </row>
    <row r="374" spans="1:12" ht="14.25" customHeight="1">
      <c r="A374" s="59"/>
      <c r="B374" s="26"/>
      <c r="C374" s="27" t="s">
        <v>186</v>
      </c>
      <c r="D374" s="28"/>
      <c r="E374" s="1" t="s">
        <v>1049</v>
      </c>
      <c r="F374" s="5">
        <v>0.03</v>
      </c>
      <c r="G374" s="30" t="s">
        <v>44</v>
      </c>
      <c r="H374" s="5">
        <v>13000</v>
      </c>
      <c r="I374" s="5">
        <f>ROUNDDOWN(F374*H374,2)</f>
        <v>390</v>
      </c>
      <c r="J374" s="7" t="s">
        <v>882</v>
      </c>
      <c r="K374" s="7"/>
      <c r="L374" s="31"/>
    </row>
    <row r="375" spans="1:12" ht="14.25" customHeight="1">
      <c r="A375" s="40"/>
      <c r="B375" s="8"/>
      <c r="C375" s="2"/>
      <c r="D375" s="10"/>
      <c r="F375" s="77"/>
      <c r="G375" s="17"/>
      <c r="H375" s="32"/>
      <c r="I375" s="32"/>
      <c r="J375" s="18"/>
      <c r="K375" s="18"/>
      <c r="L375" s="19"/>
    </row>
    <row r="376" spans="1:12" ht="14.25" customHeight="1">
      <c r="A376" s="40"/>
      <c r="B376" s="8"/>
      <c r="C376" s="9" t="s">
        <v>43</v>
      </c>
      <c r="D376" s="10"/>
      <c r="E376" t="s">
        <v>1052</v>
      </c>
      <c r="F376" s="3">
        <v>0.17</v>
      </c>
      <c r="G376" s="30" t="s">
        <v>44</v>
      </c>
      <c r="H376" s="5">
        <v>13500</v>
      </c>
      <c r="I376" s="5">
        <f>ROUNDDOWN(F376*H376,2)</f>
        <v>2295</v>
      </c>
      <c r="J376" s="7" t="s">
        <v>882</v>
      </c>
      <c r="K376" s="18"/>
      <c r="L376" s="19"/>
    </row>
    <row r="377" spans="1:12" ht="14.25" customHeight="1">
      <c r="A377" s="58"/>
      <c r="B377" s="20"/>
      <c r="C377" s="2"/>
      <c r="D377" s="22"/>
      <c r="E377" s="2"/>
      <c r="F377" s="78"/>
      <c r="G377" s="23"/>
      <c r="H377" s="15"/>
      <c r="I377" s="32"/>
      <c r="J377" s="24"/>
      <c r="K377" s="24"/>
      <c r="L377" s="25"/>
    </row>
    <row r="378" spans="1:12" ht="14.25" customHeight="1">
      <c r="A378" s="59"/>
      <c r="B378" s="26"/>
      <c r="C378" s="27" t="s">
        <v>45</v>
      </c>
      <c r="D378" s="28"/>
      <c r="E378" s="1" t="s">
        <v>187</v>
      </c>
      <c r="F378" s="5">
        <v>0.03</v>
      </c>
      <c r="G378" s="30" t="s">
        <v>44</v>
      </c>
      <c r="H378" s="5">
        <v>6990</v>
      </c>
      <c r="I378" s="5">
        <f>ROUNDDOWN(F378*H378,2)</f>
        <v>209.7</v>
      </c>
      <c r="J378" s="7" t="s">
        <v>882</v>
      </c>
      <c r="K378" s="7"/>
      <c r="L378" s="31"/>
    </row>
    <row r="379" spans="1:12" ht="14.25" customHeight="1">
      <c r="A379" s="40"/>
      <c r="B379" s="8"/>
      <c r="C379" s="2"/>
      <c r="D379" s="22"/>
      <c r="E379" s="2"/>
      <c r="F379" s="78"/>
      <c r="G379" s="23"/>
      <c r="H379" s="32"/>
      <c r="I379" s="32"/>
      <c r="J379" s="18"/>
      <c r="K379" s="18"/>
      <c r="L379" s="19"/>
    </row>
    <row r="380" spans="1:12" ht="14.25" customHeight="1">
      <c r="A380" s="40"/>
      <c r="B380" s="8"/>
      <c r="C380" s="27" t="s">
        <v>45</v>
      </c>
      <c r="D380" s="28"/>
      <c r="E380" s="1" t="s">
        <v>55</v>
      </c>
      <c r="F380" s="5">
        <v>0.17</v>
      </c>
      <c r="G380" s="30" t="s">
        <v>44</v>
      </c>
      <c r="H380" s="3">
        <v>11600</v>
      </c>
      <c r="I380" s="5">
        <f>ROUNDDOWN(F380*H380,2)</f>
        <v>1972</v>
      </c>
      <c r="J380" s="7" t="s">
        <v>882</v>
      </c>
      <c r="K380" s="18"/>
      <c r="L380" s="19"/>
    </row>
    <row r="381" spans="1:12" ht="14.25" customHeight="1">
      <c r="A381" s="58"/>
      <c r="B381" s="20"/>
      <c r="C381" s="2"/>
      <c r="D381" s="10"/>
      <c r="F381" s="77"/>
      <c r="G381" s="17"/>
      <c r="H381" s="15"/>
      <c r="I381" s="32"/>
      <c r="J381" s="24"/>
      <c r="K381" s="24"/>
      <c r="L381" s="25"/>
    </row>
    <row r="382" spans="1:12" ht="14.25" customHeight="1">
      <c r="A382" s="59"/>
      <c r="B382" s="26"/>
      <c r="C382" s="27" t="s">
        <v>245</v>
      </c>
      <c r="D382" s="28"/>
      <c r="E382" s="29"/>
      <c r="F382" s="5">
        <v>1.02</v>
      </c>
      <c r="G382" s="30" t="s">
        <v>786</v>
      </c>
      <c r="H382" s="5">
        <v>3640</v>
      </c>
      <c r="I382" s="5">
        <f>ROUNDDOWN(F382*H382,2)</f>
        <v>3712.8</v>
      </c>
      <c r="J382" s="7" t="s">
        <v>882</v>
      </c>
      <c r="K382" s="7"/>
      <c r="L382" s="31"/>
    </row>
    <row r="383" spans="1:12" ht="14.25" customHeight="1">
      <c r="A383" s="40"/>
      <c r="B383" s="8"/>
      <c r="D383" s="10"/>
      <c r="F383" s="77"/>
      <c r="G383" s="17"/>
      <c r="H383" s="32"/>
      <c r="I383" s="32"/>
      <c r="J383" s="18"/>
      <c r="K383" s="18"/>
      <c r="L383" s="19"/>
    </row>
    <row r="384" spans="1:12" ht="14.25" customHeight="1">
      <c r="A384" s="59"/>
      <c r="B384" s="26"/>
      <c r="C384" s="9" t="s">
        <v>246</v>
      </c>
      <c r="D384" s="10"/>
      <c r="F384" s="3">
        <v>0.12</v>
      </c>
      <c r="G384" s="30" t="s">
        <v>786</v>
      </c>
      <c r="H384" s="5">
        <v>4290</v>
      </c>
      <c r="I384" s="5">
        <f>ROUNDDOWN(F384*H384,2)</f>
        <v>514.79999999999995</v>
      </c>
      <c r="J384" s="7" t="s">
        <v>882</v>
      </c>
      <c r="K384" s="7"/>
      <c r="L384" s="31"/>
    </row>
    <row r="385" spans="1:12" ht="14.25" customHeight="1">
      <c r="A385" s="40"/>
      <c r="B385" s="8"/>
      <c r="C385" s="2"/>
      <c r="D385" s="22"/>
      <c r="E385" s="2"/>
      <c r="F385" s="78"/>
      <c r="G385" s="23"/>
      <c r="H385" s="32"/>
      <c r="I385" s="32"/>
      <c r="J385" s="18"/>
      <c r="K385" s="18"/>
      <c r="L385" s="19"/>
    </row>
    <row r="386" spans="1:12" ht="14.25" customHeight="1">
      <c r="A386" s="40"/>
      <c r="B386" s="8"/>
      <c r="C386" s="27" t="s">
        <v>46</v>
      </c>
      <c r="D386" s="28"/>
      <c r="E386" s="29" t="s">
        <v>47</v>
      </c>
      <c r="F386" s="5">
        <v>1.1399999999999999</v>
      </c>
      <c r="G386" s="30" t="s">
        <v>786</v>
      </c>
      <c r="H386" s="3">
        <v>250</v>
      </c>
      <c r="I386" s="5">
        <f>ROUNDDOWN(F386*H386,2)</f>
        <v>285</v>
      </c>
      <c r="J386" s="7" t="s">
        <v>882</v>
      </c>
      <c r="K386" s="18"/>
      <c r="L386" s="19"/>
    </row>
    <row r="387" spans="1:12" ht="14.25" customHeight="1">
      <c r="A387" s="58"/>
      <c r="B387" s="20"/>
      <c r="C387" s="2"/>
      <c r="D387" s="10"/>
      <c r="F387" s="77"/>
      <c r="G387" s="17"/>
      <c r="H387" s="15"/>
      <c r="I387" s="32"/>
      <c r="J387" s="24"/>
      <c r="K387" s="24"/>
      <c r="L387" s="25"/>
    </row>
    <row r="388" spans="1:12" ht="14.25" customHeight="1">
      <c r="A388" s="59"/>
      <c r="B388" s="26"/>
      <c r="C388" s="9" t="s">
        <v>48</v>
      </c>
      <c r="D388" s="10"/>
      <c r="E388" t="s">
        <v>49</v>
      </c>
      <c r="F388" s="3">
        <v>4.87</v>
      </c>
      <c r="G388" s="17" t="s">
        <v>50</v>
      </c>
      <c r="H388" s="5">
        <v>76</v>
      </c>
      <c r="I388" s="5">
        <f>ROUNDDOWN(F388*H388,2)</f>
        <v>370.12</v>
      </c>
      <c r="J388" s="7" t="s">
        <v>882</v>
      </c>
      <c r="K388" s="7"/>
      <c r="L388" s="31"/>
    </row>
    <row r="389" spans="1:12" ht="14.25" customHeight="1">
      <c r="A389" s="40"/>
      <c r="B389" s="8"/>
      <c r="C389" s="2"/>
      <c r="D389" s="22"/>
      <c r="E389" s="2"/>
      <c r="F389" s="78"/>
      <c r="G389" s="23"/>
      <c r="H389" s="32"/>
      <c r="I389" s="32"/>
      <c r="J389" s="18"/>
      <c r="K389" s="18"/>
      <c r="L389" s="19"/>
    </row>
    <row r="390" spans="1:12" ht="14.25" customHeight="1">
      <c r="A390" s="40"/>
      <c r="B390" s="8"/>
      <c r="C390" s="27" t="s">
        <v>48</v>
      </c>
      <c r="D390" s="28"/>
      <c r="E390" s="28" t="s">
        <v>51</v>
      </c>
      <c r="F390" s="5">
        <v>3.41</v>
      </c>
      <c r="G390" s="30" t="s">
        <v>50</v>
      </c>
      <c r="H390" s="3">
        <v>73</v>
      </c>
      <c r="I390" s="5">
        <f>ROUNDDOWN(F390*H390,2)</f>
        <v>248.93</v>
      </c>
      <c r="J390" s="7" t="s">
        <v>882</v>
      </c>
      <c r="K390" s="18"/>
      <c r="L390" s="19"/>
    </row>
    <row r="391" spans="1:12" ht="14.25" customHeight="1">
      <c r="A391" s="58"/>
      <c r="B391" s="20"/>
      <c r="C391" s="2"/>
      <c r="D391" s="10"/>
      <c r="F391" s="77"/>
      <c r="G391" s="17"/>
      <c r="H391" s="15"/>
      <c r="I391" s="32"/>
      <c r="J391" s="24"/>
      <c r="K391" s="24"/>
      <c r="L391" s="25"/>
    </row>
    <row r="392" spans="1:12" ht="14.25" customHeight="1">
      <c r="A392" s="59"/>
      <c r="B392" s="26"/>
      <c r="C392" s="9" t="s">
        <v>52</v>
      </c>
      <c r="D392" s="10"/>
      <c r="E392" t="s">
        <v>53</v>
      </c>
      <c r="F392" s="3">
        <v>7.96</v>
      </c>
      <c r="G392" s="30" t="s">
        <v>50</v>
      </c>
      <c r="H392" s="5">
        <v>63</v>
      </c>
      <c r="I392" s="5">
        <f>ROUNDDOWN(F392*H392,2)</f>
        <v>501.48</v>
      </c>
      <c r="J392" s="7" t="s">
        <v>882</v>
      </c>
      <c r="K392" s="7"/>
      <c r="L392" s="31"/>
    </row>
    <row r="393" spans="1:12" ht="14.25" customHeight="1">
      <c r="A393" s="40"/>
      <c r="B393" s="8"/>
      <c r="C393" s="2"/>
      <c r="D393" s="22"/>
      <c r="E393" s="2"/>
      <c r="F393" s="78"/>
      <c r="G393" s="23"/>
      <c r="H393" s="32"/>
      <c r="I393" s="32"/>
      <c r="J393" s="18"/>
      <c r="K393" s="18"/>
      <c r="L393" s="19"/>
    </row>
    <row r="394" spans="1:12" ht="14.25" customHeight="1">
      <c r="A394" s="40"/>
      <c r="B394" s="8"/>
      <c r="C394" s="27" t="s">
        <v>56</v>
      </c>
      <c r="D394" s="28"/>
      <c r="E394" s="29" t="s">
        <v>47</v>
      </c>
      <c r="F394" s="5">
        <v>7.96</v>
      </c>
      <c r="G394" s="30" t="s">
        <v>50</v>
      </c>
      <c r="H394" s="3">
        <v>4</v>
      </c>
      <c r="I394" s="5">
        <f>ROUNDDOWN(F394*H394,2)</f>
        <v>31.84</v>
      </c>
      <c r="J394" s="7" t="s">
        <v>882</v>
      </c>
      <c r="K394" s="18"/>
      <c r="L394" s="19"/>
    </row>
    <row r="395" spans="1:12" ht="14.25" customHeight="1">
      <c r="A395" s="58"/>
      <c r="B395" s="20"/>
      <c r="C395" s="2"/>
      <c r="D395" s="10"/>
      <c r="F395" s="77"/>
      <c r="G395" s="17"/>
      <c r="H395" s="15"/>
      <c r="I395" s="32"/>
      <c r="J395" s="24"/>
      <c r="K395" s="24"/>
      <c r="L395" s="25"/>
    </row>
    <row r="396" spans="1:12" ht="14.25" customHeight="1">
      <c r="A396" s="59"/>
      <c r="B396" s="26"/>
      <c r="C396" s="27" t="s">
        <v>38</v>
      </c>
      <c r="D396" s="28"/>
      <c r="E396" s="29"/>
      <c r="F396" s="5">
        <v>-0.22</v>
      </c>
      <c r="G396" s="30" t="s">
        <v>50</v>
      </c>
      <c r="H396" s="5">
        <v>21</v>
      </c>
      <c r="I396" s="5">
        <f>ROUNDDOWN(F396*H396,2)</f>
        <v>-4.62</v>
      </c>
      <c r="J396" s="7" t="s">
        <v>882</v>
      </c>
      <c r="K396" s="7"/>
      <c r="L396" s="31"/>
    </row>
    <row r="397" spans="1:12" ht="14.25" customHeight="1">
      <c r="A397" s="40"/>
      <c r="B397" s="8"/>
      <c r="C397" t="s">
        <v>265</v>
      </c>
      <c r="D397" s="10"/>
      <c r="F397" s="77"/>
      <c r="G397" s="17"/>
      <c r="H397" s="32"/>
      <c r="I397" s="32"/>
      <c r="J397" s="18"/>
      <c r="K397" s="18"/>
      <c r="L397" s="19"/>
    </row>
    <row r="398" spans="1:12" ht="14.25" customHeight="1" thickBot="1">
      <c r="A398" s="60"/>
      <c r="B398" s="50"/>
      <c r="C398" s="51" t="s">
        <v>58</v>
      </c>
      <c r="D398" s="52"/>
      <c r="E398" s="53" t="s">
        <v>247</v>
      </c>
      <c r="F398" s="54">
        <v>1</v>
      </c>
      <c r="G398" s="55" t="s">
        <v>184</v>
      </c>
      <c r="H398" s="54">
        <v>490</v>
      </c>
      <c r="I398" s="54">
        <f>ROUNDDOWN(F398*H398,2)</f>
        <v>490</v>
      </c>
      <c r="J398" s="62" t="s">
        <v>882</v>
      </c>
      <c r="K398" s="62"/>
      <c r="L398" s="119"/>
    </row>
    <row r="400" spans="1:12" ht="14.25" customHeight="1">
      <c r="J400" s="56" t="s">
        <v>3</v>
      </c>
      <c r="K400" s="776">
        <f>K360+1</f>
        <v>10</v>
      </c>
      <c r="L400" s="777"/>
    </row>
    <row r="402" spans="1:12" ht="14.25" customHeight="1" thickBot="1"/>
    <row r="403" spans="1:12" ht="14.25" customHeight="1">
      <c r="A403" s="34"/>
      <c r="B403" s="35"/>
      <c r="C403" s="11"/>
      <c r="D403" s="37"/>
      <c r="E403" s="11"/>
      <c r="F403" s="44"/>
      <c r="G403" s="44"/>
      <c r="H403" s="44"/>
      <c r="I403" s="44"/>
      <c r="J403" s="11"/>
      <c r="K403" s="11"/>
      <c r="L403" s="45"/>
    </row>
    <row r="404" spans="1:12" ht="14.25" customHeight="1" thickBot="1">
      <c r="A404" s="46"/>
      <c r="B404" s="47"/>
      <c r="C404" s="39" t="s">
        <v>5</v>
      </c>
      <c r="D404" s="48"/>
      <c r="E404" s="39" t="s">
        <v>6</v>
      </c>
      <c r="F404" s="49" t="s">
        <v>7</v>
      </c>
      <c r="G404" s="49" t="s">
        <v>4</v>
      </c>
      <c r="H404" s="49" t="s">
        <v>8</v>
      </c>
      <c r="I404" s="49" t="s">
        <v>1</v>
      </c>
      <c r="J404" s="586" t="s">
        <v>2</v>
      </c>
      <c r="K404" s="586"/>
      <c r="L404" s="587"/>
    </row>
    <row r="405" spans="1:12" ht="14.25" customHeight="1">
      <c r="A405" s="34"/>
      <c r="B405" s="35"/>
      <c r="C405" s="11"/>
      <c r="D405" s="37"/>
      <c r="E405" s="11"/>
      <c r="F405" s="81"/>
      <c r="G405" s="13"/>
      <c r="H405" s="38"/>
      <c r="I405" s="38"/>
      <c r="J405" s="14"/>
      <c r="K405" s="14"/>
      <c r="L405" s="16"/>
    </row>
    <row r="406" spans="1:12" ht="14.25" customHeight="1">
      <c r="A406" s="40"/>
      <c r="B406" s="8"/>
      <c r="C406" s="27" t="s">
        <v>200</v>
      </c>
      <c r="D406" s="28"/>
      <c r="E406" s="29"/>
      <c r="F406" s="3">
        <v>0.12</v>
      </c>
      <c r="G406" s="30" t="s">
        <v>786</v>
      </c>
      <c r="H406" s="3">
        <v>660</v>
      </c>
      <c r="I406" s="5">
        <f>ROUNDDOWN(F406*H406,2)</f>
        <v>79.2</v>
      </c>
      <c r="J406" s="18" t="s">
        <v>882</v>
      </c>
      <c r="K406" s="18"/>
      <c r="L406" s="19"/>
    </row>
    <row r="407" spans="1:12" ht="14.25" customHeight="1">
      <c r="A407" s="41"/>
      <c r="B407" s="20"/>
      <c r="C407" s="2"/>
      <c r="D407" s="22"/>
      <c r="E407" s="2"/>
      <c r="F407" s="78"/>
      <c r="G407" s="23"/>
      <c r="H407" s="15"/>
      <c r="I407" s="15"/>
      <c r="J407" s="24"/>
      <c r="K407" s="24"/>
      <c r="L407" s="25"/>
    </row>
    <row r="408" spans="1:12" ht="14.25" customHeight="1">
      <c r="A408" s="42"/>
      <c r="B408" s="26"/>
      <c r="C408" s="27"/>
      <c r="D408" s="28"/>
      <c r="E408" s="29"/>
      <c r="F408" s="79"/>
      <c r="G408" s="30"/>
      <c r="H408" s="6"/>
      <c r="I408" s="6"/>
      <c r="J408" s="7"/>
      <c r="K408" s="7"/>
      <c r="L408" s="31"/>
    </row>
    <row r="409" spans="1:12" ht="14.25" customHeight="1">
      <c r="A409" s="58"/>
      <c r="B409" s="20"/>
      <c r="C409" s="2"/>
      <c r="D409" s="22"/>
      <c r="E409" s="2"/>
      <c r="F409" s="78"/>
      <c r="G409" s="23"/>
      <c r="H409" s="15"/>
      <c r="I409" s="72"/>
      <c r="J409" s="24"/>
      <c r="K409" s="24"/>
      <c r="L409" s="25"/>
    </row>
    <row r="410" spans="1:12" ht="14.25" customHeight="1">
      <c r="A410" s="59"/>
      <c r="B410" s="26"/>
      <c r="C410" s="27"/>
      <c r="D410" s="28"/>
      <c r="E410" s="29"/>
      <c r="F410" s="5"/>
      <c r="G410" s="30"/>
      <c r="H410" s="5"/>
      <c r="I410" s="3"/>
      <c r="J410" s="7"/>
      <c r="K410" s="7"/>
      <c r="L410" s="31"/>
    </row>
    <row r="411" spans="1:12" ht="14.25" customHeight="1">
      <c r="A411" s="58"/>
      <c r="B411" s="20"/>
      <c r="C411" s="2"/>
      <c r="D411" s="22"/>
      <c r="E411" s="2"/>
      <c r="F411" s="78"/>
      <c r="G411" s="23"/>
      <c r="H411" s="15"/>
      <c r="I411" s="72"/>
      <c r="J411" s="24"/>
      <c r="K411" s="24"/>
      <c r="L411" s="25"/>
    </row>
    <row r="412" spans="1:12" ht="14.25" customHeight="1">
      <c r="A412" s="59"/>
      <c r="B412" s="26"/>
      <c r="C412" s="27"/>
      <c r="D412" s="28"/>
      <c r="E412" s="29"/>
      <c r="F412" s="5"/>
      <c r="G412" s="30"/>
      <c r="H412" s="5"/>
      <c r="I412" s="5"/>
      <c r="J412" s="7"/>
      <c r="K412" s="7"/>
      <c r="L412" s="31"/>
    </row>
    <row r="413" spans="1:12" ht="14.25" customHeight="1">
      <c r="A413" s="40"/>
      <c r="B413" s="8"/>
      <c r="C413" s="2"/>
      <c r="D413" s="10"/>
      <c r="F413" s="77"/>
      <c r="G413" s="17"/>
      <c r="H413" s="32"/>
      <c r="I413" s="32"/>
      <c r="J413" s="18"/>
      <c r="K413" s="18"/>
      <c r="L413" s="19"/>
    </row>
    <row r="414" spans="1:12" ht="14.25" customHeight="1">
      <c r="A414" s="40"/>
      <c r="B414" s="8"/>
      <c r="C414" s="9"/>
      <c r="D414" s="10"/>
      <c r="F414" s="3"/>
      <c r="G414" s="30"/>
      <c r="H414" s="3"/>
      <c r="I414" s="3"/>
      <c r="J414" s="7"/>
      <c r="K414" s="18"/>
      <c r="L414" s="19"/>
    </row>
    <row r="415" spans="1:12" ht="14.25" customHeight="1">
      <c r="A415" s="58"/>
      <c r="B415" s="20"/>
      <c r="C415" s="2"/>
      <c r="D415" s="22"/>
      <c r="E415" s="2"/>
      <c r="F415" s="78"/>
      <c r="G415" s="23"/>
      <c r="H415" s="15"/>
      <c r="I415" s="15"/>
      <c r="J415" s="24"/>
      <c r="K415" s="24"/>
      <c r="L415" s="25"/>
    </row>
    <row r="416" spans="1:12" ht="14.25" customHeight="1">
      <c r="A416" s="59"/>
      <c r="B416" s="26"/>
      <c r="C416" s="27"/>
      <c r="D416" s="28"/>
      <c r="E416" s="1"/>
      <c r="F416" s="5"/>
      <c r="G416" s="30"/>
      <c r="H416" s="5"/>
      <c r="I416" s="5"/>
      <c r="J416" s="7"/>
      <c r="K416" s="7"/>
      <c r="L416" s="31"/>
    </row>
    <row r="417" spans="1:12" ht="14.25" customHeight="1">
      <c r="A417" s="58"/>
      <c r="B417" s="20"/>
      <c r="C417" s="2"/>
      <c r="D417" s="22"/>
      <c r="E417" s="2"/>
      <c r="F417" s="78"/>
      <c r="G417" s="23"/>
      <c r="H417" s="15"/>
      <c r="I417" s="15"/>
      <c r="J417" s="24"/>
      <c r="K417" s="24"/>
      <c r="L417" s="25"/>
    </row>
    <row r="418" spans="1:12" ht="14.25" customHeight="1">
      <c r="A418" s="59"/>
      <c r="B418" s="26"/>
      <c r="C418" s="27"/>
      <c r="D418" s="28"/>
      <c r="E418" s="1"/>
      <c r="F418" s="5"/>
      <c r="G418" s="30"/>
      <c r="H418" s="5"/>
      <c r="I418" s="5"/>
      <c r="J418" s="7"/>
      <c r="K418" s="7"/>
      <c r="L418" s="31"/>
    </row>
    <row r="419" spans="1:12" ht="14.25" customHeight="1">
      <c r="A419" s="40"/>
      <c r="B419" s="8"/>
      <c r="C419" s="2"/>
      <c r="D419" s="10"/>
      <c r="F419" s="77"/>
      <c r="G419" s="17"/>
      <c r="H419" s="32"/>
      <c r="I419" s="32"/>
      <c r="J419" s="18"/>
      <c r="K419" s="18"/>
      <c r="L419" s="19"/>
    </row>
    <row r="420" spans="1:12" ht="14.25" customHeight="1">
      <c r="A420" s="40"/>
      <c r="B420" s="8"/>
      <c r="C420" s="9"/>
      <c r="D420" s="10"/>
      <c r="F420" s="3"/>
      <c r="G420" s="30"/>
      <c r="H420" s="5"/>
      <c r="I420" s="5"/>
      <c r="J420" s="7"/>
      <c r="K420" s="18"/>
      <c r="L420" s="19"/>
    </row>
    <row r="421" spans="1:12" ht="14.25" customHeight="1">
      <c r="A421" s="58"/>
      <c r="B421" s="20"/>
      <c r="C421" s="2"/>
      <c r="D421" s="22"/>
      <c r="E421" s="2"/>
      <c r="F421" s="78"/>
      <c r="G421" s="23"/>
      <c r="H421" s="15"/>
      <c r="I421" s="15"/>
      <c r="J421" s="24"/>
      <c r="K421" s="24"/>
      <c r="L421" s="25"/>
    </row>
    <row r="422" spans="1:12" ht="14.25" customHeight="1">
      <c r="A422" s="59"/>
      <c r="B422" s="26"/>
      <c r="C422" s="27"/>
      <c r="D422" s="28"/>
      <c r="E422" s="29"/>
      <c r="F422" s="5"/>
      <c r="G422" s="30"/>
      <c r="H422" s="5"/>
      <c r="I422" s="5"/>
      <c r="J422" s="7"/>
      <c r="K422" s="7"/>
      <c r="L422" s="31"/>
    </row>
    <row r="423" spans="1:12" ht="14.25" customHeight="1">
      <c r="A423" s="40"/>
      <c r="B423" s="8"/>
      <c r="C423" s="2"/>
      <c r="D423" s="10"/>
      <c r="F423" s="77"/>
      <c r="G423" s="17"/>
      <c r="H423" s="32"/>
      <c r="I423" s="32"/>
      <c r="J423" s="18"/>
      <c r="K423" s="18"/>
      <c r="L423" s="19"/>
    </row>
    <row r="424" spans="1:12" ht="14.25" customHeight="1">
      <c r="A424" s="40"/>
      <c r="B424" s="8"/>
      <c r="C424" s="9"/>
      <c r="D424" s="10"/>
      <c r="F424" s="3"/>
      <c r="G424" s="17"/>
      <c r="H424" s="3"/>
      <c r="I424" s="5"/>
      <c r="J424" s="7"/>
      <c r="K424" s="18"/>
      <c r="L424" s="19"/>
    </row>
    <row r="425" spans="1:12" ht="14.25" customHeight="1">
      <c r="A425" s="58"/>
      <c r="B425" s="20"/>
      <c r="C425" s="2"/>
      <c r="D425" s="22"/>
      <c r="E425" s="2"/>
      <c r="F425" s="78"/>
      <c r="G425" s="23"/>
      <c r="H425" s="15"/>
      <c r="I425" s="72"/>
      <c r="J425" s="24"/>
      <c r="K425" s="24"/>
      <c r="L425" s="25"/>
    </row>
    <row r="426" spans="1:12" ht="14.25" customHeight="1">
      <c r="A426" s="59"/>
      <c r="B426" s="26"/>
      <c r="C426" s="27"/>
      <c r="D426" s="28"/>
      <c r="E426" s="28"/>
      <c r="F426" s="5"/>
      <c r="G426" s="30"/>
      <c r="H426" s="5"/>
      <c r="I426" s="5"/>
      <c r="J426" s="7"/>
      <c r="K426" s="7"/>
      <c r="L426" s="31"/>
    </row>
    <row r="427" spans="1:12" ht="14.25" customHeight="1">
      <c r="A427" s="40"/>
      <c r="B427" s="8"/>
      <c r="C427" s="2"/>
      <c r="D427" s="10"/>
      <c r="F427" s="77"/>
      <c r="G427" s="17"/>
      <c r="H427" s="32"/>
      <c r="I427" s="72"/>
      <c r="J427" s="18"/>
      <c r="K427" s="18"/>
      <c r="L427" s="19"/>
    </row>
    <row r="428" spans="1:12" ht="14.25" customHeight="1">
      <c r="A428" s="40"/>
      <c r="B428" s="8"/>
      <c r="C428" s="9"/>
      <c r="D428" s="10"/>
      <c r="F428" s="3"/>
      <c r="G428" s="30"/>
      <c r="H428" s="3"/>
      <c r="I428" s="5"/>
      <c r="J428" s="7"/>
      <c r="K428" s="18"/>
      <c r="L428" s="19"/>
    </row>
    <row r="429" spans="1:12" ht="14.25" customHeight="1">
      <c r="A429" s="58"/>
      <c r="B429" s="20"/>
      <c r="C429" s="2"/>
      <c r="D429" s="22"/>
      <c r="E429" s="2"/>
      <c r="F429" s="78"/>
      <c r="G429" s="23"/>
      <c r="H429" s="15"/>
      <c r="I429" s="72"/>
      <c r="J429" s="24"/>
      <c r="K429" s="24"/>
      <c r="L429" s="25"/>
    </row>
    <row r="430" spans="1:12" ht="14.25" customHeight="1">
      <c r="A430" s="59"/>
      <c r="B430" s="26"/>
      <c r="C430" s="27"/>
      <c r="D430" s="28"/>
      <c r="E430" s="29"/>
      <c r="F430" s="5"/>
      <c r="G430" s="30"/>
      <c r="H430" s="5"/>
      <c r="I430" s="5"/>
      <c r="J430" s="7"/>
      <c r="K430" s="7"/>
      <c r="L430" s="31"/>
    </row>
    <row r="431" spans="1:12" ht="14.25" customHeight="1">
      <c r="A431" s="40"/>
      <c r="B431" s="8"/>
      <c r="C431" s="2"/>
      <c r="D431" s="10"/>
      <c r="F431" s="77"/>
      <c r="G431" s="17"/>
      <c r="H431" s="32"/>
      <c r="I431" s="71"/>
      <c r="J431" s="18"/>
      <c r="K431" s="18"/>
      <c r="L431" s="19"/>
    </row>
    <row r="432" spans="1:12" ht="14.25" customHeight="1">
      <c r="A432" s="59"/>
      <c r="B432" s="26"/>
      <c r="C432" s="27"/>
      <c r="D432" s="28"/>
      <c r="E432" s="29"/>
      <c r="F432" s="79"/>
      <c r="G432" s="30"/>
      <c r="H432" s="6"/>
      <c r="I432" s="6"/>
      <c r="J432" s="7"/>
      <c r="K432" s="7"/>
      <c r="L432" s="31"/>
    </row>
    <row r="433" spans="1:12" ht="14.25" customHeight="1">
      <c r="A433" s="58"/>
      <c r="B433" s="20"/>
      <c r="C433" s="2"/>
      <c r="D433" s="22"/>
      <c r="E433" s="2"/>
      <c r="F433" s="78"/>
      <c r="G433" s="23"/>
      <c r="H433" s="15"/>
      <c r="I433" s="72"/>
      <c r="J433" s="24"/>
      <c r="K433" s="24"/>
      <c r="L433" s="25"/>
    </row>
    <row r="434" spans="1:12" ht="14.25" customHeight="1">
      <c r="A434" s="59"/>
      <c r="B434" s="26"/>
      <c r="C434" s="43" t="s">
        <v>1088</v>
      </c>
      <c r="D434" s="28"/>
      <c r="E434" s="29"/>
      <c r="F434" s="79"/>
      <c r="G434" s="30"/>
      <c r="H434" s="6"/>
      <c r="I434" s="5">
        <f>SUM(I369:I432)</f>
        <v>11543.849999999999</v>
      </c>
      <c r="J434" s="7"/>
      <c r="K434" s="7"/>
      <c r="L434" s="31"/>
    </row>
    <row r="435" spans="1:12" ht="14.25" customHeight="1">
      <c r="A435" s="58"/>
      <c r="B435" s="20"/>
      <c r="C435" s="2"/>
      <c r="D435" s="22"/>
      <c r="E435" s="2"/>
      <c r="F435" s="78"/>
      <c r="G435" s="23"/>
      <c r="H435" s="15"/>
      <c r="I435" s="72"/>
      <c r="J435" s="24"/>
      <c r="K435" s="24"/>
      <c r="L435" s="25"/>
    </row>
    <row r="436" spans="1:12" ht="14.25" customHeight="1">
      <c r="A436" s="59"/>
      <c r="B436" s="26"/>
      <c r="C436" s="43" t="s">
        <v>60</v>
      </c>
      <c r="D436" s="28"/>
      <c r="E436" s="29"/>
      <c r="F436" s="79"/>
      <c r="G436" s="30"/>
      <c r="H436" s="6"/>
      <c r="I436" s="6">
        <f>IF(I434&gt;=10000,ROUNDDOWN((I434/100)*100,-2),IF(10000&gt;I434&gt;=1000,ROUNDDOWN((I434/10)*10,-1),IF(I434&lt;1000,ROUNDDOWN((I434/1)*1,0))))</f>
        <v>11500</v>
      </c>
      <c r="J436" s="7"/>
      <c r="K436" s="7"/>
      <c r="L436" s="31"/>
    </row>
    <row r="437" spans="1:12" ht="14.25" customHeight="1">
      <c r="A437" s="40"/>
      <c r="B437" s="8"/>
      <c r="D437" s="10"/>
      <c r="F437" s="77"/>
      <c r="G437" s="17"/>
      <c r="H437" s="32"/>
      <c r="I437" s="71"/>
      <c r="J437" s="18"/>
      <c r="K437" s="18"/>
      <c r="L437" s="19"/>
    </row>
    <row r="438" spans="1:12" ht="14.25" customHeight="1" thickBot="1">
      <c r="A438" s="60"/>
      <c r="B438" s="50"/>
      <c r="C438" s="51"/>
      <c r="D438" s="52"/>
      <c r="E438" s="53"/>
      <c r="F438" s="80"/>
      <c r="G438" s="55"/>
      <c r="H438" s="125"/>
      <c r="I438" s="125"/>
      <c r="J438" s="124"/>
      <c r="K438" s="62"/>
      <c r="L438" s="119"/>
    </row>
    <row r="440" spans="1:12" ht="14.25" customHeight="1">
      <c r="J440" s="56" t="s">
        <v>3</v>
      </c>
      <c r="K440" s="776">
        <f>K400+1</f>
        <v>11</v>
      </c>
      <c r="L440" s="777"/>
    </row>
    <row r="442" spans="1:12" ht="14.25" customHeight="1" thickBot="1"/>
    <row r="443" spans="1:12" ht="14.25" customHeight="1">
      <c r="A443" s="34"/>
      <c r="B443" s="35"/>
      <c r="C443" s="11"/>
      <c r="D443" s="37"/>
      <c r="E443" s="11"/>
      <c r="F443" s="44"/>
      <c r="G443" s="44"/>
      <c r="H443" s="44"/>
      <c r="I443" s="44"/>
      <c r="J443" s="11"/>
      <c r="K443" s="11"/>
      <c r="L443" s="45"/>
    </row>
    <row r="444" spans="1:12" ht="14.25" customHeight="1" thickBot="1">
      <c r="A444" s="46"/>
      <c r="B444" s="47"/>
      <c r="C444" s="39" t="s">
        <v>5</v>
      </c>
      <c r="D444" s="48"/>
      <c r="E444" s="39" t="s">
        <v>6</v>
      </c>
      <c r="F444" s="49" t="s">
        <v>7</v>
      </c>
      <c r="G444" s="49" t="s">
        <v>4</v>
      </c>
      <c r="H444" s="49" t="s">
        <v>8</v>
      </c>
      <c r="I444" s="49" t="s">
        <v>1</v>
      </c>
      <c r="J444" s="586" t="s">
        <v>2</v>
      </c>
      <c r="K444" s="586"/>
      <c r="L444" s="587"/>
    </row>
    <row r="445" spans="1:12" ht="14.25" customHeight="1">
      <c r="A445" s="34"/>
      <c r="B445" s="35"/>
      <c r="C445" s="11" t="s">
        <v>213</v>
      </c>
      <c r="D445" s="37"/>
      <c r="E445" s="11"/>
      <c r="F445" s="81"/>
      <c r="G445" s="13"/>
      <c r="H445" s="38"/>
      <c r="I445" s="38"/>
      <c r="J445" s="14"/>
      <c r="K445" s="14"/>
      <c r="L445" s="16"/>
    </row>
    <row r="446" spans="1:12" ht="14.25" customHeight="1">
      <c r="A446" s="40" t="s">
        <v>1089</v>
      </c>
      <c r="B446" s="8"/>
      <c r="C446" s="9" t="s">
        <v>218</v>
      </c>
      <c r="D446" s="10"/>
      <c r="E446" t="s">
        <v>249</v>
      </c>
      <c r="F446" s="77"/>
      <c r="G446" s="17"/>
      <c r="H446" s="32"/>
      <c r="I446" s="32"/>
      <c r="J446" s="18"/>
      <c r="K446" s="18"/>
      <c r="L446" s="19"/>
    </row>
    <row r="447" spans="1:12" ht="14.25" customHeight="1">
      <c r="A447" s="41"/>
      <c r="B447" s="20"/>
      <c r="C447" s="2"/>
      <c r="D447" s="22"/>
      <c r="E447" s="2"/>
      <c r="F447" s="78"/>
      <c r="G447" s="23"/>
      <c r="H447" s="15"/>
      <c r="I447" s="15"/>
      <c r="J447" s="24"/>
      <c r="K447" s="24"/>
      <c r="L447" s="25"/>
    </row>
    <row r="448" spans="1:12" ht="14.25" customHeight="1">
      <c r="A448" s="42"/>
      <c r="B448" s="26"/>
      <c r="C448" s="27" t="s">
        <v>41</v>
      </c>
      <c r="D448" s="28"/>
      <c r="E448" s="29"/>
      <c r="F448" s="79"/>
      <c r="G448" s="30"/>
      <c r="H448" s="6"/>
      <c r="I448" s="6"/>
      <c r="J448" s="7"/>
      <c r="K448" s="7"/>
      <c r="L448" s="31"/>
    </row>
    <row r="449" spans="1:12" ht="14.25" customHeight="1">
      <c r="A449" s="40"/>
      <c r="B449" s="8"/>
      <c r="C449" s="2"/>
      <c r="D449" s="22"/>
      <c r="E449" s="2"/>
      <c r="F449" s="78"/>
      <c r="G449" s="23"/>
      <c r="H449" s="32"/>
      <c r="I449" s="32"/>
      <c r="J449" s="18"/>
      <c r="K449" s="18"/>
      <c r="L449" s="19"/>
    </row>
    <row r="450" spans="1:12" ht="14.25" customHeight="1">
      <c r="A450" s="40"/>
      <c r="B450" s="8"/>
      <c r="C450" s="27" t="s">
        <v>185</v>
      </c>
      <c r="D450" s="28"/>
      <c r="E450" s="29"/>
      <c r="F450" s="5">
        <v>0.01</v>
      </c>
      <c r="G450" s="30" t="s">
        <v>44</v>
      </c>
      <c r="H450" s="3">
        <v>4900</v>
      </c>
      <c r="I450" s="5">
        <f>ROUNDDOWN(F450*H450,2)</f>
        <v>49</v>
      </c>
      <c r="J450" s="7" t="s">
        <v>882</v>
      </c>
      <c r="K450" s="18"/>
      <c r="L450" s="19"/>
    </row>
    <row r="451" spans="1:12" ht="14.25" customHeight="1">
      <c r="A451" s="41"/>
      <c r="B451" s="20"/>
      <c r="C451" s="2"/>
      <c r="D451" s="22"/>
      <c r="E451" s="2"/>
      <c r="F451" s="78"/>
      <c r="G451" s="23"/>
      <c r="H451" s="15"/>
      <c r="I451" s="32"/>
      <c r="J451" s="24"/>
      <c r="K451" s="24"/>
      <c r="L451" s="25"/>
    </row>
    <row r="452" spans="1:12" ht="14.25" customHeight="1">
      <c r="A452" s="42"/>
      <c r="B452" s="26"/>
      <c r="C452" s="27" t="s">
        <v>244</v>
      </c>
      <c r="D452" s="28"/>
      <c r="E452" s="29"/>
      <c r="F452" s="5">
        <v>0.09</v>
      </c>
      <c r="G452" s="30" t="s">
        <v>786</v>
      </c>
      <c r="H452" s="5">
        <v>240</v>
      </c>
      <c r="I452" s="5">
        <f>ROUNDDOWN(F452*H452,2)</f>
        <v>21.6</v>
      </c>
      <c r="J452" s="7" t="s">
        <v>882</v>
      </c>
      <c r="K452" s="7"/>
      <c r="L452" s="31"/>
    </row>
    <row r="453" spans="1:12" ht="14.25" customHeight="1">
      <c r="A453" s="58"/>
      <c r="B453" s="20"/>
      <c r="C453" s="2"/>
      <c r="D453" s="22"/>
      <c r="E453" s="2"/>
      <c r="F453" s="78"/>
      <c r="G453" s="23"/>
      <c r="H453" s="15"/>
      <c r="I453" s="32"/>
      <c r="J453" s="24"/>
      <c r="K453" s="24"/>
      <c r="L453" s="25"/>
    </row>
    <row r="454" spans="1:12" ht="14.25" customHeight="1">
      <c r="A454" s="59"/>
      <c r="B454" s="26"/>
      <c r="C454" s="27" t="s">
        <v>186</v>
      </c>
      <c r="D454" s="28"/>
      <c r="E454" s="1" t="s">
        <v>1049</v>
      </c>
      <c r="F454" s="5">
        <v>0.01</v>
      </c>
      <c r="G454" s="30" t="s">
        <v>44</v>
      </c>
      <c r="H454" s="5">
        <v>13000</v>
      </c>
      <c r="I454" s="5">
        <f>ROUNDDOWN(F454*H454,2)</f>
        <v>130</v>
      </c>
      <c r="J454" s="7" t="s">
        <v>882</v>
      </c>
      <c r="K454" s="7"/>
      <c r="L454" s="31"/>
    </row>
    <row r="455" spans="1:12" ht="14.25" customHeight="1">
      <c r="A455" s="40"/>
      <c r="B455" s="8"/>
      <c r="C455" s="2"/>
      <c r="D455" s="10"/>
      <c r="F455" s="77"/>
      <c r="G455" s="17"/>
      <c r="H455" s="32"/>
      <c r="I455" s="32"/>
      <c r="J455" s="18"/>
      <c r="K455" s="18"/>
      <c r="L455" s="19"/>
    </row>
    <row r="456" spans="1:12" ht="14.25" customHeight="1">
      <c r="A456" s="40"/>
      <c r="B456" s="8"/>
      <c r="C456" s="9" t="s">
        <v>250</v>
      </c>
      <c r="D456" s="10"/>
      <c r="E456" t="s">
        <v>1050</v>
      </c>
      <c r="F456" s="3">
        <v>0.05</v>
      </c>
      <c r="G456" s="30" t="s">
        <v>44</v>
      </c>
      <c r="H456" s="5">
        <v>13500</v>
      </c>
      <c r="I456" s="5">
        <f>ROUNDDOWN(F456*H456,2)</f>
        <v>675</v>
      </c>
      <c r="J456" s="7" t="s">
        <v>882</v>
      </c>
      <c r="K456" s="18"/>
      <c r="L456" s="19"/>
    </row>
    <row r="457" spans="1:12" ht="14.25" customHeight="1">
      <c r="A457" s="58"/>
      <c r="B457" s="20"/>
      <c r="C457" s="2"/>
      <c r="D457" s="22"/>
      <c r="E457" s="2"/>
      <c r="F457" s="78"/>
      <c r="G457" s="23"/>
      <c r="H457" s="15"/>
      <c r="I457" s="32"/>
      <c r="J457" s="24"/>
      <c r="K457" s="24"/>
      <c r="L457" s="25"/>
    </row>
    <row r="458" spans="1:12" ht="14.25" customHeight="1">
      <c r="A458" s="59"/>
      <c r="B458" s="26"/>
      <c r="C458" s="27" t="s">
        <v>45</v>
      </c>
      <c r="D458" s="28"/>
      <c r="E458" s="1" t="s">
        <v>187</v>
      </c>
      <c r="F458" s="5">
        <v>0.01</v>
      </c>
      <c r="G458" s="30" t="s">
        <v>44</v>
      </c>
      <c r="H458" s="5">
        <v>6990</v>
      </c>
      <c r="I458" s="5">
        <f>ROUNDDOWN(F458*H458,2)</f>
        <v>69.900000000000006</v>
      </c>
      <c r="J458" s="7" t="s">
        <v>882</v>
      </c>
      <c r="K458" s="7"/>
      <c r="L458" s="31"/>
    </row>
    <row r="459" spans="1:12" ht="14.25" customHeight="1">
      <c r="A459" s="40"/>
      <c r="B459" s="8"/>
      <c r="C459" s="2"/>
      <c r="D459" s="22"/>
      <c r="E459" s="2"/>
      <c r="F459" s="78"/>
      <c r="G459" s="23"/>
      <c r="H459" s="32"/>
      <c r="I459" s="32"/>
      <c r="J459" s="18"/>
      <c r="K459" s="18"/>
      <c r="L459" s="19"/>
    </row>
    <row r="460" spans="1:12" ht="14.25" customHeight="1">
      <c r="A460" s="40"/>
      <c r="B460" s="8"/>
      <c r="C460" s="27" t="s">
        <v>45</v>
      </c>
      <c r="D460" s="28"/>
      <c r="E460" s="1" t="s">
        <v>55</v>
      </c>
      <c r="F460" s="5">
        <v>0.05</v>
      </c>
      <c r="G460" s="30" t="s">
        <v>44</v>
      </c>
      <c r="H460" s="3">
        <v>11600</v>
      </c>
      <c r="I460" s="5">
        <f>ROUNDDOWN(F460*H460,2)</f>
        <v>580</v>
      </c>
      <c r="J460" s="7" t="s">
        <v>882</v>
      </c>
      <c r="K460" s="18"/>
      <c r="L460" s="19"/>
    </row>
    <row r="461" spans="1:12" ht="14.25" customHeight="1">
      <c r="A461" s="58"/>
      <c r="B461" s="20"/>
      <c r="C461" s="2"/>
      <c r="D461" s="10"/>
      <c r="F461" s="77"/>
      <c r="G461" s="17"/>
      <c r="H461" s="15"/>
      <c r="I461" s="32"/>
      <c r="J461" s="24"/>
      <c r="K461" s="24"/>
      <c r="L461" s="25"/>
    </row>
    <row r="462" spans="1:12" ht="14.25" customHeight="1">
      <c r="A462" s="59"/>
      <c r="B462" s="26"/>
      <c r="C462" s="27" t="s">
        <v>245</v>
      </c>
      <c r="D462" s="28"/>
      <c r="E462" s="29"/>
      <c r="F462" s="5">
        <v>0.6</v>
      </c>
      <c r="G462" s="30" t="s">
        <v>786</v>
      </c>
      <c r="H462" s="5">
        <v>3640</v>
      </c>
      <c r="I462" s="5">
        <f>ROUNDDOWN(F462*H462,2)</f>
        <v>2184</v>
      </c>
      <c r="J462" s="7" t="s">
        <v>882</v>
      </c>
      <c r="K462" s="7"/>
      <c r="L462" s="31"/>
    </row>
    <row r="463" spans="1:12" ht="14.25" customHeight="1">
      <c r="A463" s="40"/>
      <c r="B463" s="8"/>
      <c r="C463" s="2"/>
      <c r="D463" s="22"/>
      <c r="E463" s="2"/>
      <c r="F463" s="78"/>
      <c r="G463" s="23"/>
      <c r="H463" s="32"/>
      <c r="I463" s="32"/>
      <c r="J463" s="18"/>
      <c r="K463" s="18"/>
      <c r="L463" s="19"/>
    </row>
    <row r="464" spans="1:12" ht="14.25" customHeight="1">
      <c r="A464" s="59"/>
      <c r="B464" s="26"/>
      <c r="C464" s="27" t="s">
        <v>46</v>
      </c>
      <c r="D464" s="28"/>
      <c r="E464" s="29" t="s">
        <v>47</v>
      </c>
      <c r="F464" s="5">
        <v>0.6</v>
      </c>
      <c r="G464" s="30" t="s">
        <v>786</v>
      </c>
      <c r="H464" s="5">
        <v>250</v>
      </c>
      <c r="I464" s="5">
        <f>ROUNDDOWN(F464*H464,2)</f>
        <v>150</v>
      </c>
      <c r="J464" s="7" t="s">
        <v>882</v>
      </c>
      <c r="K464" s="7"/>
      <c r="L464" s="31"/>
    </row>
    <row r="465" spans="1:12" ht="14.25" customHeight="1">
      <c r="A465" s="40"/>
      <c r="B465" s="8"/>
      <c r="C465" t="s">
        <v>57</v>
      </c>
      <c r="D465" s="10"/>
      <c r="F465" s="77"/>
      <c r="G465" s="17"/>
      <c r="H465" s="32"/>
      <c r="I465" s="32"/>
      <c r="J465" s="18"/>
      <c r="K465" s="18"/>
      <c r="L465" s="19"/>
    </row>
    <row r="466" spans="1:12" ht="14.25" customHeight="1">
      <c r="A466" s="59"/>
      <c r="B466" s="26"/>
      <c r="C466" s="27" t="s">
        <v>58</v>
      </c>
      <c r="D466" s="28"/>
      <c r="E466" s="29" t="s">
        <v>198</v>
      </c>
      <c r="F466" s="5">
        <v>0.09</v>
      </c>
      <c r="G466" s="30" t="s">
        <v>786</v>
      </c>
      <c r="H466" s="5">
        <v>540</v>
      </c>
      <c r="I466" s="5">
        <f>ROUNDDOWN(F466*H466,2)</f>
        <v>48.6</v>
      </c>
      <c r="J466" s="7" t="s">
        <v>882</v>
      </c>
      <c r="K466" s="7"/>
      <c r="L466" s="31"/>
    </row>
    <row r="467" spans="1:12" ht="14.25" customHeight="1">
      <c r="A467" s="40"/>
      <c r="B467" s="8"/>
      <c r="D467" s="10"/>
      <c r="F467" s="77"/>
      <c r="G467" s="17"/>
      <c r="H467" s="32"/>
      <c r="I467" s="71"/>
      <c r="J467" s="18"/>
      <c r="K467" s="18"/>
      <c r="L467" s="19"/>
    </row>
    <row r="468" spans="1:12" ht="14.25" customHeight="1">
      <c r="A468" s="59"/>
      <c r="B468" s="26"/>
      <c r="C468" s="27"/>
      <c r="D468" s="28"/>
      <c r="E468" s="29"/>
      <c r="F468" s="5"/>
      <c r="G468" s="30"/>
      <c r="H468" s="5"/>
      <c r="I468" s="5"/>
      <c r="J468" s="7"/>
      <c r="K468" s="7"/>
      <c r="L468" s="31"/>
    </row>
    <row r="469" spans="1:12" ht="14.25" customHeight="1">
      <c r="A469" s="40"/>
      <c r="B469" s="8"/>
      <c r="D469" s="10"/>
      <c r="F469" s="77"/>
      <c r="G469" s="17"/>
      <c r="H469" s="32"/>
      <c r="I469" s="71"/>
      <c r="J469" s="18"/>
      <c r="K469" s="18"/>
      <c r="L469" s="19"/>
    </row>
    <row r="470" spans="1:12" ht="14.25" customHeight="1">
      <c r="A470" s="59"/>
      <c r="B470" s="26"/>
      <c r="C470" s="27"/>
      <c r="D470" s="28"/>
      <c r="E470" s="29"/>
      <c r="F470" s="5"/>
      <c r="G470" s="30"/>
      <c r="H470" s="5"/>
      <c r="I470" s="5"/>
      <c r="J470" s="7"/>
      <c r="K470" s="7"/>
      <c r="L470" s="31"/>
    </row>
    <row r="471" spans="1:12" ht="14.25" customHeight="1">
      <c r="A471" s="40"/>
      <c r="B471" s="8"/>
      <c r="D471" s="10"/>
      <c r="F471" s="77"/>
      <c r="G471" s="17"/>
      <c r="H471" s="32"/>
      <c r="I471" s="71"/>
      <c r="J471" s="18"/>
      <c r="K471" s="18"/>
      <c r="L471" s="19"/>
    </row>
    <row r="472" spans="1:12" ht="14.25" customHeight="1">
      <c r="A472" s="59"/>
      <c r="B472" s="26"/>
      <c r="C472" s="27"/>
      <c r="D472" s="28"/>
      <c r="E472" s="29"/>
      <c r="F472" s="5"/>
      <c r="G472" s="30"/>
      <c r="H472" s="5"/>
      <c r="I472" s="5"/>
      <c r="J472" s="7"/>
      <c r="K472" s="7"/>
      <c r="L472" s="31"/>
    </row>
    <row r="473" spans="1:12" ht="14.25" customHeight="1">
      <c r="A473" s="58"/>
      <c r="B473" s="20"/>
      <c r="C473" s="2"/>
      <c r="D473" s="22"/>
      <c r="E473" s="2"/>
      <c r="F473" s="78"/>
      <c r="G473" s="23"/>
      <c r="H473" s="15"/>
      <c r="I473" s="72"/>
      <c r="J473" s="24"/>
      <c r="K473" s="24"/>
      <c r="L473" s="25"/>
    </row>
    <row r="474" spans="1:12" ht="14.25" customHeight="1">
      <c r="A474" s="59"/>
      <c r="B474" s="26"/>
      <c r="C474" s="43" t="s">
        <v>1090</v>
      </c>
      <c r="D474" s="28"/>
      <c r="E474" s="29"/>
      <c r="F474" s="79"/>
      <c r="G474" s="30"/>
      <c r="H474" s="6"/>
      <c r="I474" s="5">
        <f>SUM(I449:I472)</f>
        <v>3908.1</v>
      </c>
      <c r="J474" s="7"/>
      <c r="K474" s="7"/>
      <c r="L474" s="31"/>
    </row>
    <row r="475" spans="1:12" ht="14.25" customHeight="1">
      <c r="A475" s="58"/>
      <c r="B475" s="20"/>
      <c r="C475" s="2"/>
      <c r="D475" s="22"/>
      <c r="E475" s="2"/>
      <c r="F475" s="78"/>
      <c r="G475" s="23"/>
      <c r="H475" s="15"/>
      <c r="I475" s="72"/>
      <c r="J475" s="24"/>
      <c r="K475" s="24"/>
      <c r="L475" s="25"/>
    </row>
    <row r="476" spans="1:12" ht="14.25" customHeight="1">
      <c r="A476" s="59"/>
      <c r="B476" s="26"/>
      <c r="C476" s="43" t="s">
        <v>60</v>
      </c>
      <c r="D476" s="28"/>
      <c r="E476" s="29"/>
      <c r="F476" s="79"/>
      <c r="G476" s="30"/>
      <c r="H476" s="6"/>
      <c r="I476" s="6">
        <f>IF(I474&gt;=10000,ROUNDDOWN((I474/100)*100,-2),IF(10000&gt;I474&gt;=1000,ROUNDDOWN((I474/10)*10,-1),IF(I474&lt;1000,ROUNDDOWN((I474/1)*1,0))))</f>
        <v>3900</v>
      </c>
      <c r="J476" s="7"/>
      <c r="K476" s="7"/>
      <c r="L476" s="31"/>
    </row>
    <row r="477" spans="1:12" ht="14.25" customHeight="1">
      <c r="A477" s="40"/>
      <c r="B477" s="8"/>
      <c r="D477" s="10"/>
      <c r="F477" s="77"/>
      <c r="G477" s="17"/>
      <c r="H477" s="32"/>
      <c r="I477" s="71"/>
      <c r="J477" s="18"/>
      <c r="K477" s="18"/>
      <c r="L477" s="19"/>
    </row>
    <row r="478" spans="1:12" ht="14.25" customHeight="1" thickBot="1">
      <c r="A478" s="60"/>
      <c r="B478" s="50"/>
      <c r="C478" s="51"/>
      <c r="D478" s="52"/>
      <c r="E478" s="53"/>
      <c r="F478" s="80"/>
      <c r="G478" s="55"/>
      <c r="H478" s="125"/>
      <c r="I478" s="125"/>
      <c r="J478" s="124"/>
      <c r="K478" s="62"/>
      <c r="L478" s="119"/>
    </row>
    <row r="480" spans="1:12" ht="14.25" customHeight="1">
      <c r="J480" s="56" t="s">
        <v>3</v>
      </c>
      <c r="K480" s="776">
        <f>K440+1</f>
        <v>12</v>
      </c>
      <c r="L480" s="777"/>
    </row>
    <row r="482" spans="1:12" ht="14.25" customHeight="1" thickBot="1"/>
    <row r="483" spans="1:12" ht="14.25" customHeight="1">
      <c r="A483" s="34"/>
      <c r="B483" s="35"/>
      <c r="C483" s="11"/>
      <c r="D483" s="37"/>
      <c r="E483" s="11"/>
      <c r="F483" s="44"/>
      <c r="G483" s="44"/>
      <c r="H483" s="44"/>
      <c r="I483" s="44"/>
      <c r="J483" s="11"/>
      <c r="K483" s="11"/>
      <c r="L483" s="45"/>
    </row>
    <row r="484" spans="1:12" ht="14.25" customHeight="1" thickBot="1">
      <c r="A484" s="46"/>
      <c r="B484" s="47"/>
      <c r="C484" s="39" t="s">
        <v>5</v>
      </c>
      <c r="D484" s="48"/>
      <c r="E484" s="39" t="s">
        <v>6</v>
      </c>
      <c r="F484" s="49" t="s">
        <v>7</v>
      </c>
      <c r="G484" s="49" t="s">
        <v>4</v>
      </c>
      <c r="H484" s="49" t="s">
        <v>8</v>
      </c>
      <c r="I484" s="49" t="s">
        <v>1</v>
      </c>
      <c r="J484" s="586" t="s">
        <v>2</v>
      </c>
      <c r="K484" s="586"/>
      <c r="L484" s="587"/>
    </row>
    <row r="485" spans="1:12" ht="14.25" customHeight="1">
      <c r="A485" s="34"/>
      <c r="B485" s="35"/>
      <c r="C485" s="11" t="s">
        <v>213</v>
      </c>
      <c r="D485" s="37"/>
      <c r="E485" s="11"/>
      <c r="F485" s="81"/>
      <c r="G485" s="13"/>
      <c r="H485" s="38"/>
      <c r="I485" s="38"/>
      <c r="J485" s="14"/>
      <c r="K485" s="14"/>
      <c r="L485" s="16"/>
    </row>
    <row r="486" spans="1:12" ht="14.25" customHeight="1">
      <c r="A486" s="40" t="s">
        <v>1091</v>
      </c>
      <c r="B486" s="8"/>
      <c r="C486" s="9" t="s">
        <v>218</v>
      </c>
      <c r="D486" s="10"/>
      <c r="E486" t="s">
        <v>219</v>
      </c>
      <c r="F486" s="77"/>
      <c r="G486" s="17"/>
      <c r="H486" s="32"/>
      <c r="I486" s="32"/>
      <c r="J486" s="18"/>
      <c r="K486" s="18"/>
      <c r="L486" s="19"/>
    </row>
    <row r="487" spans="1:12" ht="14.25" customHeight="1">
      <c r="A487" s="41"/>
      <c r="B487" s="20"/>
      <c r="C487" s="2"/>
      <c r="D487" s="22"/>
      <c r="E487" s="2"/>
      <c r="F487" s="78"/>
      <c r="G487" s="23"/>
      <c r="H487" s="15"/>
      <c r="I487" s="15"/>
      <c r="J487" s="24"/>
      <c r="K487" s="24"/>
      <c r="L487" s="25"/>
    </row>
    <row r="488" spans="1:12" ht="14.25" customHeight="1">
      <c r="A488" s="42"/>
      <c r="B488" s="26"/>
      <c r="C488" s="27" t="s">
        <v>41</v>
      </c>
      <c r="D488" s="28"/>
      <c r="E488" s="29"/>
      <c r="F488" s="79"/>
      <c r="G488" s="30"/>
      <c r="H488" s="6"/>
      <c r="I488" s="6"/>
      <c r="J488" s="7"/>
      <c r="K488" s="7"/>
      <c r="L488" s="31"/>
    </row>
    <row r="489" spans="1:12" ht="14.25" customHeight="1">
      <c r="A489" s="40"/>
      <c r="B489" s="8"/>
      <c r="C489" s="2"/>
      <c r="D489" s="22"/>
      <c r="E489" s="2"/>
      <c r="F489" s="78"/>
      <c r="G489" s="23"/>
      <c r="H489" s="32"/>
      <c r="I489" s="32"/>
      <c r="J489" s="18"/>
      <c r="K489" s="18"/>
      <c r="L489" s="19"/>
    </row>
    <row r="490" spans="1:12" ht="14.25" customHeight="1">
      <c r="A490" s="40"/>
      <c r="B490" s="8"/>
      <c r="C490" s="27" t="s">
        <v>185</v>
      </c>
      <c r="D490" s="28"/>
      <c r="E490" s="29"/>
      <c r="F490" s="5">
        <v>0.04</v>
      </c>
      <c r="G490" s="30" t="s">
        <v>44</v>
      </c>
      <c r="H490" s="3">
        <v>4900</v>
      </c>
      <c r="I490" s="5">
        <f>ROUNDDOWN(F490*H490,2)</f>
        <v>196</v>
      </c>
      <c r="J490" s="7" t="s">
        <v>882</v>
      </c>
      <c r="K490" s="18"/>
      <c r="L490" s="19"/>
    </row>
    <row r="491" spans="1:12" ht="14.25" customHeight="1">
      <c r="A491" s="41"/>
      <c r="B491" s="20"/>
      <c r="C491" s="2"/>
      <c r="D491" s="22"/>
      <c r="E491" s="2"/>
      <c r="F491" s="78"/>
      <c r="G491" s="23"/>
      <c r="H491" s="15"/>
      <c r="I491" s="32"/>
      <c r="J491" s="24"/>
      <c r="K491" s="24"/>
      <c r="L491" s="25"/>
    </row>
    <row r="492" spans="1:12" ht="14.25" customHeight="1">
      <c r="A492" s="42"/>
      <c r="B492" s="26"/>
      <c r="C492" s="27" t="s">
        <v>244</v>
      </c>
      <c r="D492" s="28"/>
      <c r="E492" s="29"/>
      <c r="F492" s="5">
        <v>0.4</v>
      </c>
      <c r="G492" s="30" t="s">
        <v>1067</v>
      </c>
      <c r="H492" s="5">
        <v>240</v>
      </c>
      <c r="I492" s="5">
        <f>ROUNDDOWN(F492*H492,2)</f>
        <v>96</v>
      </c>
      <c r="J492" s="7" t="s">
        <v>882</v>
      </c>
      <c r="K492" s="7"/>
      <c r="L492" s="31"/>
    </row>
    <row r="493" spans="1:12" ht="14.25" customHeight="1">
      <c r="A493" s="58"/>
      <c r="B493" s="20"/>
      <c r="C493" s="2"/>
      <c r="D493" s="22"/>
      <c r="E493" s="2"/>
      <c r="F493" s="78"/>
      <c r="G493" s="23"/>
      <c r="H493" s="15"/>
      <c r="I493" s="32"/>
      <c r="J493" s="24"/>
      <c r="K493" s="24"/>
      <c r="L493" s="25"/>
    </row>
    <row r="494" spans="1:12" ht="14.25" customHeight="1">
      <c r="A494" s="59"/>
      <c r="B494" s="26"/>
      <c r="C494" s="27" t="s">
        <v>186</v>
      </c>
      <c r="D494" s="28"/>
      <c r="E494" s="1" t="s">
        <v>1049</v>
      </c>
      <c r="F494" s="5">
        <v>0.02</v>
      </c>
      <c r="G494" s="30" t="s">
        <v>44</v>
      </c>
      <c r="H494" s="5">
        <v>13000</v>
      </c>
      <c r="I494" s="5">
        <f>ROUNDDOWN(F494*H494,2)</f>
        <v>260</v>
      </c>
      <c r="J494" s="7" t="s">
        <v>882</v>
      </c>
      <c r="K494" s="7"/>
      <c r="L494" s="31"/>
    </row>
    <row r="495" spans="1:12" ht="14.25" customHeight="1">
      <c r="A495" s="40"/>
      <c r="B495" s="8"/>
      <c r="C495" s="2"/>
      <c r="D495" s="10"/>
      <c r="F495" s="77"/>
      <c r="G495" s="17"/>
      <c r="H495" s="32"/>
      <c r="I495" s="32"/>
      <c r="J495" s="18"/>
      <c r="K495" s="18"/>
      <c r="L495" s="19"/>
    </row>
    <row r="496" spans="1:12" ht="14.25" customHeight="1">
      <c r="A496" s="40"/>
      <c r="B496" s="8"/>
      <c r="C496" s="9" t="s">
        <v>250</v>
      </c>
      <c r="D496" s="10"/>
      <c r="E496" t="s">
        <v>1050</v>
      </c>
      <c r="F496" s="3">
        <v>0.52</v>
      </c>
      <c r="G496" s="30" t="s">
        <v>44</v>
      </c>
      <c r="H496" s="5">
        <v>13500</v>
      </c>
      <c r="I496" s="5">
        <f>ROUNDDOWN(F496*H496,2)</f>
        <v>7020</v>
      </c>
      <c r="J496" s="7" t="s">
        <v>882</v>
      </c>
      <c r="K496" s="18"/>
      <c r="L496" s="19"/>
    </row>
    <row r="497" spans="1:12" ht="14.25" customHeight="1">
      <c r="A497" s="58"/>
      <c r="B497" s="20"/>
      <c r="C497" s="2"/>
      <c r="D497" s="22"/>
      <c r="E497" s="2"/>
      <c r="F497" s="78"/>
      <c r="G497" s="23"/>
      <c r="H497" s="15"/>
      <c r="I497" s="32"/>
      <c r="J497" s="24"/>
      <c r="K497" s="24"/>
      <c r="L497" s="25"/>
    </row>
    <row r="498" spans="1:12" ht="14.25" customHeight="1">
      <c r="A498" s="59"/>
      <c r="B498" s="26"/>
      <c r="C498" s="27" t="s">
        <v>45</v>
      </c>
      <c r="D498" s="28"/>
      <c r="E498" s="1" t="s">
        <v>187</v>
      </c>
      <c r="F498" s="5">
        <v>0.02</v>
      </c>
      <c r="G498" s="30" t="s">
        <v>44</v>
      </c>
      <c r="H498" s="5">
        <v>6990</v>
      </c>
      <c r="I498" s="5">
        <f>ROUNDDOWN(F498*H498,2)</f>
        <v>139.80000000000001</v>
      </c>
      <c r="J498" s="7" t="s">
        <v>882</v>
      </c>
      <c r="K498" s="7"/>
      <c r="L498" s="31"/>
    </row>
    <row r="499" spans="1:12" ht="14.25" customHeight="1">
      <c r="A499" s="40"/>
      <c r="B499" s="8"/>
      <c r="C499" s="2"/>
      <c r="D499" s="22"/>
      <c r="E499" s="2"/>
      <c r="F499" s="78"/>
      <c r="G499" s="23"/>
      <c r="H499" s="32"/>
      <c r="I499" s="32"/>
      <c r="J499" s="18"/>
      <c r="K499" s="18"/>
      <c r="L499" s="19"/>
    </row>
    <row r="500" spans="1:12" ht="14.25" customHeight="1">
      <c r="A500" s="40"/>
      <c r="B500" s="8"/>
      <c r="C500" s="27" t="s">
        <v>45</v>
      </c>
      <c r="D500" s="28"/>
      <c r="E500" s="1" t="s">
        <v>55</v>
      </c>
      <c r="F500" s="5">
        <v>0.52</v>
      </c>
      <c r="G500" s="30" t="s">
        <v>44</v>
      </c>
      <c r="H500" s="3">
        <v>11600</v>
      </c>
      <c r="I500" s="5">
        <f>ROUNDDOWN(F500*H500,2)</f>
        <v>6032</v>
      </c>
      <c r="J500" s="7" t="s">
        <v>882</v>
      </c>
      <c r="K500" s="18"/>
      <c r="L500" s="19"/>
    </row>
    <row r="501" spans="1:12" ht="14.25" customHeight="1">
      <c r="A501" s="58"/>
      <c r="B501" s="20"/>
      <c r="C501" s="2"/>
      <c r="D501" s="10"/>
      <c r="F501" s="77"/>
      <c r="G501" s="17"/>
      <c r="H501" s="15"/>
      <c r="I501" s="32"/>
      <c r="J501" s="24"/>
      <c r="K501" s="24"/>
      <c r="L501" s="25"/>
    </row>
    <row r="502" spans="1:12" ht="14.25" customHeight="1">
      <c r="A502" s="59"/>
      <c r="B502" s="26"/>
      <c r="C502" s="27" t="s">
        <v>245</v>
      </c>
      <c r="D502" s="28"/>
      <c r="E502" s="29"/>
      <c r="F502" s="5">
        <v>4.26</v>
      </c>
      <c r="G502" s="30" t="s">
        <v>786</v>
      </c>
      <c r="H502" s="5">
        <v>3640</v>
      </c>
      <c r="I502" s="5">
        <f>ROUNDDOWN(F502*H502,2)</f>
        <v>15506.4</v>
      </c>
      <c r="J502" s="7" t="s">
        <v>882</v>
      </c>
      <c r="K502" s="7"/>
      <c r="L502" s="31"/>
    </row>
    <row r="503" spans="1:12" ht="14.25" customHeight="1">
      <c r="A503" s="40"/>
      <c r="B503" s="8"/>
      <c r="C503" s="2"/>
      <c r="D503" s="22"/>
      <c r="E503" s="2"/>
      <c r="F503" s="78"/>
      <c r="G503" s="23"/>
      <c r="H503" s="32"/>
      <c r="I503" s="32"/>
      <c r="J503" s="18"/>
      <c r="K503" s="18"/>
      <c r="L503" s="19"/>
    </row>
    <row r="504" spans="1:12" ht="14.25" customHeight="1">
      <c r="A504" s="59"/>
      <c r="B504" s="26"/>
      <c r="C504" s="27" t="s">
        <v>46</v>
      </c>
      <c r="D504" s="28"/>
      <c r="E504" s="29" t="s">
        <v>47</v>
      </c>
      <c r="F504" s="5">
        <v>4.26</v>
      </c>
      <c r="G504" s="30" t="s">
        <v>1068</v>
      </c>
      <c r="H504" s="5">
        <v>250</v>
      </c>
      <c r="I504" s="5">
        <f>ROUNDDOWN(F504*H504,2)</f>
        <v>1065</v>
      </c>
      <c r="J504" s="7" t="s">
        <v>882</v>
      </c>
      <c r="K504" s="7"/>
      <c r="L504" s="31"/>
    </row>
    <row r="505" spans="1:12" ht="14.25" customHeight="1">
      <c r="A505" s="40"/>
      <c r="B505" s="8"/>
      <c r="C505" t="s">
        <v>57</v>
      </c>
      <c r="D505" s="10"/>
      <c r="F505" s="77"/>
      <c r="G505" s="17"/>
      <c r="H505" s="32"/>
      <c r="I505" s="32"/>
      <c r="J505" s="18"/>
      <c r="K505" s="18"/>
      <c r="L505" s="19"/>
    </row>
    <row r="506" spans="1:12" ht="14.25" customHeight="1">
      <c r="A506" s="59"/>
      <c r="B506" s="26"/>
      <c r="C506" s="27" t="s">
        <v>58</v>
      </c>
      <c r="D506" s="28"/>
      <c r="E506" s="29" t="s">
        <v>248</v>
      </c>
      <c r="F506" s="5">
        <v>1.34</v>
      </c>
      <c r="G506" s="30" t="s">
        <v>184</v>
      </c>
      <c r="H506" s="5">
        <v>490</v>
      </c>
      <c r="I506" s="5">
        <f>ROUNDDOWN(F506*H506,2)</f>
        <v>656.6</v>
      </c>
      <c r="J506" s="7" t="s">
        <v>882</v>
      </c>
      <c r="K506" s="7"/>
      <c r="L506" s="31"/>
    </row>
    <row r="507" spans="1:12" ht="14.25" customHeight="1">
      <c r="A507" s="58"/>
      <c r="B507" s="20"/>
      <c r="C507" s="2"/>
      <c r="D507" s="10"/>
      <c r="F507" s="77"/>
      <c r="G507" s="17"/>
      <c r="H507" s="15"/>
      <c r="I507" s="32"/>
      <c r="J507" s="24"/>
      <c r="K507" s="24"/>
      <c r="L507" s="25"/>
    </row>
    <row r="508" spans="1:12" ht="14.25" customHeight="1">
      <c r="A508" s="59"/>
      <c r="B508" s="26"/>
      <c r="C508" s="9"/>
      <c r="D508" s="10"/>
      <c r="F508" s="3"/>
      <c r="G508" s="17"/>
      <c r="H508" s="5"/>
      <c r="I508" s="5"/>
      <c r="J508" s="7"/>
      <c r="K508" s="7"/>
      <c r="L508" s="31"/>
    </row>
    <row r="509" spans="1:12" ht="14.25" customHeight="1">
      <c r="A509" s="40"/>
      <c r="B509" s="8"/>
      <c r="C509" s="2"/>
      <c r="D509" s="22"/>
      <c r="E509" s="2"/>
      <c r="F509" s="78"/>
      <c r="G509" s="23"/>
      <c r="H509" s="32"/>
      <c r="I509" s="32"/>
      <c r="J509" s="18"/>
      <c r="K509" s="18"/>
      <c r="L509" s="19"/>
    </row>
    <row r="510" spans="1:12" ht="14.25" customHeight="1">
      <c r="A510" s="40"/>
      <c r="B510" s="8"/>
      <c r="C510" s="27"/>
      <c r="D510" s="28"/>
      <c r="E510" s="28"/>
      <c r="F510" s="5"/>
      <c r="G510" s="30"/>
      <c r="H510" s="3"/>
      <c r="I510" s="5"/>
      <c r="J510" s="7"/>
      <c r="K510" s="18"/>
      <c r="L510" s="19"/>
    </row>
    <row r="511" spans="1:12" ht="14.25" customHeight="1">
      <c r="A511" s="58"/>
      <c r="B511" s="20"/>
      <c r="C511" s="2"/>
      <c r="D511" s="10"/>
      <c r="F511" s="77"/>
      <c r="G511" s="17"/>
      <c r="H511" s="15"/>
      <c r="I511" s="32"/>
      <c r="J511" s="24"/>
      <c r="K511" s="24"/>
      <c r="L511" s="25"/>
    </row>
    <row r="512" spans="1:12" ht="14.25" customHeight="1">
      <c r="A512" s="59"/>
      <c r="B512" s="26"/>
      <c r="C512" s="9"/>
      <c r="D512" s="10"/>
      <c r="F512" s="3"/>
      <c r="G512" s="30"/>
      <c r="H512" s="5"/>
      <c r="I512" s="5"/>
      <c r="J512" s="7"/>
      <c r="K512" s="7"/>
      <c r="L512" s="31"/>
    </row>
    <row r="513" spans="1:12" ht="14.25" customHeight="1">
      <c r="A513" s="58"/>
      <c r="B513" s="20"/>
      <c r="C513" s="2"/>
      <c r="D513" s="22"/>
      <c r="E513" s="2"/>
      <c r="F513" s="78"/>
      <c r="G513" s="23"/>
      <c r="H513" s="15"/>
      <c r="I513" s="72"/>
      <c r="J513" s="24"/>
      <c r="K513" s="24"/>
      <c r="L513" s="25"/>
    </row>
    <row r="514" spans="1:12" ht="14.25" customHeight="1">
      <c r="A514" s="59"/>
      <c r="B514" s="26"/>
      <c r="C514" s="43" t="s">
        <v>1092</v>
      </c>
      <c r="D514" s="28"/>
      <c r="E514" s="29"/>
      <c r="F514" s="79"/>
      <c r="G514" s="30"/>
      <c r="H514" s="6"/>
      <c r="I514" s="5">
        <f>SUM(I489:I512)</f>
        <v>30971.799999999996</v>
      </c>
      <c r="J514" s="7"/>
      <c r="K514" s="7"/>
      <c r="L514" s="31"/>
    </row>
    <row r="515" spans="1:12" ht="14.25" customHeight="1">
      <c r="A515" s="58"/>
      <c r="B515" s="20"/>
      <c r="C515" s="2"/>
      <c r="D515" s="22"/>
      <c r="E515" s="2"/>
      <c r="F515" s="78"/>
      <c r="G515" s="23"/>
      <c r="H515" s="15"/>
      <c r="I515" s="72"/>
      <c r="J515" s="24"/>
      <c r="K515" s="24"/>
      <c r="L515" s="25"/>
    </row>
    <row r="516" spans="1:12" ht="14.25" customHeight="1">
      <c r="A516" s="59"/>
      <c r="B516" s="26"/>
      <c r="C516" s="43" t="s">
        <v>60</v>
      </c>
      <c r="D516" s="28"/>
      <c r="E516" s="29"/>
      <c r="F516" s="79"/>
      <c r="G516" s="30"/>
      <c r="H516" s="6"/>
      <c r="I516" s="6">
        <f>IF(I514&gt;=10000,ROUNDDOWN((I514/100)*100,-2),IF(10000&gt;I514&gt;=1000,ROUNDDOWN((I514/10)*10,-1),IF(I514&lt;1000,ROUNDDOWN((I514/1)*1,0))))</f>
        <v>30900</v>
      </c>
      <c r="J516" s="7"/>
      <c r="K516" s="7"/>
      <c r="L516" s="31"/>
    </row>
    <row r="517" spans="1:12" ht="14.25" customHeight="1">
      <c r="A517" s="40"/>
      <c r="B517" s="8"/>
      <c r="D517" s="10"/>
      <c r="F517" s="77"/>
      <c r="G517" s="17"/>
      <c r="H517" s="32"/>
      <c r="I517" s="71"/>
      <c r="J517" s="18"/>
      <c r="K517" s="18"/>
      <c r="L517" s="19"/>
    </row>
    <row r="518" spans="1:12" ht="14.25" customHeight="1" thickBot="1">
      <c r="A518" s="60"/>
      <c r="B518" s="50"/>
      <c r="C518" s="51"/>
      <c r="D518" s="52"/>
      <c r="E518" s="53"/>
      <c r="F518" s="80"/>
      <c r="G518" s="55"/>
      <c r="H518" s="125"/>
      <c r="I518" s="125"/>
      <c r="J518" s="124"/>
      <c r="K518" s="62"/>
      <c r="L518" s="119"/>
    </row>
    <row r="520" spans="1:12" ht="14.25" customHeight="1">
      <c r="J520" s="56" t="s">
        <v>3</v>
      </c>
      <c r="K520" s="776">
        <f>K480+1</f>
        <v>13</v>
      </c>
      <c r="L520" s="777"/>
    </row>
    <row r="522" spans="1:12" ht="14.25" customHeight="1" thickBot="1"/>
    <row r="523" spans="1:12" ht="14.25" customHeight="1">
      <c r="A523" s="34"/>
      <c r="B523" s="35"/>
      <c r="C523" s="11"/>
      <c r="D523" s="37"/>
      <c r="E523" s="11"/>
      <c r="F523" s="44"/>
      <c r="G523" s="44"/>
      <c r="H523" s="44"/>
      <c r="I523" s="44"/>
      <c r="J523" s="11"/>
      <c r="K523" s="11"/>
      <c r="L523" s="45"/>
    </row>
    <row r="524" spans="1:12" ht="14.25" customHeight="1" thickBot="1">
      <c r="A524" s="46"/>
      <c r="B524" s="47"/>
      <c r="C524" s="39" t="s">
        <v>5</v>
      </c>
      <c r="D524" s="48"/>
      <c r="E524" s="39" t="s">
        <v>6</v>
      </c>
      <c r="F524" s="49" t="s">
        <v>7</v>
      </c>
      <c r="G524" s="49" t="s">
        <v>4</v>
      </c>
      <c r="H524" s="49" t="s">
        <v>8</v>
      </c>
      <c r="I524" s="49" t="s">
        <v>1</v>
      </c>
      <c r="J524" s="586" t="s">
        <v>2</v>
      </c>
      <c r="K524" s="586"/>
      <c r="L524" s="587"/>
    </row>
    <row r="525" spans="1:12" ht="14.25" customHeight="1">
      <c r="A525" s="34"/>
      <c r="B525" s="35"/>
      <c r="C525" s="11"/>
      <c r="D525" s="37"/>
      <c r="E525" s="11"/>
      <c r="F525" s="81"/>
      <c r="G525" s="13"/>
      <c r="H525" s="38"/>
      <c r="I525" s="38"/>
      <c r="J525" s="14"/>
      <c r="K525" s="14"/>
      <c r="L525" s="16"/>
    </row>
    <row r="526" spans="1:12" ht="14.25" customHeight="1">
      <c r="A526" s="245" t="s">
        <v>1093</v>
      </c>
      <c r="B526" s="8"/>
      <c r="C526" s="9" t="s">
        <v>290</v>
      </c>
      <c r="D526" s="10"/>
      <c r="E526" t="s">
        <v>598</v>
      </c>
      <c r="F526" s="77"/>
      <c r="G526" s="17"/>
      <c r="H526" s="32"/>
      <c r="I526" s="32"/>
      <c r="J526" s="18"/>
      <c r="K526" s="18"/>
      <c r="L526" s="19"/>
    </row>
    <row r="527" spans="1:12" ht="14.25" customHeight="1">
      <c r="A527" s="41"/>
      <c r="B527" s="20"/>
      <c r="C527" s="2"/>
      <c r="D527" s="22"/>
      <c r="E527" s="2"/>
      <c r="F527" s="78"/>
      <c r="G527" s="23"/>
      <c r="H527" s="15"/>
      <c r="I527" s="15"/>
      <c r="J527" s="24"/>
      <c r="K527" s="24"/>
      <c r="L527" s="25"/>
    </row>
    <row r="528" spans="1:12" ht="14.25" customHeight="1">
      <c r="A528" s="42"/>
      <c r="B528" s="26"/>
      <c r="C528" s="27" t="s">
        <v>41</v>
      </c>
      <c r="D528" s="28"/>
      <c r="E528" s="29"/>
      <c r="F528" s="79"/>
      <c r="G528" s="30"/>
      <c r="H528" s="6"/>
      <c r="I528" s="6"/>
      <c r="J528" s="7"/>
      <c r="K528" s="7"/>
      <c r="L528" s="31"/>
    </row>
    <row r="529" spans="1:12" ht="14.25" customHeight="1">
      <c r="A529" s="40"/>
      <c r="B529" s="8"/>
      <c r="C529" s="2"/>
      <c r="D529" s="22"/>
      <c r="E529" s="2"/>
      <c r="F529" s="78"/>
      <c r="G529" s="23"/>
      <c r="H529" s="32"/>
      <c r="I529" s="32"/>
      <c r="J529" s="18"/>
      <c r="K529" s="18"/>
      <c r="L529" s="19"/>
    </row>
    <row r="530" spans="1:12" ht="14.25" customHeight="1">
      <c r="A530" s="40"/>
      <c r="B530" s="8"/>
      <c r="C530" s="27" t="s">
        <v>185</v>
      </c>
      <c r="D530" s="28"/>
      <c r="E530" s="29"/>
      <c r="F530" s="5">
        <v>0.06</v>
      </c>
      <c r="G530" s="30" t="s">
        <v>44</v>
      </c>
      <c r="H530" s="3">
        <v>4900</v>
      </c>
      <c r="I530" s="5">
        <f>ROUNDDOWN(F530*H530,2)</f>
        <v>294</v>
      </c>
      <c r="J530" s="7" t="s">
        <v>882</v>
      </c>
      <c r="K530" s="18"/>
      <c r="L530" s="19"/>
    </row>
    <row r="531" spans="1:12" ht="14.25" customHeight="1">
      <c r="A531" s="41"/>
      <c r="B531" s="20"/>
      <c r="C531" s="2"/>
      <c r="D531" s="22"/>
      <c r="E531" s="2"/>
      <c r="F531" s="78"/>
      <c r="G531" s="23"/>
      <c r="H531" s="15"/>
      <c r="I531" s="32"/>
      <c r="J531" s="24"/>
      <c r="K531" s="24"/>
      <c r="L531" s="25"/>
    </row>
    <row r="532" spans="1:12" ht="14.25" customHeight="1">
      <c r="A532" s="42"/>
      <c r="B532" s="26"/>
      <c r="C532" s="27" t="s">
        <v>244</v>
      </c>
      <c r="D532" s="28"/>
      <c r="E532" s="29"/>
      <c r="F532" s="5">
        <v>0.61</v>
      </c>
      <c r="G532" s="30" t="s">
        <v>1062</v>
      </c>
      <c r="H532" s="5">
        <v>240</v>
      </c>
      <c r="I532" s="5">
        <f>ROUNDDOWN(F532*H532,2)</f>
        <v>146.4</v>
      </c>
      <c r="J532" s="7" t="s">
        <v>882</v>
      </c>
      <c r="K532" s="7"/>
      <c r="L532" s="31"/>
    </row>
    <row r="533" spans="1:12" ht="14.25" customHeight="1">
      <c r="A533" s="58"/>
      <c r="B533" s="20"/>
      <c r="C533" s="2"/>
      <c r="D533" s="22"/>
      <c r="E533" s="2"/>
      <c r="F533" s="78"/>
      <c r="G533" s="23"/>
      <c r="H533" s="15"/>
      <c r="I533" s="32"/>
      <c r="J533" s="24"/>
      <c r="K533" s="24"/>
      <c r="L533" s="25"/>
    </row>
    <row r="534" spans="1:12" ht="14.25" customHeight="1">
      <c r="A534" s="59"/>
      <c r="B534" s="26"/>
      <c r="C534" s="27" t="s">
        <v>186</v>
      </c>
      <c r="D534" s="28"/>
      <c r="E534" s="1" t="s">
        <v>1049</v>
      </c>
      <c r="F534" s="5">
        <v>0.03</v>
      </c>
      <c r="G534" s="30" t="s">
        <v>44</v>
      </c>
      <c r="H534" s="5">
        <v>13000</v>
      </c>
      <c r="I534" s="5">
        <f>ROUNDDOWN(F534*H534,2)</f>
        <v>390</v>
      </c>
      <c r="J534" s="7" t="s">
        <v>882</v>
      </c>
      <c r="K534" s="7"/>
      <c r="L534" s="31"/>
    </row>
    <row r="535" spans="1:12" ht="14.25" customHeight="1">
      <c r="A535" s="40"/>
      <c r="B535" s="8"/>
      <c r="D535" s="10"/>
      <c r="F535" s="77"/>
      <c r="G535" s="17"/>
      <c r="H535" s="32"/>
      <c r="I535" s="32"/>
      <c r="J535" s="18"/>
      <c r="K535" s="18"/>
      <c r="L535" s="19"/>
    </row>
    <row r="536" spans="1:12" ht="14.25" customHeight="1">
      <c r="A536" s="40"/>
      <c r="B536" s="8"/>
      <c r="C536" s="9" t="s">
        <v>43</v>
      </c>
      <c r="D536" s="10"/>
      <c r="E536" t="s">
        <v>1053</v>
      </c>
      <c r="F536" s="3">
        <v>0.08</v>
      </c>
      <c r="G536" s="30" t="s">
        <v>44</v>
      </c>
      <c r="H536" s="5">
        <v>14000</v>
      </c>
      <c r="I536" s="5">
        <f>ROUNDDOWN(F536*H536,2)</f>
        <v>1120</v>
      </c>
      <c r="J536" s="7" t="s">
        <v>882</v>
      </c>
      <c r="K536" s="18"/>
      <c r="L536" s="19"/>
    </row>
    <row r="537" spans="1:12" ht="14.25" customHeight="1">
      <c r="A537" s="58"/>
      <c r="B537" s="20"/>
      <c r="C537" s="2"/>
      <c r="D537" s="22"/>
      <c r="E537" s="2"/>
      <c r="F537" s="78"/>
      <c r="G537" s="23"/>
      <c r="H537" s="15"/>
      <c r="I537" s="32"/>
      <c r="J537" s="24"/>
      <c r="K537" s="24"/>
      <c r="L537" s="25"/>
    </row>
    <row r="538" spans="1:12" ht="14.25" customHeight="1">
      <c r="A538" s="59"/>
      <c r="B538" s="26"/>
      <c r="C538" s="27" t="s">
        <v>45</v>
      </c>
      <c r="D538" s="28"/>
      <c r="E538" s="1" t="s">
        <v>187</v>
      </c>
      <c r="F538" s="3">
        <v>0.03</v>
      </c>
      <c r="G538" s="30" t="s">
        <v>44</v>
      </c>
      <c r="H538" s="5">
        <v>6990</v>
      </c>
      <c r="I538" s="5">
        <f>ROUNDDOWN(F538*H538,2)</f>
        <v>209.7</v>
      </c>
      <c r="J538" s="7" t="s">
        <v>882</v>
      </c>
      <c r="K538" s="7"/>
      <c r="L538" s="31"/>
    </row>
    <row r="539" spans="1:12" ht="14.25" customHeight="1">
      <c r="A539" s="40"/>
      <c r="B539" s="8"/>
      <c r="C539" s="2"/>
      <c r="D539" s="22"/>
      <c r="E539" s="2"/>
      <c r="F539" s="78"/>
      <c r="G539" s="23"/>
      <c r="H539" s="32"/>
      <c r="I539" s="32"/>
      <c r="J539" s="18"/>
      <c r="K539" s="18"/>
      <c r="L539" s="19"/>
    </row>
    <row r="540" spans="1:12" ht="14.25" customHeight="1">
      <c r="A540" s="40"/>
      <c r="B540" s="8"/>
      <c r="C540" s="27" t="s">
        <v>45</v>
      </c>
      <c r="D540" s="28"/>
      <c r="E540" s="1" t="s">
        <v>55</v>
      </c>
      <c r="F540" s="5">
        <v>0.08</v>
      </c>
      <c r="G540" s="30" t="s">
        <v>44</v>
      </c>
      <c r="H540" s="3">
        <v>11600</v>
      </c>
      <c r="I540" s="5">
        <f>ROUNDDOWN(F540*H540,2)</f>
        <v>928</v>
      </c>
      <c r="J540" s="7" t="s">
        <v>882</v>
      </c>
      <c r="K540" s="18"/>
      <c r="L540" s="19"/>
    </row>
    <row r="541" spans="1:12" ht="14.25" customHeight="1">
      <c r="A541" s="58"/>
      <c r="B541" s="20"/>
      <c r="C541" s="2"/>
      <c r="D541" s="10"/>
      <c r="F541" s="77"/>
      <c r="G541" s="17"/>
      <c r="H541" s="15"/>
      <c r="I541" s="32"/>
      <c r="J541" s="24"/>
      <c r="K541" s="24"/>
      <c r="L541" s="25"/>
    </row>
    <row r="542" spans="1:12" ht="14.25" customHeight="1">
      <c r="A542" s="59"/>
      <c r="B542" s="26"/>
      <c r="C542" s="27" t="s">
        <v>245</v>
      </c>
      <c r="D542" s="28"/>
      <c r="E542" s="29"/>
      <c r="F542" s="5">
        <v>0.1</v>
      </c>
      <c r="G542" s="30" t="s">
        <v>786</v>
      </c>
      <c r="H542" s="5">
        <v>3640</v>
      </c>
      <c r="I542" s="5">
        <f>ROUNDDOWN(F542*H542,2)</f>
        <v>364</v>
      </c>
      <c r="J542" s="7" t="s">
        <v>882</v>
      </c>
      <c r="K542" s="7"/>
      <c r="L542" s="31"/>
    </row>
    <row r="543" spans="1:12" ht="14.25" customHeight="1">
      <c r="A543" s="40"/>
      <c r="B543" s="8"/>
      <c r="D543" s="10"/>
      <c r="F543" s="77"/>
      <c r="G543" s="17"/>
      <c r="H543" s="32"/>
      <c r="I543" s="32"/>
      <c r="J543" s="18"/>
      <c r="K543" s="18"/>
      <c r="L543" s="19"/>
    </row>
    <row r="544" spans="1:12" ht="14.25" customHeight="1">
      <c r="A544" s="59"/>
      <c r="B544" s="26"/>
      <c r="C544" s="9" t="s">
        <v>246</v>
      </c>
      <c r="D544" s="10"/>
      <c r="F544" s="3">
        <v>0.2</v>
      </c>
      <c r="G544" s="30" t="s">
        <v>786</v>
      </c>
      <c r="H544" s="5">
        <v>4290</v>
      </c>
      <c r="I544" s="5">
        <f>ROUNDDOWN(F544*H544,2)</f>
        <v>858</v>
      </c>
      <c r="J544" s="7" t="s">
        <v>882</v>
      </c>
      <c r="K544" s="7"/>
      <c r="L544" s="31"/>
    </row>
    <row r="545" spans="1:12" ht="14.25" customHeight="1">
      <c r="A545" s="40"/>
      <c r="B545" s="8"/>
      <c r="C545" s="2"/>
      <c r="D545" s="22"/>
      <c r="E545" s="2"/>
      <c r="F545" s="78"/>
      <c r="G545" s="23"/>
      <c r="H545" s="32"/>
      <c r="I545" s="32"/>
      <c r="J545" s="18"/>
      <c r="K545" s="18"/>
      <c r="L545" s="19"/>
    </row>
    <row r="546" spans="1:12" ht="14.25" customHeight="1">
      <c r="A546" s="59"/>
      <c r="B546" s="26"/>
      <c r="C546" s="27" t="s">
        <v>46</v>
      </c>
      <c r="D546" s="28"/>
      <c r="E546" s="29" t="s">
        <v>47</v>
      </c>
      <c r="F546" s="5">
        <v>0.3</v>
      </c>
      <c r="G546" s="30" t="s">
        <v>786</v>
      </c>
      <c r="H546" s="5">
        <v>250</v>
      </c>
      <c r="I546" s="5">
        <f>ROUNDDOWN(F546*H546,2)</f>
        <v>75</v>
      </c>
      <c r="J546" s="7" t="s">
        <v>882</v>
      </c>
      <c r="K546" s="7"/>
      <c r="L546" s="31"/>
    </row>
    <row r="547" spans="1:12" ht="14.25" customHeight="1">
      <c r="A547" s="58"/>
      <c r="B547" s="20"/>
      <c r="C547" s="2"/>
      <c r="D547" s="10"/>
      <c r="F547" s="77"/>
      <c r="G547" s="17"/>
      <c r="H547" s="15"/>
      <c r="I547" s="32"/>
      <c r="J547" s="24"/>
      <c r="K547" s="24"/>
      <c r="L547" s="25"/>
    </row>
    <row r="548" spans="1:12" ht="14.25" customHeight="1">
      <c r="A548" s="59"/>
      <c r="B548" s="26"/>
      <c r="C548" s="9" t="s">
        <v>48</v>
      </c>
      <c r="D548" s="10"/>
      <c r="E548" t="s">
        <v>49</v>
      </c>
      <c r="F548" s="3">
        <v>2.33</v>
      </c>
      <c r="G548" s="17" t="s">
        <v>50</v>
      </c>
      <c r="H548" s="5">
        <v>76</v>
      </c>
      <c r="I548" s="5">
        <f>ROUNDDOWN(F548*H548,2)</f>
        <v>177.08</v>
      </c>
      <c r="J548" s="7" t="s">
        <v>882</v>
      </c>
      <c r="K548" s="7"/>
      <c r="L548" s="31"/>
    </row>
    <row r="549" spans="1:12" ht="14.25" customHeight="1">
      <c r="A549" s="40"/>
      <c r="B549" s="8"/>
      <c r="C549" s="2"/>
      <c r="D549" s="22"/>
      <c r="E549" s="2"/>
      <c r="F549" s="78"/>
      <c r="G549" s="23"/>
      <c r="H549" s="32"/>
      <c r="I549" s="32"/>
      <c r="J549" s="18"/>
      <c r="K549" s="18"/>
      <c r="L549" s="19"/>
    </row>
    <row r="550" spans="1:12" ht="14.25" customHeight="1">
      <c r="A550" s="40"/>
      <c r="B550" s="8"/>
      <c r="C550" s="27" t="s">
        <v>48</v>
      </c>
      <c r="D550" s="28"/>
      <c r="E550" s="28" t="s">
        <v>51</v>
      </c>
      <c r="F550" s="5">
        <v>3.11</v>
      </c>
      <c r="G550" s="30" t="s">
        <v>50</v>
      </c>
      <c r="H550" s="3">
        <v>73</v>
      </c>
      <c r="I550" s="5">
        <f>ROUNDDOWN(F550*H550,2)</f>
        <v>227.03</v>
      </c>
      <c r="J550" s="7" t="s">
        <v>882</v>
      </c>
      <c r="K550" s="18"/>
      <c r="L550" s="19"/>
    </row>
    <row r="551" spans="1:12" ht="14.25" customHeight="1">
      <c r="A551" s="58"/>
      <c r="B551" s="20"/>
      <c r="C551" s="2"/>
      <c r="D551" s="10"/>
      <c r="F551" s="77"/>
      <c r="G551" s="17"/>
      <c r="H551" s="15"/>
      <c r="I551" s="32"/>
      <c r="J551" s="24"/>
      <c r="K551" s="24"/>
      <c r="L551" s="25"/>
    </row>
    <row r="552" spans="1:12" ht="14.25" customHeight="1">
      <c r="A552" s="59"/>
      <c r="B552" s="26"/>
      <c r="C552" s="9" t="s">
        <v>52</v>
      </c>
      <c r="D552" s="10"/>
      <c r="E552" t="s">
        <v>53</v>
      </c>
      <c r="F552" s="3">
        <v>5.23</v>
      </c>
      <c r="G552" s="30" t="s">
        <v>50</v>
      </c>
      <c r="H552" s="5">
        <v>63</v>
      </c>
      <c r="I552" s="5">
        <f>ROUNDDOWN(F552*H552,2)</f>
        <v>329.49</v>
      </c>
      <c r="J552" s="7" t="s">
        <v>882</v>
      </c>
      <c r="K552" s="7"/>
      <c r="L552" s="31"/>
    </row>
    <row r="553" spans="1:12" ht="14.25" customHeight="1">
      <c r="A553" s="40"/>
      <c r="B553" s="8"/>
      <c r="C553" s="2"/>
      <c r="D553" s="22"/>
      <c r="E553" s="2"/>
      <c r="F553" s="78"/>
      <c r="G553" s="23"/>
      <c r="H553" s="32"/>
      <c r="I553" s="32"/>
      <c r="J553" s="18"/>
      <c r="K553" s="18"/>
      <c r="L553" s="19"/>
    </row>
    <row r="554" spans="1:12" ht="14.25" customHeight="1">
      <c r="A554" s="40"/>
      <c r="B554" s="8"/>
      <c r="C554" s="27" t="s">
        <v>56</v>
      </c>
      <c r="D554" s="28"/>
      <c r="E554" s="29" t="s">
        <v>47</v>
      </c>
      <c r="F554" s="5">
        <v>5.23</v>
      </c>
      <c r="G554" s="30" t="s">
        <v>50</v>
      </c>
      <c r="H554" s="3">
        <v>4</v>
      </c>
      <c r="I554" s="5">
        <f>ROUNDDOWN(F554*H554,2)</f>
        <v>20.92</v>
      </c>
      <c r="J554" s="7" t="s">
        <v>882</v>
      </c>
      <c r="K554" s="18"/>
      <c r="L554" s="19"/>
    </row>
    <row r="555" spans="1:12" ht="14.25" customHeight="1">
      <c r="A555" s="58"/>
      <c r="B555" s="20"/>
      <c r="C555" s="2"/>
      <c r="D555" s="10"/>
      <c r="F555" s="77"/>
      <c r="G555" s="17"/>
      <c r="H555" s="15"/>
      <c r="I555" s="32"/>
      <c r="J555" s="24"/>
      <c r="K555" s="24"/>
      <c r="L555" s="25"/>
    </row>
    <row r="556" spans="1:12" ht="14.25" customHeight="1">
      <c r="A556" s="59"/>
      <c r="B556" s="26"/>
      <c r="C556" s="27" t="s">
        <v>38</v>
      </c>
      <c r="D556" s="28"/>
      <c r="E556" s="29"/>
      <c r="F556" s="5">
        <v>-0.15</v>
      </c>
      <c r="G556" s="30" t="s">
        <v>50</v>
      </c>
      <c r="H556" s="5">
        <v>21</v>
      </c>
      <c r="I556" s="5">
        <f>ROUNDDOWN(F556*H556,2)</f>
        <v>-3.15</v>
      </c>
      <c r="J556" s="7" t="s">
        <v>882</v>
      </c>
      <c r="K556" s="7"/>
      <c r="L556" s="31"/>
    </row>
    <row r="557" spans="1:12" ht="14.25" customHeight="1">
      <c r="A557" s="40"/>
      <c r="B557" s="8"/>
      <c r="C557" t="s">
        <v>57</v>
      </c>
      <c r="D557" s="10"/>
      <c r="F557" s="77"/>
      <c r="G557" s="17"/>
      <c r="H557" s="32"/>
      <c r="I557" s="32"/>
      <c r="J557" s="18"/>
      <c r="K557" s="18"/>
      <c r="L557" s="19"/>
    </row>
    <row r="558" spans="1:12" ht="14.25" customHeight="1" thickBot="1">
      <c r="A558" s="60"/>
      <c r="B558" s="50"/>
      <c r="C558" s="51" t="s">
        <v>58</v>
      </c>
      <c r="D558" s="52"/>
      <c r="E558" s="53" t="s">
        <v>198</v>
      </c>
      <c r="F558" s="54">
        <v>0.5</v>
      </c>
      <c r="G558" s="55" t="s">
        <v>1069</v>
      </c>
      <c r="H558" s="54">
        <v>540</v>
      </c>
      <c r="I558" s="54">
        <f>ROUNDDOWN(F558*H558,2)</f>
        <v>270</v>
      </c>
      <c r="J558" s="62" t="s">
        <v>882</v>
      </c>
      <c r="K558" s="62"/>
      <c r="L558" s="119"/>
    </row>
    <row r="560" spans="1:12" ht="14.25" customHeight="1">
      <c r="J560" s="56" t="s">
        <v>3</v>
      </c>
      <c r="K560" s="776">
        <f>K520+1</f>
        <v>14</v>
      </c>
      <c r="L560" s="777"/>
    </row>
    <row r="562" spans="1:12" ht="14.25" customHeight="1" thickBot="1"/>
    <row r="563" spans="1:12" ht="14.25" customHeight="1">
      <c r="A563" s="34"/>
      <c r="B563" s="35"/>
      <c r="C563" s="11"/>
      <c r="D563" s="37"/>
      <c r="E563" s="11"/>
      <c r="F563" s="44"/>
      <c r="G563" s="44"/>
      <c r="H563" s="44"/>
      <c r="I563" s="44"/>
      <c r="J563" s="11"/>
      <c r="K563" s="11"/>
      <c r="L563" s="45"/>
    </row>
    <row r="564" spans="1:12" ht="14.25" customHeight="1" thickBot="1">
      <c r="A564" s="46"/>
      <c r="B564" s="47"/>
      <c r="C564" s="39" t="s">
        <v>5</v>
      </c>
      <c r="D564" s="48"/>
      <c r="E564" s="39" t="s">
        <v>6</v>
      </c>
      <c r="F564" s="49" t="s">
        <v>7</v>
      </c>
      <c r="G564" s="49" t="s">
        <v>4</v>
      </c>
      <c r="H564" s="49" t="s">
        <v>8</v>
      </c>
      <c r="I564" s="49" t="s">
        <v>1</v>
      </c>
      <c r="J564" s="586" t="s">
        <v>2</v>
      </c>
      <c r="K564" s="586"/>
      <c r="L564" s="587"/>
    </row>
    <row r="565" spans="1:12" ht="14.25" customHeight="1">
      <c r="A565" s="34"/>
      <c r="B565" s="35"/>
      <c r="C565" s="11"/>
      <c r="D565" s="37"/>
      <c r="E565" s="11"/>
      <c r="F565" s="81"/>
      <c r="G565" s="13"/>
      <c r="H565" s="38"/>
      <c r="I565" s="38"/>
      <c r="J565" s="14"/>
      <c r="K565" s="14"/>
      <c r="L565" s="16"/>
    </row>
    <row r="566" spans="1:12" ht="14.25" customHeight="1">
      <c r="A566" s="40"/>
      <c r="B566" s="8"/>
      <c r="C566" s="27" t="s">
        <v>200</v>
      </c>
      <c r="D566" s="28"/>
      <c r="E566" s="29"/>
      <c r="F566" s="3">
        <v>0.2</v>
      </c>
      <c r="G566" s="30" t="s">
        <v>786</v>
      </c>
      <c r="H566" s="3">
        <v>660</v>
      </c>
      <c r="I566" s="5">
        <f>ROUNDDOWN(F566*H566,2)</f>
        <v>132</v>
      </c>
      <c r="J566" s="18" t="s">
        <v>882</v>
      </c>
      <c r="K566" s="18"/>
      <c r="L566" s="19"/>
    </row>
    <row r="567" spans="1:12" ht="14.25" customHeight="1">
      <c r="A567" s="41"/>
      <c r="B567" s="20"/>
      <c r="C567" s="2"/>
      <c r="D567" s="22"/>
      <c r="E567" s="2"/>
      <c r="F567" s="78"/>
      <c r="G567" s="23"/>
      <c r="H567" s="15"/>
      <c r="I567" s="15"/>
      <c r="J567" s="24"/>
      <c r="K567" s="24"/>
      <c r="L567" s="25"/>
    </row>
    <row r="568" spans="1:12" ht="14.25" customHeight="1">
      <c r="A568" s="42"/>
      <c r="B568" s="26"/>
      <c r="C568" s="27"/>
      <c r="D568" s="28"/>
      <c r="E568" s="29"/>
      <c r="F568" s="79"/>
      <c r="G568" s="30"/>
      <c r="H568" s="6"/>
      <c r="I568" s="6"/>
      <c r="J568" s="7"/>
      <c r="K568" s="7"/>
      <c r="L568" s="31"/>
    </row>
    <row r="569" spans="1:12" ht="14.25" customHeight="1">
      <c r="A569" s="58"/>
      <c r="B569" s="20"/>
      <c r="C569" s="2"/>
      <c r="D569" s="22"/>
      <c r="E569" s="2"/>
      <c r="F569" s="78"/>
      <c r="G569" s="23"/>
      <c r="H569" s="15"/>
      <c r="I569" s="72"/>
      <c r="J569" s="24"/>
      <c r="K569" s="24"/>
      <c r="L569" s="25"/>
    </row>
    <row r="570" spans="1:12" ht="14.25" customHeight="1">
      <c r="A570" s="59"/>
      <c r="B570" s="26"/>
      <c r="C570" s="27"/>
      <c r="D570" s="28"/>
      <c r="E570" s="29"/>
      <c r="F570" s="5"/>
      <c r="G570" s="30"/>
      <c r="H570" s="5"/>
      <c r="I570" s="3"/>
      <c r="J570" s="7"/>
      <c r="K570" s="7"/>
      <c r="L570" s="31"/>
    </row>
    <row r="571" spans="1:12" ht="14.25" customHeight="1">
      <c r="A571" s="58"/>
      <c r="B571" s="20"/>
      <c r="C571" s="2"/>
      <c r="D571" s="22"/>
      <c r="E571" s="2"/>
      <c r="F571" s="78"/>
      <c r="G571" s="23"/>
      <c r="H571" s="15"/>
      <c r="I571" s="72"/>
      <c r="J571" s="24"/>
      <c r="K571" s="24"/>
      <c r="L571" s="25"/>
    </row>
    <row r="572" spans="1:12" ht="14.25" customHeight="1">
      <c r="A572" s="59"/>
      <c r="B572" s="26"/>
      <c r="C572" s="27"/>
      <c r="D572" s="28"/>
      <c r="E572" s="29"/>
      <c r="F572" s="5"/>
      <c r="G572" s="30"/>
      <c r="H572" s="5"/>
      <c r="I572" s="5"/>
      <c r="J572" s="7"/>
      <c r="K572" s="7"/>
      <c r="L572" s="31"/>
    </row>
    <row r="573" spans="1:12" ht="14.25" customHeight="1">
      <c r="A573" s="40"/>
      <c r="B573" s="8"/>
      <c r="C573" s="2"/>
      <c r="D573" s="10"/>
      <c r="F573" s="77"/>
      <c r="G573" s="17"/>
      <c r="H573" s="32"/>
      <c r="I573" s="32"/>
      <c r="J573" s="18"/>
      <c r="K573" s="18"/>
      <c r="L573" s="19"/>
    </row>
    <row r="574" spans="1:12" ht="14.25" customHeight="1">
      <c r="A574" s="40"/>
      <c r="B574" s="8"/>
      <c r="C574" s="9"/>
      <c r="D574" s="10"/>
      <c r="F574" s="3"/>
      <c r="G574" s="30"/>
      <c r="H574" s="3"/>
      <c r="I574" s="3"/>
      <c r="J574" s="7"/>
      <c r="K574" s="18"/>
      <c r="L574" s="19"/>
    </row>
    <row r="575" spans="1:12" ht="14.25" customHeight="1">
      <c r="A575" s="58"/>
      <c r="B575" s="20"/>
      <c r="C575" s="2"/>
      <c r="D575" s="22"/>
      <c r="E575" s="2"/>
      <c r="F575" s="78"/>
      <c r="G575" s="23"/>
      <c r="H575" s="15"/>
      <c r="I575" s="15"/>
      <c r="J575" s="24"/>
      <c r="K575" s="24"/>
      <c r="L575" s="25"/>
    </row>
    <row r="576" spans="1:12" ht="14.25" customHeight="1">
      <c r="A576" s="59"/>
      <c r="B576" s="26"/>
      <c r="C576" s="27"/>
      <c r="D576" s="28"/>
      <c r="E576" s="1"/>
      <c r="F576" s="5"/>
      <c r="G576" s="30"/>
      <c r="H576" s="5"/>
      <c r="I576" s="5"/>
      <c r="J576" s="7"/>
      <c r="K576" s="7"/>
      <c r="L576" s="31"/>
    </row>
    <row r="577" spans="1:12" ht="14.25" customHeight="1">
      <c r="A577" s="58"/>
      <c r="B577" s="20"/>
      <c r="C577" s="2"/>
      <c r="D577" s="22"/>
      <c r="E577" s="2"/>
      <c r="F577" s="78"/>
      <c r="G577" s="23"/>
      <c r="H577" s="15"/>
      <c r="I577" s="15"/>
      <c r="J577" s="24"/>
      <c r="K577" s="24"/>
      <c r="L577" s="25"/>
    </row>
    <row r="578" spans="1:12" ht="14.25" customHeight="1">
      <c r="A578" s="59"/>
      <c r="B578" s="26"/>
      <c r="C578" s="27"/>
      <c r="D578" s="28"/>
      <c r="E578" s="1"/>
      <c r="F578" s="5"/>
      <c r="G578" s="30"/>
      <c r="H578" s="5"/>
      <c r="I578" s="5"/>
      <c r="J578" s="7"/>
      <c r="K578" s="7"/>
      <c r="L578" s="31"/>
    </row>
    <row r="579" spans="1:12" ht="14.25" customHeight="1">
      <c r="A579" s="40"/>
      <c r="B579" s="8"/>
      <c r="C579" s="2"/>
      <c r="D579" s="10"/>
      <c r="F579" s="77"/>
      <c r="G579" s="17"/>
      <c r="H579" s="32"/>
      <c r="I579" s="32"/>
      <c r="J579" s="18"/>
      <c r="K579" s="18"/>
      <c r="L579" s="19"/>
    </row>
    <row r="580" spans="1:12" ht="14.25" customHeight="1">
      <c r="A580" s="40"/>
      <c r="B580" s="8"/>
      <c r="C580" s="9"/>
      <c r="D580" s="10"/>
      <c r="F580" s="3"/>
      <c r="G580" s="30"/>
      <c r="H580" s="5"/>
      <c r="I580" s="5"/>
      <c r="J580" s="7"/>
      <c r="K580" s="18"/>
      <c r="L580" s="19"/>
    </row>
    <row r="581" spans="1:12" ht="14.25" customHeight="1">
      <c r="A581" s="58"/>
      <c r="B581" s="20"/>
      <c r="C581" s="2"/>
      <c r="D581" s="22"/>
      <c r="E581" s="2"/>
      <c r="F581" s="78"/>
      <c r="G581" s="23"/>
      <c r="H581" s="15"/>
      <c r="I581" s="15"/>
      <c r="J581" s="24"/>
      <c r="K581" s="24"/>
      <c r="L581" s="25"/>
    </row>
    <row r="582" spans="1:12" ht="14.25" customHeight="1">
      <c r="A582" s="59"/>
      <c r="B582" s="26"/>
      <c r="C582" s="27"/>
      <c r="D582" s="28"/>
      <c r="E582" s="29"/>
      <c r="F582" s="5"/>
      <c r="G582" s="30"/>
      <c r="H582" s="5"/>
      <c r="I582" s="5"/>
      <c r="J582" s="7"/>
      <c r="K582" s="7"/>
      <c r="L582" s="31"/>
    </row>
    <row r="583" spans="1:12" ht="14.25" customHeight="1">
      <c r="A583" s="40"/>
      <c r="B583" s="8"/>
      <c r="C583" s="2"/>
      <c r="D583" s="10"/>
      <c r="F583" s="77"/>
      <c r="G583" s="17"/>
      <c r="H583" s="32"/>
      <c r="I583" s="32"/>
      <c r="J583" s="18"/>
      <c r="K583" s="18"/>
      <c r="L583" s="19"/>
    </row>
    <row r="584" spans="1:12" ht="14.25" customHeight="1">
      <c r="A584" s="40"/>
      <c r="B584" s="8"/>
      <c r="C584" s="9"/>
      <c r="D584" s="10"/>
      <c r="F584" s="3"/>
      <c r="G584" s="17"/>
      <c r="H584" s="3"/>
      <c r="I584" s="5"/>
      <c r="J584" s="7"/>
      <c r="K584" s="18"/>
      <c r="L584" s="19"/>
    </row>
    <row r="585" spans="1:12" ht="14.25" customHeight="1">
      <c r="A585" s="58"/>
      <c r="B585" s="20"/>
      <c r="C585" s="2"/>
      <c r="D585" s="22"/>
      <c r="E585" s="2"/>
      <c r="F585" s="78"/>
      <c r="G585" s="23"/>
      <c r="H585" s="15"/>
      <c r="I585" s="72"/>
      <c r="J585" s="24"/>
      <c r="K585" s="24"/>
      <c r="L585" s="25"/>
    </row>
    <row r="586" spans="1:12" ht="14.25" customHeight="1">
      <c r="A586" s="59"/>
      <c r="B586" s="26"/>
      <c r="C586" s="27"/>
      <c r="D586" s="28"/>
      <c r="E586" s="28"/>
      <c r="F586" s="5"/>
      <c r="G586" s="30"/>
      <c r="H586" s="5"/>
      <c r="I586" s="5"/>
      <c r="J586" s="7"/>
      <c r="K586" s="7"/>
      <c r="L586" s="31"/>
    </row>
    <row r="587" spans="1:12" ht="14.25" customHeight="1">
      <c r="A587" s="40"/>
      <c r="B587" s="8"/>
      <c r="C587" s="2"/>
      <c r="D587" s="10"/>
      <c r="F587" s="77"/>
      <c r="G587" s="17"/>
      <c r="H587" s="32"/>
      <c r="I587" s="72"/>
      <c r="J587" s="18"/>
      <c r="K587" s="18"/>
      <c r="L587" s="19"/>
    </row>
    <row r="588" spans="1:12" ht="14.25" customHeight="1">
      <c r="A588" s="40"/>
      <c r="B588" s="8"/>
      <c r="C588" s="9"/>
      <c r="D588" s="10"/>
      <c r="F588" s="3"/>
      <c r="G588" s="30"/>
      <c r="H588" s="3"/>
      <c r="I588" s="5"/>
      <c r="J588" s="7"/>
      <c r="K588" s="18"/>
      <c r="L588" s="19"/>
    </row>
    <row r="589" spans="1:12" ht="14.25" customHeight="1">
      <c r="A589" s="58"/>
      <c r="B589" s="20"/>
      <c r="C589" s="2"/>
      <c r="D589" s="22"/>
      <c r="E589" s="2"/>
      <c r="F589" s="78"/>
      <c r="G589" s="23"/>
      <c r="H589" s="15"/>
      <c r="I589" s="72"/>
      <c r="J589" s="24"/>
      <c r="K589" s="24"/>
      <c r="L589" s="25"/>
    </row>
    <row r="590" spans="1:12" ht="14.25" customHeight="1">
      <c r="A590" s="59"/>
      <c r="B590" s="26"/>
      <c r="C590" s="27"/>
      <c r="D590" s="28"/>
      <c r="E590" s="29"/>
      <c r="F590" s="5"/>
      <c r="G590" s="30"/>
      <c r="H590" s="5"/>
      <c r="I590" s="5"/>
      <c r="J590" s="7"/>
      <c r="K590" s="7"/>
      <c r="L590" s="31"/>
    </row>
    <row r="591" spans="1:12" ht="14.25" customHeight="1">
      <c r="A591" s="40"/>
      <c r="B591" s="8"/>
      <c r="C591" s="2"/>
      <c r="D591" s="10"/>
      <c r="F591" s="77"/>
      <c r="G591" s="17"/>
      <c r="H591" s="32"/>
      <c r="I591" s="71"/>
      <c r="J591" s="18"/>
      <c r="K591" s="18"/>
      <c r="L591" s="19"/>
    </row>
    <row r="592" spans="1:12" ht="14.25" customHeight="1">
      <c r="A592" s="59"/>
      <c r="B592" s="26"/>
      <c r="C592" s="27"/>
      <c r="D592" s="28"/>
      <c r="E592" s="29"/>
      <c r="F592" s="79"/>
      <c r="G592" s="30"/>
      <c r="H592" s="6"/>
      <c r="I592" s="6"/>
      <c r="J592" s="7"/>
      <c r="K592" s="7"/>
      <c r="L592" s="31"/>
    </row>
    <row r="593" spans="1:12" ht="14.25" customHeight="1">
      <c r="A593" s="58"/>
      <c r="B593" s="20"/>
      <c r="C593" s="2"/>
      <c r="D593" s="22"/>
      <c r="E593" s="2"/>
      <c r="F593" s="78"/>
      <c r="G593" s="23"/>
      <c r="H593" s="15"/>
      <c r="I593" s="72"/>
      <c r="J593" s="24"/>
      <c r="K593" s="24"/>
      <c r="L593" s="25"/>
    </row>
    <row r="594" spans="1:12" ht="14.25" customHeight="1">
      <c r="A594" s="59"/>
      <c r="B594" s="26"/>
      <c r="C594" s="43" t="s">
        <v>1094</v>
      </c>
      <c r="D594" s="28"/>
      <c r="E594" s="29"/>
      <c r="F594" s="79"/>
      <c r="G594" s="30"/>
      <c r="H594" s="6"/>
      <c r="I594" s="5">
        <f>SUM(I529:I592)</f>
        <v>5538.47</v>
      </c>
      <c r="J594" s="7"/>
      <c r="K594" s="7"/>
      <c r="L594" s="31"/>
    </row>
    <row r="595" spans="1:12" ht="14.25" customHeight="1">
      <c r="A595" s="58"/>
      <c r="B595" s="20"/>
      <c r="C595" s="2"/>
      <c r="D595" s="22"/>
      <c r="E595" s="2"/>
      <c r="F595" s="78"/>
      <c r="G595" s="23"/>
      <c r="H595" s="15"/>
      <c r="I595" s="72"/>
      <c r="J595" s="24"/>
      <c r="K595" s="24"/>
      <c r="L595" s="25"/>
    </row>
    <row r="596" spans="1:12" ht="14.25" customHeight="1">
      <c r="A596" s="59"/>
      <c r="B596" s="26"/>
      <c r="C596" s="43" t="s">
        <v>60</v>
      </c>
      <c r="D596" s="28"/>
      <c r="E596" s="29"/>
      <c r="F596" s="79"/>
      <c r="G596" s="30"/>
      <c r="H596" s="6"/>
      <c r="I596" s="6">
        <f>IF(I594&gt;=10000,ROUNDDOWN((I594/100)*100,-2),IF(10000&gt;I594&gt;=1000,ROUNDDOWN((I594/10)*10,-1),IF(I594&lt;1000,ROUNDDOWN((I594/1)*1,0))))</f>
        <v>5530</v>
      </c>
      <c r="J596" s="7"/>
      <c r="K596" s="7"/>
      <c r="L596" s="31"/>
    </row>
    <row r="597" spans="1:12" ht="14.25" customHeight="1">
      <c r="A597" s="40"/>
      <c r="B597" s="8"/>
      <c r="D597" s="10"/>
      <c r="F597" s="77"/>
      <c r="G597" s="17"/>
      <c r="H597" s="32"/>
      <c r="I597" s="71"/>
      <c r="J597" s="18"/>
      <c r="K597" s="18"/>
      <c r="L597" s="19"/>
    </row>
    <row r="598" spans="1:12" ht="14.25" customHeight="1" thickBot="1">
      <c r="A598" s="60"/>
      <c r="B598" s="50"/>
      <c r="C598" s="51"/>
      <c r="D598" s="52"/>
      <c r="E598" s="53"/>
      <c r="F598" s="80"/>
      <c r="G598" s="55"/>
      <c r="H598" s="125"/>
      <c r="I598" s="125"/>
      <c r="J598" s="124"/>
      <c r="K598" s="62"/>
      <c r="L598" s="119"/>
    </row>
    <row r="600" spans="1:12" ht="14.25" customHeight="1">
      <c r="J600" s="56" t="s">
        <v>3</v>
      </c>
      <c r="K600" s="776">
        <f>K560+1</f>
        <v>15</v>
      </c>
      <c r="L600" s="777"/>
    </row>
    <row r="602" spans="1:12" ht="14.25" customHeight="1" thickBot="1"/>
    <row r="603" spans="1:12" ht="14.25" customHeight="1">
      <c r="A603" s="34"/>
      <c r="B603" s="35"/>
      <c r="C603" s="11"/>
      <c r="D603" s="37"/>
      <c r="E603" s="11"/>
      <c r="F603" s="44"/>
      <c r="G603" s="44"/>
      <c r="H603" s="44"/>
      <c r="I603" s="44"/>
      <c r="J603" s="11"/>
      <c r="K603" s="11"/>
      <c r="L603" s="45"/>
    </row>
    <row r="604" spans="1:12" ht="14.25" customHeight="1" thickBot="1">
      <c r="A604" s="46"/>
      <c r="B604" s="47"/>
      <c r="C604" s="39" t="s">
        <v>5</v>
      </c>
      <c r="D604" s="48"/>
      <c r="E604" s="39" t="s">
        <v>6</v>
      </c>
      <c r="F604" s="49" t="s">
        <v>7</v>
      </c>
      <c r="G604" s="49" t="s">
        <v>4</v>
      </c>
      <c r="H604" s="49" t="s">
        <v>8</v>
      </c>
      <c r="I604" s="49" t="s">
        <v>1</v>
      </c>
      <c r="J604" s="586" t="s">
        <v>2</v>
      </c>
      <c r="K604" s="586"/>
      <c r="L604" s="587"/>
    </row>
    <row r="605" spans="1:12" ht="14.25" customHeight="1">
      <c r="A605" s="34"/>
      <c r="B605" s="35"/>
      <c r="C605" s="11"/>
      <c r="D605" s="37"/>
      <c r="E605" s="11"/>
      <c r="F605" s="81"/>
      <c r="G605" s="13"/>
      <c r="H605" s="38"/>
      <c r="I605" s="38"/>
      <c r="J605" s="14"/>
      <c r="K605" s="14"/>
      <c r="L605" s="16"/>
    </row>
    <row r="606" spans="1:12" ht="14.25" customHeight="1">
      <c r="A606" s="245" t="s">
        <v>1095</v>
      </c>
      <c r="B606" s="8"/>
      <c r="C606" s="9" t="s">
        <v>289</v>
      </c>
      <c r="D606" s="10"/>
      <c r="F606" s="77"/>
      <c r="G606" s="17"/>
      <c r="H606" s="32"/>
      <c r="I606" s="32"/>
      <c r="J606" s="18"/>
      <c r="K606" s="18"/>
      <c r="L606" s="19"/>
    </row>
    <row r="607" spans="1:12" ht="14.25" customHeight="1">
      <c r="A607" s="41"/>
      <c r="B607" s="20"/>
      <c r="C607" s="2"/>
      <c r="D607" s="22"/>
      <c r="E607" s="2"/>
      <c r="F607" s="78"/>
      <c r="G607" s="23"/>
      <c r="H607" s="15"/>
      <c r="I607" s="15"/>
      <c r="J607" s="24"/>
      <c r="K607" s="24"/>
      <c r="L607" s="25"/>
    </row>
    <row r="608" spans="1:12" ht="14.25" customHeight="1">
      <c r="A608" s="42"/>
      <c r="B608" s="26"/>
      <c r="C608" s="27"/>
      <c r="D608" s="28"/>
      <c r="E608" s="29"/>
      <c r="F608" s="79"/>
      <c r="G608" s="30"/>
      <c r="H608" s="6"/>
      <c r="I608" s="6"/>
      <c r="J608" s="7"/>
      <c r="K608" s="7"/>
      <c r="L608" s="31"/>
    </row>
    <row r="609" spans="1:12" ht="14.25" customHeight="1">
      <c r="A609" s="40"/>
      <c r="B609" s="8"/>
      <c r="C609" s="2"/>
      <c r="D609" s="22"/>
      <c r="E609" s="2"/>
      <c r="F609" s="78"/>
      <c r="G609" s="23"/>
      <c r="H609" s="32"/>
      <c r="I609" s="32"/>
      <c r="J609" s="18"/>
      <c r="K609" s="18"/>
      <c r="L609" s="19"/>
    </row>
    <row r="610" spans="1:12" ht="14.25" customHeight="1">
      <c r="A610" s="40"/>
      <c r="B610" s="8"/>
      <c r="C610" s="27" t="s">
        <v>185</v>
      </c>
      <c r="D610" s="28"/>
      <c r="E610" s="29"/>
      <c r="F610" s="5">
        <v>7.0000000000000007E-2</v>
      </c>
      <c r="G610" s="30" t="s">
        <v>44</v>
      </c>
      <c r="H610" s="3">
        <v>4900</v>
      </c>
      <c r="I610" s="5">
        <f>ROUNDDOWN(F610*H610,2)</f>
        <v>343</v>
      </c>
      <c r="J610" s="7" t="s">
        <v>882</v>
      </c>
      <c r="K610" s="18"/>
      <c r="L610" s="19"/>
    </row>
    <row r="611" spans="1:12" ht="14.25" customHeight="1">
      <c r="A611" s="41"/>
      <c r="B611" s="20"/>
      <c r="C611" s="2"/>
      <c r="D611" s="22"/>
      <c r="E611" s="2"/>
      <c r="F611" s="78"/>
      <c r="G611" s="23"/>
      <c r="H611" s="15"/>
      <c r="I611" s="32"/>
      <c r="J611" s="24"/>
      <c r="K611" s="24"/>
      <c r="L611" s="25"/>
    </row>
    <row r="612" spans="1:12" ht="14.25" customHeight="1">
      <c r="A612" s="42"/>
      <c r="B612" s="26"/>
      <c r="C612" s="27" t="s">
        <v>244</v>
      </c>
      <c r="D612" s="28"/>
      <c r="E612" s="29"/>
      <c r="F612" s="5">
        <v>0.72</v>
      </c>
      <c r="G612" s="30" t="s">
        <v>786</v>
      </c>
      <c r="H612" s="5">
        <v>240</v>
      </c>
      <c r="I612" s="5">
        <f>ROUNDDOWN(F612*H612,2)</f>
        <v>172.8</v>
      </c>
      <c r="J612" s="7" t="s">
        <v>882</v>
      </c>
      <c r="K612" s="7"/>
      <c r="L612" s="31"/>
    </row>
    <row r="613" spans="1:12" ht="14.25" customHeight="1">
      <c r="A613" s="58"/>
      <c r="B613" s="20"/>
      <c r="C613" s="2"/>
      <c r="D613" s="22"/>
      <c r="E613" s="2"/>
      <c r="F613" s="78"/>
      <c r="G613" s="23"/>
      <c r="H613" s="15"/>
      <c r="I613" s="32"/>
      <c r="J613" s="24"/>
      <c r="K613" s="24"/>
      <c r="L613" s="25"/>
    </row>
    <row r="614" spans="1:12" ht="14.25" customHeight="1">
      <c r="A614" s="59"/>
      <c r="B614" s="26"/>
      <c r="C614" s="27" t="s">
        <v>186</v>
      </c>
      <c r="D614" s="28"/>
      <c r="E614" s="1" t="s">
        <v>1054</v>
      </c>
      <c r="F614" s="5">
        <v>7.0000000000000007E-2</v>
      </c>
      <c r="G614" s="30" t="s">
        <v>44</v>
      </c>
      <c r="H614" s="5">
        <v>13000</v>
      </c>
      <c r="I614" s="5">
        <f>ROUNDDOWN(F614*H614,2)</f>
        <v>910</v>
      </c>
      <c r="J614" s="7" t="s">
        <v>882</v>
      </c>
      <c r="K614" s="7"/>
      <c r="L614" s="31"/>
    </row>
    <row r="615" spans="1:12" ht="14.25" customHeight="1">
      <c r="A615" s="40"/>
      <c r="B615" s="8"/>
      <c r="D615" s="10"/>
      <c r="F615" s="77"/>
      <c r="G615" s="17"/>
      <c r="H615" s="32"/>
      <c r="I615" s="32"/>
      <c r="J615" s="18"/>
      <c r="K615" s="18"/>
      <c r="L615" s="19"/>
    </row>
    <row r="616" spans="1:12" ht="14.25" customHeight="1">
      <c r="A616" s="40"/>
      <c r="B616" s="8"/>
      <c r="C616" s="9" t="s">
        <v>250</v>
      </c>
      <c r="D616" s="10"/>
      <c r="E616" t="s">
        <v>1050</v>
      </c>
      <c r="F616" s="3">
        <v>1</v>
      </c>
      <c r="G616" s="30" t="s">
        <v>44</v>
      </c>
      <c r="H616" s="5">
        <v>13500</v>
      </c>
      <c r="I616" s="5">
        <f>ROUNDDOWN(F616*H616,2)</f>
        <v>13500</v>
      </c>
      <c r="J616" s="7" t="s">
        <v>882</v>
      </c>
      <c r="K616" s="18"/>
      <c r="L616" s="19"/>
    </row>
    <row r="617" spans="1:12" ht="14.25" customHeight="1">
      <c r="A617" s="58"/>
      <c r="B617" s="20"/>
      <c r="C617" s="2"/>
      <c r="D617" s="22"/>
      <c r="E617" s="2"/>
      <c r="F617" s="78"/>
      <c r="G617" s="23"/>
      <c r="H617" s="15"/>
      <c r="I617" s="32"/>
      <c r="J617" s="24"/>
      <c r="K617" s="24"/>
      <c r="L617" s="25"/>
    </row>
    <row r="618" spans="1:12" ht="14.25" customHeight="1">
      <c r="A618" s="59"/>
      <c r="B618" s="26"/>
      <c r="C618" s="27" t="s">
        <v>45</v>
      </c>
      <c r="D618" s="28"/>
      <c r="E618" s="1" t="s">
        <v>187</v>
      </c>
      <c r="F618" s="3">
        <v>7.0000000000000007E-2</v>
      </c>
      <c r="G618" s="30" t="s">
        <v>44</v>
      </c>
      <c r="H618" s="5">
        <v>6990</v>
      </c>
      <c r="I618" s="5">
        <f>ROUNDDOWN(F618*H618,2)</f>
        <v>489.3</v>
      </c>
      <c r="J618" s="7" t="s">
        <v>882</v>
      </c>
      <c r="K618" s="7"/>
      <c r="L618" s="31"/>
    </row>
    <row r="619" spans="1:12" ht="14.25" customHeight="1">
      <c r="A619" s="40"/>
      <c r="B619" s="8"/>
      <c r="C619" s="2"/>
      <c r="D619" s="22"/>
      <c r="E619" s="2"/>
      <c r="F619" s="78"/>
      <c r="G619" s="23"/>
      <c r="H619" s="32"/>
      <c r="I619" s="32"/>
      <c r="J619" s="18"/>
      <c r="K619" s="18"/>
      <c r="L619" s="19"/>
    </row>
    <row r="620" spans="1:12" ht="14.25" customHeight="1">
      <c r="A620" s="40"/>
      <c r="B620" s="8"/>
      <c r="C620" s="27" t="s">
        <v>45</v>
      </c>
      <c r="D620" s="28"/>
      <c r="E620" s="1" t="s">
        <v>55</v>
      </c>
      <c r="F620" s="5">
        <v>1</v>
      </c>
      <c r="G620" s="30" t="s">
        <v>44</v>
      </c>
      <c r="H620" s="3">
        <v>17500</v>
      </c>
      <c r="I620" s="5">
        <f>ROUNDDOWN(F620*H620,2)</f>
        <v>17500</v>
      </c>
      <c r="J620" s="7" t="s">
        <v>882</v>
      </c>
      <c r="K620" s="18"/>
      <c r="L620" s="19"/>
    </row>
    <row r="621" spans="1:12" ht="14.25" customHeight="1">
      <c r="A621" s="58"/>
      <c r="B621" s="20"/>
      <c r="C621" s="2"/>
      <c r="D621" s="10"/>
      <c r="F621" s="77"/>
      <c r="G621" s="17"/>
      <c r="H621" s="15"/>
      <c r="I621" s="32"/>
      <c r="J621" s="24"/>
      <c r="K621" s="24"/>
      <c r="L621" s="25"/>
    </row>
    <row r="622" spans="1:12" ht="14.25" customHeight="1">
      <c r="A622" s="59"/>
      <c r="B622" s="26"/>
      <c r="C622" s="27" t="s">
        <v>245</v>
      </c>
      <c r="D622" s="28"/>
      <c r="E622" s="29"/>
      <c r="F622" s="5">
        <v>4</v>
      </c>
      <c r="G622" s="30" t="s">
        <v>786</v>
      </c>
      <c r="H622" s="5">
        <v>3640</v>
      </c>
      <c r="I622" s="5">
        <f>ROUNDDOWN(F622*H622,2)</f>
        <v>14560</v>
      </c>
      <c r="J622" s="7" t="s">
        <v>882</v>
      </c>
      <c r="K622" s="7"/>
      <c r="L622" s="31"/>
    </row>
    <row r="623" spans="1:12" ht="14.25" customHeight="1">
      <c r="A623" s="40"/>
      <c r="B623" s="8"/>
      <c r="C623" s="2"/>
      <c r="D623" s="22"/>
      <c r="E623" s="2"/>
      <c r="F623" s="78"/>
      <c r="G623" s="23"/>
      <c r="H623" s="32"/>
      <c r="I623" s="32"/>
      <c r="J623" s="18"/>
      <c r="K623" s="18"/>
      <c r="L623" s="19"/>
    </row>
    <row r="624" spans="1:12" ht="14.25" customHeight="1">
      <c r="A624" s="59"/>
      <c r="B624" s="26"/>
      <c r="C624" s="27" t="s">
        <v>46</v>
      </c>
      <c r="D624" s="28"/>
      <c r="E624" s="29" t="s">
        <v>47</v>
      </c>
      <c r="F624" s="5">
        <v>4</v>
      </c>
      <c r="G624" s="30" t="s">
        <v>1065</v>
      </c>
      <c r="H624" s="5">
        <v>250</v>
      </c>
      <c r="I624" s="5">
        <f>ROUNDDOWN(F624*H624,2)</f>
        <v>1000</v>
      </c>
      <c r="J624" s="7" t="s">
        <v>882</v>
      </c>
      <c r="K624" s="7"/>
      <c r="L624" s="31"/>
    </row>
    <row r="625" spans="1:12" ht="14.25" customHeight="1">
      <c r="A625" s="40"/>
      <c r="B625" s="8"/>
      <c r="C625" t="s">
        <v>57</v>
      </c>
      <c r="D625" s="10"/>
      <c r="F625" s="77"/>
      <c r="G625" s="17"/>
      <c r="H625" s="32"/>
      <c r="I625" s="32"/>
      <c r="J625" s="18"/>
      <c r="K625" s="18"/>
      <c r="L625" s="19"/>
    </row>
    <row r="626" spans="1:12" ht="14.25" customHeight="1">
      <c r="A626" s="59"/>
      <c r="B626" s="26"/>
      <c r="C626" s="27" t="s">
        <v>58</v>
      </c>
      <c r="D626" s="28"/>
      <c r="E626" s="29" t="s">
        <v>198</v>
      </c>
      <c r="F626" s="5">
        <v>2</v>
      </c>
      <c r="G626" s="30" t="s">
        <v>786</v>
      </c>
      <c r="H626" s="5">
        <v>540</v>
      </c>
      <c r="I626" s="5">
        <f>ROUNDDOWN(F626*H626,2)</f>
        <v>1080</v>
      </c>
      <c r="J626" s="7" t="s">
        <v>882</v>
      </c>
      <c r="K626" s="7"/>
      <c r="L626" s="31"/>
    </row>
    <row r="627" spans="1:12" ht="14.25" customHeight="1">
      <c r="A627" s="40"/>
      <c r="B627" s="8"/>
      <c r="C627" s="2"/>
      <c r="D627" s="10"/>
      <c r="F627" s="77"/>
      <c r="G627" s="17"/>
      <c r="H627" s="32"/>
      <c r="I627" s="71"/>
      <c r="J627" s="18"/>
      <c r="K627" s="18"/>
      <c r="L627" s="19"/>
    </row>
    <row r="628" spans="1:12" ht="14.25" customHeight="1">
      <c r="A628" s="59"/>
      <c r="B628" s="26"/>
      <c r="C628" s="27"/>
      <c r="D628" s="28"/>
      <c r="E628" s="28"/>
      <c r="F628" s="5"/>
      <c r="G628" s="30"/>
      <c r="H628" s="5"/>
      <c r="I628" s="5"/>
      <c r="J628" s="7"/>
      <c r="K628" s="7"/>
      <c r="L628" s="31"/>
    </row>
    <row r="629" spans="1:12" ht="14.25" customHeight="1">
      <c r="A629" s="40"/>
      <c r="B629" s="8"/>
      <c r="D629" s="10"/>
      <c r="F629" s="77"/>
      <c r="G629" s="17"/>
      <c r="H629" s="32"/>
      <c r="I629" s="71"/>
      <c r="J629" s="18"/>
      <c r="K629" s="18"/>
      <c r="L629" s="19"/>
    </row>
    <row r="630" spans="1:12" ht="14.25" customHeight="1">
      <c r="A630" s="59"/>
      <c r="B630" s="26"/>
      <c r="C630" s="27"/>
      <c r="D630" s="28"/>
      <c r="E630" s="29"/>
      <c r="F630" s="5"/>
      <c r="G630" s="30"/>
      <c r="H630" s="5"/>
      <c r="I630" s="5"/>
      <c r="J630" s="7"/>
      <c r="K630" s="7"/>
      <c r="L630" s="31"/>
    </row>
    <row r="631" spans="1:12" ht="14.25" customHeight="1">
      <c r="A631" s="40"/>
      <c r="B631" s="8"/>
      <c r="D631" s="10"/>
      <c r="F631" s="77"/>
      <c r="G631" s="17"/>
      <c r="H631" s="32"/>
      <c r="I631" s="71"/>
      <c r="J631" s="18"/>
      <c r="K631" s="18"/>
      <c r="L631" s="19"/>
    </row>
    <row r="632" spans="1:12" ht="14.25" customHeight="1">
      <c r="A632" s="59"/>
      <c r="B632" s="26"/>
      <c r="C632" s="27"/>
      <c r="D632" s="28"/>
      <c r="E632" s="29"/>
      <c r="F632" s="5"/>
      <c r="G632" s="30"/>
      <c r="H632" s="5"/>
      <c r="I632" s="5"/>
      <c r="J632" s="7"/>
      <c r="K632" s="7"/>
      <c r="L632" s="31"/>
    </row>
    <row r="633" spans="1:12" ht="14.25" customHeight="1">
      <c r="A633" s="58"/>
      <c r="B633" s="20"/>
      <c r="C633" s="2"/>
      <c r="D633" s="22"/>
      <c r="E633" s="2"/>
      <c r="F633" s="78"/>
      <c r="G633" s="23"/>
      <c r="H633" s="15"/>
      <c r="I633" s="72"/>
      <c r="J633" s="24"/>
      <c r="K633" s="24"/>
      <c r="L633" s="25"/>
    </row>
    <row r="634" spans="1:12" ht="14.25" customHeight="1">
      <c r="A634" s="59"/>
      <c r="B634" s="26"/>
      <c r="C634" s="43" t="s">
        <v>1096</v>
      </c>
      <c r="D634" s="28"/>
      <c r="E634" s="29"/>
      <c r="F634" s="79"/>
      <c r="G634" s="30"/>
      <c r="H634" s="6"/>
      <c r="I634" s="5">
        <f>SUM(I609:I632)</f>
        <v>49555.1</v>
      </c>
      <c r="J634" s="7"/>
      <c r="K634" s="7"/>
      <c r="L634" s="31"/>
    </row>
    <row r="635" spans="1:12" ht="14.25" customHeight="1">
      <c r="A635" s="58"/>
      <c r="B635" s="20"/>
      <c r="C635" s="2"/>
      <c r="D635" s="22"/>
      <c r="E635" s="2"/>
      <c r="F635" s="78"/>
      <c r="G635" s="23"/>
      <c r="H635" s="15"/>
      <c r="I635" s="72"/>
      <c r="J635" s="24"/>
      <c r="K635" s="24"/>
      <c r="L635" s="25"/>
    </row>
    <row r="636" spans="1:12" ht="14.25" customHeight="1">
      <c r="A636" s="59"/>
      <c r="B636" s="26"/>
      <c r="C636" s="43" t="s">
        <v>60</v>
      </c>
      <c r="D636" s="28"/>
      <c r="E636" s="29"/>
      <c r="F636" s="79"/>
      <c r="G636" s="30"/>
      <c r="H636" s="6"/>
      <c r="I636" s="6">
        <f>IF(I634&gt;=10000,ROUNDDOWN((I634/100)*100,-2),IF(10000&gt;I634&gt;=1000,ROUNDDOWN((I634/10)*10,-1),IF(I634&lt;1000,ROUNDDOWN((I634/1)*1,0))))</f>
        <v>49500</v>
      </c>
      <c r="J636" s="7"/>
      <c r="K636" s="7"/>
      <c r="L636" s="31"/>
    </row>
    <row r="637" spans="1:12" ht="14.25" customHeight="1">
      <c r="A637" s="40"/>
      <c r="B637" s="8"/>
      <c r="D637" s="10"/>
      <c r="F637" s="77"/>
      <c r="G637" s="17"/>
      <c r="H637" s="32"/>
      <c r="I637" s="71"/>
      <c r="J637" s="18"/>
      <c r="K637" s="18"/>
      <c r="L637" s="19"/>
    </row>
    <row r="638" spans="1:12" ht="14.25" customHeight="1" thickBot="1">
      <c r="A638" s="60"/>
      <c r="B638" s="50"/>
      <c r="C638" s="51"/>
      <c r="D638" s="52"/>
      <c r="E638" s="53"/>
      <c r="F638" s="80"/>
      <c r="G638" s="55"/>
      <c r="H638" s="125"/>
      <c r="I638" s="125"/>
      <c r="J638" s="124"/>
      <c r="K638" s="62"/>
      <c r="L638" s="119"/>
    </row>
    <row r="640" spans="1:12" ht="14.25" customHeight="1">
      <c r="J640" s="56" t="s">
        <v>3</v>
      </c>
      <c r="K640" s="776">
        <f>K600+1</f>
        <v>16</v>
      </c>
      <c r="L640" s="777"/>
    </row>
    <row r="642" spans="1:12" ht="14.25" customHeight="1" thickBot="1"/>
    <row r="643" spans="1:12" ht="14.25" customHeight="1">
      <c r="A643" s="34"/>
      <c r="B643" s="35"/>
      <c r="C643" s="11"/>
      <c r="D643" s="37"/>
      <c r="E643" s="11"/>
      <c r="F643" s="44"/>
      <c r="G643" s="44"/>
      <c r="H643" s="44"/>
      <c r="I643" s="44"/>
      <c r="J643" s="11"/>
      <c r="K643" s="11"/>
      <c r="L643" s="45"/>
    </row>
    <row r="644" spans="1:12" ht="14.25" customHeight="1" thickBot="1">
      <c r="A644" s="46"/>
      <c r="B644" s="47"/>
      <c r="C644" s="39" t="s">
        <v>5</v>
      </c>
      <c r="D644" s="48"/>
      <c r="E644" s="39" t="s">
        <v>6</v>
      </c>
      <c r="F644" s="49" t="s">
        <v>7</v>
      </c>
      <c r="G644" s="49" t="s">
        <v>4</v>
      </c>
      <c r="H644" s="49" t="s">
        <v>8</v>
      </c>
      <c r="I644" s="49" t="s">
        <v>1</v>
      </c>
      <c r="J644" s="586" t="s">
        <v>2</v>
      </c>
      <c r="K644" s="586"/>
      <c r="L644" s="587"/>
    </row>
    <row r="645" spans="1:12" ht="14.25" customHeight="1">
      <c r="A645" s="34"/>
      <c r="B645" s="35"/>
      <c r="C645" s="11"/>
      <c r="D645" s="37"/>
      <c r="E645" s="11"/>
      <c r="F645" s="81"/>
      <c r="G645" s="13"/>
      <c r="H645" s="38"/>
      <c r="I645" s="38"/>
      <c r="J645" s="14"/>
      <c r="K645" s="14"/>
      <c r="L645" s="16"/>
    </row>
    <row r="646" spans="1:12" ht="14.25" customHeight="1">
      <c r="A646" s="245" t="s">
        <v>1097</v>
      </c>
      <c r="B646" s="8"/>
      <c r="C646" s="9" t="s">
        <v>220</v>
      </c>
      <c r="D646" s="10"/>
      <c r="F646" s="77"/>
      <c r="G646" s="17"/>
      <c r="H646" s="32"/>
      <c r="I646" s="32"/>
      <c r="J646" s="18"/>
      <c r="K646" s="18"/>
      <c r="L646" s="19"/>
    </row>
    <row r="647" spans="1:12" ht="14.25" customHeight="1">
      <c r="A647" s="41"/>
      <c r="B647" s="20"/>
      <c r="C647" s="2"/>
      <c r="D647" s="22"/>
      <c r="E647" s="2"/>
      <c r="F647" s="78"/>
      <c r="G647" s="23"/>
      <c r="H647" s="15"/>
      <c r="I647" s="15"/>
      <c r="J647" s="24"/>
      <c r="K647" s="24"/>
      <c r="L647" s="25"/>
    </row>
    <row r="648" spans="1:12" ht="14.25" customHeight="1">
      <c r="A648" s="42"/>
      <c r="B648" s="26"/>
      <c r="C648" s="27" t="s">
        <v>41</v>
      </c>
      <c r="D648" s="28"/>
      <c r="E648" s="29"/>
      <c r="F648" s="79"/>
      <c r="G648" s="30"/>
      <c r="H648" s="6"/>
      <c r="I648" s="6"/>
      <c r="J648" s="7"/>
      <c r="K648" s="7"/>
      <c r="L648" s="31"/>
    </row>
    <row r="649" spans="1:12" ht="14.25" customHeight="1">
      <c r="A649" s="40"/>
      <c r="B649" s="8"/>
      <c r="C649" s="2"/>
      <c r="D649" s="22"/>
      <c r="E649" s="2"/>
      <c r="F649" s="78"/>
      <c r="G649" s="23"/>
      <c r="H649" s="32"/>
      <c r="I649" s="32"/>
      <c r="J649" s="18"/>
      <c r="K649" s="18"/>
      <c r="L649" s="19"/>
    </row>
    <row r="650" spans="1:12" ht="14.25" customHeight="1">
      <c r="A650" s="59"/>
      <c r="B650" s="26"/>
      <c r="C650" s="27" t="s">
        <v>185</v>
      </c>
      <c r="D650" s="28"/>
      <c r="E650" s="29"/>
      <c r="F650" s="5">
        <v>0.04</v>
      </c>
      <c r="G650" s="30" t="s">
        <v>44</v>
      </c>
      <c r="H650" s="5">
        <v>4900</v>
      </c>
      <c r="I650" s="5">
        <f>ROUNDDOWN(F650*H650,2)</f>
        <v>196</v>
      </c>
      <c r="J650" s="7" t="s">
        <v>882</v>
      </c>
      <c r="K650" s="7"/>
      <c r="L650" s="31"/>
    </row>
    <row r="651" spans="1:12" ht="14.25" customHeight="1">
      <c r="A651" s="41"/>
      <c r="B651" s="20"/>
      <c r="C651" s="2"/>
      <c r="D651" s="22"/>
      <c r="E651" s="2"/>
      <c r="F651" s="78"/>
      <c r="G651" s="23"/>
      <c r="H651" s="15"/>
      <c r="I651" s="32"/>
      <c r="J651" s="24"/>
      <c r="K651" s="24"/>
      <c r="L651" s="25"/>
    </row>
    <row r="652" spans="1:12" ht="14.25" customHeight="1">
      <c r="A652" s="42"/>
      <c r="B652" s="26"/>
      <c r="C652" s="27" t="s">
        <v>244</v>
      </c>
      <c r="D652" s="28"/>
      <c r="E652" s="29"/>
      <c r="F652" s="5">
        <v>0.41</v>
      </c>
      <c r="G652" s="30" t="s">
        <v>786</v>
      </c>
      <c r="H652" s="5">
        <v>240</v>
      </c>
      <c r="I652" s="5">
        <f>ROUNDDOWN(F652*H652,2)</f>
        <v>98.4</v>
      </c>
      <c r="J652" s="7" t="s">
        <v>882</v>
      </c>
      <c r="K652" s="7"/>
      <c r="L652" s="31"/>
    </row>
    <row r="653" spans="1:12" ht="14.25" customHeight="1">
      <c r="A653" s="40"/>
      <c r="B653" s="8"/>
      <c r="D653" s="10"/>
      <c r="F653" s="77"/>
      <c r="G653" s="17"/>
      <c r="H653" s="32"/>
      <c r="I653" s="32"/>
      <c r="J653" s="18"/>
      <c r="K653" s="18"/>
      <c r="L653" s="19"/>
    </row>
    <row r="654" spans="1:12" ht="14.25" customHeight="1">
      <c r="A654" s="59"/>
      <c r="B654" s="26"/>
      <c r="C654" s="27" t="s">
        <v>250</v>
      </c>
      <c r="D654" s="28"/>
      <c r="E654" s="29" t="s">
        <v>1050</v>
      </c>
      <c r="F654" s="5">
        <v>0.06</v>
      </c>
      <c r="G654" s="30" t="s">
        <v>44</v>
      </c>
      <c r="H654" s="5">
        <v>13500</v>
      </c>
      <c r="I654" s="5">
        <f>ROUNDDOWN(F654*H654,2)</f>
        <v>810</v>
      </c>
      <c r="J654" s="7" t="s">
        <v>882</v>
      </c>
      <c r="K654" s="7"/>
      <c r="L654" s="31"/>
    </row>
    <row r="655" spans="1:12" ht="14.25" customHeight="1">
      <c r="A655" s="40"/>
      <c r="B655" s="8"/>
      <c r="D655" s="10"/>
      <c r="F655" s="77"/>
      <c r="G655" s="17"/>
      <c r="H655" s="32"/>
      <c r="I655" s="32"/>
      <c r="J655" s="18"/>
      <c r="K655" s="18"/>
      <c r="L655" s="19"/>
    </row>
    <row r="656" spans="1:12" ht="14.25" customHeight="1">
      <c r="A656" s="40"/>
      <c r="B656" s="8"/>
      <c r="C656" s="27" t="s">
        <v>45</v>
      </c>
      <c r="D656" s="28"/>
      <c r="E656" s="1" t="s">
        <v>55</v>
      </c>
      <c r="F656" s="5">
        <v>0.06</v>
      </c>
      <c r="G656" s="30" t="s">
        <v>44</v>
      </c>
      <c r="H656" s="3">
        <v>17500</v>
      </c>
      <c r="I656" s="5">
        <f>ROUNDDOWN(F656*H656,2)</f>
        <v>1050</v>
      </c>
      <c r="J656" s="7" t="s">
        <v>882</v>
      </c>
      <c r="K656" s="18"/>
      <c r="L656" s="19"/>
    </row>
    <row r="657" spans="1:12" ht="14.25" customHeight="1">
      <c r="A657" s="58"/>
      <c r="B657" s="20"/>
      <c r="C657" s="2"/>
      <c r="D657" s="10"/>
      <c r="F657" s="77"/>
      <c r="G657" s="17"/>
      <c r="H657" s="15"/>
      <c r="I657" s="32"/>
      <c r="J657" s="24"/>
      <c r="K657" s="24"/>
      <c r="L657" s="25"/>
    </row>
    <row r="658" spans="1:12" ht="14.25" customHeight="1">
      <c r="A658" s="59"/>
      <c r="B658" s="26"/>
      <c r="C658" s="27" t="s">
        <v>54</v>
      </c>
      <c r="D658" s="28"/>
      <c r="E658" s="1" t="s">
        <v>55</v>
      </c>
      <c r="F658" s="5">
        <v>0.69</v>
      </c>
      <c r="G658" s="30" t="s">
        <v>786</v>
      </c>
      <c r="H658" s="5">
        <v>3640</v>
      </c>
      <c r="I658" s="5">
        <f>ROUNDDOWN(F658*H658,2)</f>
        <v>2511.6</v>
      </c>
      <c r="J658" s="7" t="s">
        <v>882</v>
      </c>
      <c r="K658" s="7"/>
      <c r="L658" s="31"/>
    </row>
    <row r="659" spans="1:12" ht="14.25" customHeight="1">
      <c r="A659" s="40"/>
      <c r="B659" s="8"/>
      <c r="C659" s="2"/>
      <c r="D659" s="22"/>
      <c r="E659" s="2"/>
      <c r="F659" s="78"/>
      <c r="G659" s="23"/>
      <c r="H659" s="32"/>
      <c r="I659" s="32"/>
      <c r="J659" s="18"/>
      <c r="K659" s="18"/>
      <c r="L659" s="19"/>
    </row>
    <row r="660" spans="1:12" ht="14.25" customHeight="1">
      <c r="A660" s="59"/>
      <c r="B660" s="26"/>
      <c r="C660" s="27" t="s">
        <v>46</v>
      </c>
      <c r="D660" s="28"/>
      <c r="E660" s="29" t="s">
        <v>47</v>
      </c>
      <c r="F660" s="5">
        <v>0.69</v>
      </c>
      <c r="G660" s="30" t="s">
        <v>1065</v>
      </c>
      <c r="H660" s="5">
        <v>250</v>
      </c>
      <c r="I660" s="5">
        <f>ROUNDDOWN(F660*H660,2)</f>
        <v>172.5</v>
      </c>
      <c r="J660" s="7" t="s">
        <v>882</v>
      </c>
      <c r="K660" s="7"/>
      <c r="L660" s="31"/>
    </row>
    <row r="661" spans="1:12" ht="14.25" customHeight="1">
      <c r="A661" s="40"/>
      <c r="B661" s="8"/>
      <c r="C661" t="s">
        <v>57</v>
      </c>
      <c r="D661" s="10"/>
      <c r="F661" s="77"/>
      <c r="G661" s="17"/>
      <c r="H661" s="32"/>
      <c r="I661" s="32"/>
      <c r="J661" s="18"/>
      <c r="K661" s="18"/>
      <c r="L661" s="19"/>
    </row>
    <row r="662" spans="1:12" ht="14.25" customHeight="1">
      <c r="A662" s="59"/>
      <c r="B662" s="26"/>
      <c r="C662" s="27" t="s">
        <v>58</v>
      </c>
      <c r="D662" s="28"/>
      <c r="E662" s="29" t="s">
        <v>198</v>
      </c>
      <c r="F662" s="5">
        <v>0.41</v>
      </c>
      <c r="G662" s="30" t="s">
        <v>1063</v>
      </c>
      <c r="H662" s="5">
        <v>540</v>
      </c>
      <c r="I662" s="5">
        <f>ROUNDDOWN(F662*H662,2)</f>
        <v>221.4</v>
      </c>
      <c r="J662" s="7" t="s">
        <v>882</v>
      </c>
      <c r="K662" s="7"/>
      <c r="L662" s="31"/>
    </row>
    <row r="663" spans="1:12" ht="14.25" customHeight="1">
      <c r="A663" s="40"/>
      <c r="B663" s="8"/>
      <c r="D663" s="10"/>
      <c r="F663" s="77"/>
      <c r="G663" s="17"/>
      <c r="H663" s="32"/>
      <c r="I663" s="32"/>
      <c r="J663" s="18"/>
      <c r="K663" s="18"/>
      <c r="L663" s="19"/>
    </row>
    <row r="664" spans="1:12" ht="14.25" customHeight="1">
      <c r="A664" s="59"/>
      <c r="B664" s="26"/>
      <c r="C664" s="27" t="s">
        <v>220</v>
      </c>
      <c r="D664" s="28"/>
      <c r="E664" s="29" t="s">
        <v>221</v>
      </c>
      <c r="F664" s="5">
        <v>1</v>
      </c>
      <c r="G664" s="30" t="s">
        <v>183</v>
      </c>
      <c r="H664" s="5">
        <f>I716</f>
        <v>3300</v>
      </c>
      <c r="I664" s="5">
        <f>ROUNDDOWN(F664*H664,2)</f>
        <v>3300</v>
      </c>
      <c r="J664" s="7" t="s">
        <v>1099</v>
      </c>
      <c r="K664" s="7"/>
      <c r="L664" s="31"/>
    </row>
    <row r="665" spans="1:12" ht="14.25" customHeight="1">
      <c r="A665" s="58"/>
      <c r="B665" s="20"/>
      <c r="C665" s="2"/>
      <c r="D665" s="10"/>
      <c r="F665" s="77"/>
      <c r="G665" s="17"/>
      <c r="H665" s="15"/>
      <c r="I665" s="32"/>
      <c r="J665" s="24"/>
      <c r="K665" s="24"/>
      <c r="L665" s="25"/>
    </row>
    <row r="666" spans="1:12" ht="14.25" customHeight="1">
      <c r="A666" s="59"/>
      <c r="B666" s="26"/>
      <c r="C666" s="27"/>
      <c r="D666" s="28"/>
      <c r="E666" s="29"/>
      <c r="F666" s="5"/>
      <c r="G666" s="30"/>
      <c r="H666" s="5"/>
      <c r="I666" s="5"/>
      <c r="J666" s="7"/>
      <c r="K666" s="7"/>
      <c r="L666" s="31"/>
    </row>
    <row r="667" spans="1:12" ht="14.25" customHeight="1">
      <c r="A667" s="40"/>
      <c r="B667" s="8"/>
      <c r="D667" s="10"/>
      <c r="F667" s="77"/>
      <c r="G667" s="17"/>
      <c r="H667" s="32"/>
      <c r="I667" s="32"/>
      <c r="J667" s="18"/>
      <c r="K667" s="18"/>
      <c r="L667" s="19"/>
    </row>
    <row r="668" spans="1:12" ht="14.25" customHeight="1">
      <c r="A668" s="59"/>
      <c r="B668" s="26"/>
      <c r="C668" s="9"/>
      <c r="D668" s="10"/>
      <c r="F668" s="3"/>
      <c r="G668" s="30"/>
      <c r="H668" s="5"/>
      <c r="I668" s="5"/>
      <c r="J668" s="7"/>
      <c r="K668" s="7"/>
      <c r="L668" s="31"/>
    </row>
    <row r="669" spans="1:12" ht="14.25" customHeight="1">
      <c r="A669" s="40"/>
      <c r="B669" s="8"/>
      <c r="C669" s="2"/>
      <c r="D669" s="22"/>
      <c r="E669" s="2"/>
      <c r="F669" s="78"/>
      <c r="G669" s="23"/>
      <c r="H669" s="32"/>
      <c r="I669" s="32"/>
      <c r="J669" s="18"/>
      <c r="K669" s="18"/>
      <c r="L669" s="19"/>
    </row>
    <row r="670" spans="1:12" ht="14.25" customHeight="1">
      <c r="A670" s="40"/>
      <c r="B670" s="8"/>
      <c r="C670" s="27"/>
      <c r="D670" s="28"/>
      <c r="E670" s="29"/>
      <c r="F670" s="5"/>
      <c r="G670" s="30"/>
      <c r="H670" s="32"/>
      <c r="I670" s="5"/>
      <c r="J670" s="18"/>
      <c r="K670" s="18"/>
      <c r="L670" s="19"/>
    </row>
    <row r="671" spans="1:12" ht="14.25" customHeight="1">
      <c r="A671" s="58"/>
      <c r="B671" s="20"/>
      <c r="C671" s="2"/>
      <c r="D671" s="10"/>
      <c r="F671" s="77"/>
      <c r="G671" s="17"/>
      <c r="H671" s="15"/>
      <c r="I671" s="32"/>
      <c r="J671" s="24"/>
      <c r="K671" s="24"/>
      <c r="L671" s="25"/>
    </row>
    <row r="672" spans="1:12" ht="14.25" customHeight="1">
      <c r="A672" s="59"/>
      <c r="B672" s="26"/>
      <c r="C672" s="27"/>
      <c r="D672" s="28"/>
      <c r="E672" s="29"/>
      <c r="F672" s="5"/>
      <c r="G672" s="30"/>
      <c r="H672" s="6"/>
      <c r="I672" s="5"/>
      <c r="J672" s="7"/>
      <c r="K672" s="7"/>
      <c r="L672" s="31"/>
    </row>
    <row r="673" spans="1:12" ht="14.25" customHeight="1">
      <c r="A673" s="58"/>
      <c r="B673" s="20"/>
      <c r="C673" s="2"/>
      <c r="D673" s="22"/>
      <c r="E673" s="2"/>
      <c r="F673" s="78"/>
      <c r="G673" s="23"/>
      <c r="H673" s="15"/>
      <c r="I673" s="72"/>
      <c r="J673" s="24"/>
      <c r="K673" s="24"/>
      <c r="L673" s="25"/>
    </row>
    <row r="674" spans="1:12" ht="14.25" customHeight="1">
      <c r="A674" s="59"/>
      <c r="B674" s="26"/>
      <c r="C674" s="43" t="s">
        <v>1098</v>
      </c>
      <c r="D674" s="28"/>
      <c r="E674" s="29"/>
      <c r="F674" s="79"/>
      <c r="G674" s="30"/>
      <c r="H674" s="6"/>
      <c r="I674" s="5">
        <f>SUM(I649:I672)</f>
        <v>8359.9</v>
      </c>
      <c r="J674" s="7"/>
      <c r="K674" s="7"/>
      <c r="L674" s="31"/>
    </row>
    <row r="675" spans="1:12" ht="14.25" customHeight="1">
      <c r="A675" s="58"/>
      <c r="B675" s="20"/>
      <c r="C675" s="2"/>
      <c r="D675" s="22"/>
      <c r="E675" s="2"/>
      <c r="F675" s="78"/>
      <c r="G675" s="23"/>
      <c r="H675" s="15"/>
      <c r="I675" s="72"/>
      <c r="J675" s="24"/>
      <c r="K675" s="24"/>
      <c r="L675" s="25"/>
    </row>
    <row r="676" spans="1:12" ht="14.25" customHeight="1">
      <c r="A676" s="59"/>
      <c r="B676" s="26"/>
      <c r="C676" s="43" t="s">
        <v>60</v>
      </c>
      <c r="D676" s="28"/>
      <c r="E676" s="29"/>
      <c r="F676" s="79"/>
      <c r="G676" s="30"/>
      <c r="H676" s="6"/>
      <c r="I676" s="6">
        <f>IF(I674&gt;=10000,ROUNDDOWN((I674/100)*100,-2),IF(10000&gt;I674&gt;=1000,ROUNDDOWN((I674/10)*10,-1),IF(I674&lt;1000,ROUNDDOWN((I674/1)*1,0))))</f>
        <v>8350</v>
      </c>
      <c r="J676" s="7"/>
      <c r="K676" s="7"/>
      <c r="L676" s="31"/>
    </row>
    <row r="677" spans="1:12" ht="14.25" customHeight="1">
      <c r="A677" s="40"/>
      <c r="B677" s="8"/>
      <c r="D677" s="10"/>
      <c r="F677" s="77"/>
      <c r="G677" s="17"/>
      <c r="H677" s="32"/>
      <c r="I677" s="71"/>
      <c r="J677" s="18"/>
      <c r="K677" s="18"/>
      <c r="L677" s="19"/>
    </row>
    <row r="678" spans="1:12" ht="14.25" customHeight="1" thickBot="1">
      <c r="A678" s="60"/>
      <c r="B678" s="50"/>
      <c r="C678" s="51"/>
      <c r="D678" s="52"/>
      <c r="E678" s="53"/>
      <c r="F678" s="80"/>
      <c r="G678" s="55"/>
      <c r="H678" s="125"/>
      <c r="I678" s="125"/>
      <c r="J678" s="124"/>
      <c r="K678" s="62"/>
      <c r="L678" s="119"/>
    </row>
    <row r="680" spans="1:12" ht="14.25" customHeight="1">
      <c r="J680" s="56" t="s">
        <v>3</v>
      </c>
      <c r="K680" s="776">
        <f>K640+1</f>
        <v>17</v>
      </c>
      <c r="L680" s="777"/>
    </row>
    <row r="682" spans="1:12" ht="14.25" customHeight="1" thickBot="1"/>
    <row r="683" spans="1:12" ht="14.25" customHeight="1">
      <c r="A683" s="34"/>
      <c r="B683" s="35"/>
      <c r="C683" s="11"/>
      <c r="D683" s="37"/>
      <c r="E683" s="11"/>
      <c r="F683" s="44"/>
      <c r="G683" s="44"/>
      <c r="H683" s="44"/>
      <c r="I683" s="44"/>
      <c r="J683" s="11"/>
      <c r="K683" s="11"/>
      <c r="L683" s="45"/>
    </row>
    <row r="684" spans="1:12" ht="14.25" customHeight="1" thickBot="1">
      <c r="A684" s="46"/>
      <c r="B684" s="47"/>
      <c r="C684" s="39" t="s">
        <v>5</v>
      </c>
      <c r="D684" s="48"/>
      <c r="E684" s="39" t="s">
        <v>6</v>
      </c>
      <c r="F684" s="49" t="s">
        <v>7</v>
      </c>
      <c r="G684" s="49" t="s">
        <v>4</v>
      </c>
      <c r="H684" s="49" t="s">
        <v>8</v>
      </c>
      <c r="I684" s="49" t="s">
        <v>1</v>
      </c>
      <c r="J684" s="586" t="s">
        <v>2</v>
      </c>
      <c r="K684" s="586"/>
      <c r="L684" s="587"/>
    </row>
    <row r="685" spans="1:12" ht="14.25" customHeight="1">
      <c r="A685" s="34"/>
      <c r="B685" s="35"/>
      <c r="C685" s="11"/>
      <c r="D685" s="37"/>
      <c r="E685" s="11"/>
      <c r="F685" s="81"/>
      <c r="G685" s="13"/>
      <c r="H685" s="38"/>
      <c r="I685" s="38"/>
      <c r="J685" s="241" t="s">
        <v>922</v>
      </c>
      <c r="K685" s="11"/>
      <c r="L685" s="45"/>
    </row>
    <row r="686" spans="1:12" ht="14.25" customHeight="1">
      <c r="A686" s="245" t="s">
        <v>1099</v>
      </c>
      <c r="B686" s="8"/>
      <c r="C686" s="9" t="s">
        <v>220</v>
      </c>
      <c r="D686" s="10"/>
      <c r="E686" t="s">
        <v>221</v>
      </c>
      <c r="F686" s="77"/>
      <c r="G686" s="17"/>
      <c r="H686" s="32"/>
      <c r="I686" s="32"/>
      <c r="J686" s="18" t="s">
        <v>933</v>
      </c>
      <c r="K686" s="18"/>
      <c r="L686" s="19"/>
    </row>
    <row r="687" spans="1:12" ht="14.25" customHeight="1">
      <c r="A687" s="41"/>
      <c r="B687" s="20"/>
      <c r="C687" s="2"/>
      <c r="D687" s="22"/>
      <c r="E687" s="2"/>
      <c r="F687" s="78"/>
      <c r="G687" s="23"/>
      <c r="H687" s="15"/>
      <c r="I687" s="15"/>
      <c r="J687" s="24" t="s">
        <v>924</v>
      </c>
      <c r="K687" s="24"/>
      <c r="L687" s="25"/>
    </row>
    <row r="688" spans="1:12" ht="14.25" customHeight="1">
      <c r="A688" s="42"/>
      <c r="B688" s="26"/>
      <c r="C688" s="27" t="s">
        <v>41</v>
      </c>
      <c r="D688" s="28"/>
      <c r="E688" s="29"/>
      <c r="F688" s="79"/>
      <c r="G688" s="30"/>
      <c r="H688" s="6"/>
      <c r="I688" s="6"/>
      <c r="J688" s="7" t="s">
        <v>925</v>
      </c>
      <c r="K688" s="7"/>
      <c r="L688" s="31"/>
    </row>
    <row r="689" spans="1:12" ht="14.25" customHeight="1">
      <c r="A689" s="40"/>
      <c r="B689" s="8"/>
      <c r="C689" s="2"/>
      <c r="D689" s="10"/>
      <c r="F689" s="77"/>
      <c r="G689" s="17"/>
      <c r="H689" s="32"/>
      <c r="I689" s="32"/>
      <c r="J689" s="18" t="s">
        <v>935</v>
      </c>
      <c r="K689" s="18"/>
      <c r="L689" s="19"/>
    </row>
    <row r="690" spans="1:12" ht="14.25" customHeight="1">
      <c r="A690" s="59"/>
      <c r="B690" s="8"/>
      <c r="C690" s="9" t="s">
        <v>926</v>
      </c>
      <c r="D690" s="10"/>
      <c r="E690" s="237"/>
      <c r="F690" s="3"/>
      <c r="G690" s="30"/>
      <c r="H690" s="3"/>
      <c r="I690" s="3"/>
      <c r="J690" s="7" t="s">
        <v>936</v>
      </c>
      <c r="K690" s="18"/>
      <c r="L690" s="19"/>
    </row>
    <row r="691" spans="1:12" ht="14.25" customHeight="1">
      <c r="A691" s="41"/>
      <c r="B691" s="20"/>
      <c r="C691" s="2"/>
      <c r="D691" s="22"/>
      <c r="E691" s="2"/>
      <c r="F691" s="78"/>
      <c r="G691" s="23"/>
      <c r="H691" s="15"/>
      <c r="I691" s="15"/>
      <c r="J691" s="24"/>
      <c r="K691" s="24"/>
      <c r="L691" s="25"/>
    </row>
    <row r="692" spans="1:12" ht="14.25" customHeight="1">
      <c r="A692" s="42"/>
      <c r="B692" s="26"/>
      <c r="C692" s="27" t="s">
        <v>761</v>
      </c>
      <c r="D692" s="28"/>
      <c r="E692" s="238" t="s">
        <v>938</v>
      </c>
      <c r="F692" s="234">
        <v>0.01</v>
      </c>
      <c r="G692" s="30" t="s">
        <v>812</v>
      </c>
      <c r="H692" s="5">
        <v>21500</v>
      </c>
      <c r="I692" s="5">
        <f>ROUNDDOWN(F692*H692,2)</f>
        <v>215</v>
      </c>
      <c r="J692" s="7" t="s">
        <v>882</v>
      </c>
      <c r="K692" s="7"/>
      <c r="L692" s="31"/>
    </row>
    <row r="693" spans="1:12" ht="14.25" customHeight="1">
      <c r="A693" s="40"/>
      <c r="B693" s="8"/>
      <c r="C693" s="2"/>
      <c r="D693" s="10"/>
      <c r="F693" s="77"/>
      <c r="G693" s="17"/>
      <c r="H693" s="32"/>
      <c r="I693" s="32"/>
      <c r="J693" s="18"/>
      <c r="K693" s="18"/>
      <c r="L693" s="19"/>
    </row>
    <row r="694" spans="1:12" ht="14.25" customHeight="1">
      <c r="A694" s="59"/>
      <c r="B694" s="26"/>
      <c r="C694" s="27" t="s">
        <v>813</v>
      </c>
      <c r="D694" s="28"/>
      <c r="E694" s="238" t="s">
        <v>939</v>
      </c>
      <c r="F694" s="234">
        <v>3.7999999999999999E-2</v>
      </c>
      <c r="G694" s="30" t="s">
        <v>812</v>
      </c>
      <c r="H694" s="5">
        <v>19200</v>
      </c>
      <c r="I694" s="5">
        <f>ROUNDDOWN(F694*H694,2)</f>
        <v>729.6</v>
      </c>
      <c r="J694" s="7" t="s">
        <v>882</v>
      </c>
      <c r="K694" s="7"/>
      <c r="L694" s="31"/>
    </row>
    <row r="695" spans="1:12" ht="14.25" customHeight="1">
      <c r="A695" s="40"/>
      <c r="B695" s="8"/>
      <c r="D695" s="10"/>
      <c r="F695" s="77"/>
      <c r="G695" s="17"/>
      <c r="H695" s="32"/>
      <c r="I695" s="32"/>
      <c r="J695" s="18"/>
      <c r="K695" s="18"/>
      <c r="L695" s="19"/>
    </row>
    <row r="696" spans="1:12" ht="14.25" customHeight="1">
      <c r="A696" s="59"/>
      <c r="B696" s="8"/>
      <c r="C696" s="9" t="s">
        <v>930</v>
      </c>
      <c r="D696" s="10"/>
      <c r="E696" s="237"/>
      <c r="F696" s="3"/>
      <c r="G696" s="30"/>
      <c r="H696" s="3"/>
      <c r="I696" s="3"/>
      <c r="J696" s="7"/>
      <c r="K696" s="7"/>
      <c r="L696" s="31"/>
    </row>
    <row r="697" spans="1:12" ht="14.25" customHeight="1">
      <c r="A697" s="40"/>
      <c r="B697" s="20"/>
      <c r="C697" s="2"/>
      <c r="D697" s="22"/>
      <c r="E697" s="2"/>
      <c r="F697" s="78"/>
      <c r="G697" s="23"/>
      <c r="H697" s="15"/>
      <c r="I697" s="15"/>
      <c r="J697" s="18"/>
      <c r="K697" s="18"/>
      <c r="L697" s="19"/>
    </row>
    <row r="698" spans="1:12" ht="14.25" customHeight="1">
      <c r="A698" s="59"/>
      <c r="B698" s="26"/>
      <c r="C698" s="27" t="s">
        <v>761</v>
      </c>
      <c r="D698" s="28"/>
      <c r="E698" s="238" t="s">
        <v>940</v>
      </c>
      <c r="F698" s="234">
        <v>2.4E-2</v>
      </c>
      <c r="G698" s="30" t="s">
        <v>812</v>
      </c>
      <c r="H698" s="5">
        <v>21500</v>
      </c>
      <c r="I698" s="5">
        <f>ROUNDDOWN(F698*H698,2)</f>
        <v>516</v>
      </c>
      <c r="J698" s="7" t="s">
        <v>882</v>
      </c>
      <c r="K698" s="7"/>
      <c r="L698" s="31"/>
    </row>
    <row r="699" spans="1:12" ht="14.25" customHeight="1">
      <c r="A699" s="40"/>
      <c r="B699" s="8"/>
      <c r="C699" s="2"/>
      <c r="D699" s="10"/>
      <c r="F699" s="77"/>
      <c r="G699" s="17"/>
      <c r="H699" s="32"/>
      <c r="I699" s="32"/>
      <c r="J699" s="18"/>
      <c r="K699" s="18"/>
      <c r="L699" s="19"/>
    </row>
    <row r="700" spans="1:12" ht="14.25" customHeight="1">
      <c r="A700" s="59"/>
      <c r="B700" s="26"/>
      <c r="C700" s="27" t="s">
        <v>813</v>
      </c>
      <c r="D700" s="28"/>
      <c r="E700" s="238" t="s">
        <v>941</v>
      </c>
      <c r="F700" s="234">
        <v>9.6000000000000002E-2</v>
      </c>
      <c r="G700" s="30" t="s">
        <v>812</v>
      </c>
      <c r="H700" s="5">
        <v>19200</v>
      </c>
      <c r="I700" s="5">
        <f>ROUNDDOWN(F700*H700,2)</f>
        <v>1843.2</v>
      </c>
      <c r="J700" s="7" t="s">
        <v>882</v>
      </c>
      <c r="K700" s="7"/>
      <c r="L700" s="31"/>
    </row>
    <row r="701" spans="1:12" ht="14.25" customHeight="1">
      <c r="A701" s="40"/>
      <c r="B701" s="8"/>
      <c r="D701" s="10"/>
      <c r="F701" s="77"/>
      <c r="G701" s="17"/>
      <c r="H701" s="32"/>
      <c r="I701" s="32"/>
      <c r="J701" s="18"/>
      <c r="K701" s="18"/>
      <c r="L701" s="19"/>
    </row>
    <row r="702" spans="1:12" ht="14.25" customHeight="1">
      <c r="A702" s="59"/>
      <c r="B702" s="26"/>
      <c r="C702" s="27"/>
      <c r="D702" s="28"/>
      <c r="E702" s="29"/>
      <c r="F702" s="5"/>
      <c r="G702" s="30"/>
      <c r="H702" s="5"/>
      <c r="I702" s="5"/>
      <c r="J702" s="7"/>
      <c r="K702" s="7"/>
      <c r="L702" s="31"/>
    </row>
    <row r="703" spans="1:12" ht="14.25" customHeight="1">
      <c r="A703" s="40"/>
      <c r="B703" s="8"/>
      <c r="D703" s="10"/>
      <c r="F703" s="77"/>
      <c r="G703" s="17"/>
      <c r="H703" s="32"/>
      <c r="I703" s="32"/>
      <c r="J703" s="18"/>
      <c r="K703" s="18"/>
      <c r="L703" s="19"/>
    </row>
    <row r="704" spans="1:12" ht="14.25" customHeight="1">
      <c r="A704" s="59"/>
      <c r="B704" s="26"/>
      <c r="C704" s="27"/>
      <c r="D704" s="28"/>
      <c r="E704" s="29"/>
      <c r="F704" s="5"/>
      <c r="G704" s="30"/>
      <c r="H704" s="5"/>
      <c r="I704" s="5"/>
      <c r="J704" s="7"/>
      <c r="K704" s="7"/>
      <c r="L704" s="31"/>
    </row>
    <row r="705" spans="1:12" ht="14.25" customHeight="1">
      <c r="A705" s="40"/>
      <c r="B705" s="8"/>
      <c r="D705" s="10"/>
      <c r="F705" s="77"/>
      <c r="G705" s="17"/>
      <c r="H705" s="32"/>
      <c r="I705" s="32"/>
      <c r="J705" s="18"/>
      <c r="K705" s="18"/>
      <c r="L705" s="19"/>
    </row>
    <row r="706" spans="1:12" ht="14.25" customHeight="1">
      <c r="A706" s="59"/>
      <c r="B706" s="26"/>
      <c r="C706" s="27"/>
      <c r="D706" s="28"/>
      <c r="E706" s="29"/>
      <c r="F706" s="5"/>
      <c r="G706" s="30"/>
      <c r="H706" s="5"/>
      <c r="I706" s="5"/>
      <c r="J706" s="7"/>
      <c r="K706" s="7"/>
      <c r="L706" s="31"/>
    </row>
    <row r="707" spans="1:12" ht="14.25" customHeight="1">
      <c r="A707" s="40"/>
      <c r="B707" s="8"/>
      <c r="D707" s="10"/>
      <c r="F707" s="77"/>
      <c r="G707" s="17"/>
      <c r="H707" s="32"/>
      <c r="I707" s="32"/>
      <c r="J707" s="18"/>
      <c r="K707" s="18"/>
      <c r="L707" s="19"/>
    </row>
    <row r="708" spans="1:12" ht="14.25" customHeight="1">
      <c r="A708" s="59"/>
      <c r="B708" s="26"/>
      <c r="C708" s="9"/>
      <c r="D708" s="10"/>
      <c r="F708" s="3"/>
      <c r="G708" s="30"/>
      <c r="H708" s="5"/>
      <c r="I708" s="5"/>
      <c r="J708" s="7"/>
      <c r="K708" s="7"/>
      <c r="L708" s="31"/>
    </row>
    <row r="709" spans="1:12" ht="14.25" customHeight="1">
      <c r="A709" s="40"/>
      <c r="B709" s="8"/>
      <c r="C709" s="2"/>
      <c r="D709" s="22"/>
      <c r="E709" s="2"/>
      <c r="F709" s="78"/>
      <c r="G709" s="23"/>
      <c r="H709" s="32"/>
      <c r="I709" s="32"/>
      <c r="J709" s="18"/>
      <c r="K709" s="18"/>
      <c r="L709" s="19"/>
    </row>
    <row r="710" spans="1:12" ht="14.25" customHeight="1">
      <c r="A710" s="40"/>
      <c r="B710" s="8"/>
      <c r="C710" s="27"/>
      <c r="D710" s="28"/>
      <c r="E710" s="29"/>
      <c r="F710" s="5"/>
      <c r="G710" s="30"/>
      <c r="H710" s="32"/>
      <c r="I710" s="5"/>
      <c r="J710" s="18"/>
      <c r="K710" s="18"/>
      <c r="L710" s="19"/>
    </row>
    <row r="711" spans="1:12" ht="14.25" customHeight="1">
      <c r="A711" s="58"/>
      <c r="B711" s="20"/>
      <c r="C711" s="2"/>
      <c r="D711" s="10"/>
      <c r="F711" s="77"/>
      <c r="G711" s="17"/>
      <c r="H711" s="15"/>
      <c r="I711" s="32"/>
      <c r="J711" s="24"/>
      <c r="K711" s="24"/>
      <c r="L711" s="25"/>
    </row>
    <row r="712" spans="1:12" ht="14.25" customHeight="1">
      <c r="A712" s="59"/>
      <c r="B712" s="26"/>
      <c r="C712" s="27"/>
      <c r="D712" s="28"/>
      <c r="E712" s="29"/>
      <c r="F712" s="5"/>
      <c r="G712" s="30"/>
      <c r="H712" s="6"/>
      <c r="I712" s="5"/>
      <c r="J712" s="7"/>
      <c r="K712" s="7"/>
      <c r="L712" s="31"/>
    </row>
    <row r="713" spans="1:12" ht="14.25" customHeight="1">
      <c r="A713" s="58"/>
      <c r="B713" s="20"/>
      <c r="C713" s="2"/>
      <c r="D713" s="22"/>
      <c r="E713" s="2"/>
      <c r="F713" s="78"/>
      <c r="G713" s="23"/>
      <c r="H713" s="15"/>
      <c r="I713" s="72"/>
      <c r="J713" s="24"/>
      <c r="K713" s="24"/>
      <c r="L713" s="25"/>
    </row>
    <row r="714" spans="1:12" ht="14.25" customHeight="1">
      <c r="A714" s="59"/>
      <c r="B714" s="26"/>
      <c r="C714" s="43" t="s">
        <v>1100</v>
      </c>
      <c r="D714" s="28"/>
      <c r="E714" s="29"/>
      <c r="F714" s="79"/>
      <c r="G714" s="30"/>
      <c r="H714" s="6"/>
      <c r="I714" s="5">
        <f>SUM(I689:I712)</f>
        <v>3303.8</v>
      </c>
      <c r="J714" s="7"/>
      <c r="K714" s="7"/>
      <c r="L714" s="31"/>
    </row>
    <row r="715" spans="1:12" ht="14.25" customHeight="1">
      <c r="A715" s="58"/>
      <c r="B715" s="20"/>
      <c r="C715" s="2"/>
      <c r="D715" s="22"/>
      <c r="E715" s="2"/>
      <c r="F715" s="78"/>
      <c r="G715" s="23"/>
      <c r="H715" s="15"/>
      <c r="I715" s="72"/>
      <c r="J715" s="24"/>
      <c r="K715" s="24"/>
      <c r="L715" s="25"/>
    </row>
    <row r="716" spans="1:12" ht="14.25" customHeight="1">
      <c r="A716" s="59"/>
      <c r="B716" s="26"/>
      <c r="C716" s="43" t="s">
        <v>60</v>
      </c>
      <c r="D716" s="28"/>
      <c r="E716" s="29"/>
      <c r="F716" s="79"/>
      <c r="G716" s="30"/>
      <c r="H716" s="6"/>
      <c r="I716" s="6">
        <f>IF(I714&gt;=10000,ROUNDDOWN((I714/100)*100,-2),IF(10000&gt;I714&gt;=1000,ROUNDDOWN((I714/10)*10,-1),IF(I714&lt;1000,ROUNDDOWN((I714/1)*1,0))))</f>
        <v>3300</v>
      </c>
      <c r="J716" s="7"/>
      <c r="K716" s="7"/>
      <c r="L716" s="31"/>
    </row>
    <row r="717" spans="1:12" ht="14.25" customHeight="1">
      <c r="A717" s="40"/>
      <c r="B717" s="8"/>
      <c r="D717" s="10"/>
      <c r="F717" s="77"/>
      <c r="G717" s="17"/>
      <c r="H717" s="32"/>
      <c r="I717" s="71"/>
      <c r="J717" s="18"/>
      <c r="K717" s="18"/>
      <c r="L717" s="19"/>
    </row>
    <row r="718" spans="1:12" ht="14.25" customHeight="1" thickBot="1">
      <c r="A718" s="60"/>
      <c r="B718" s="50"/>
      <c r="C718" s="51"/>
      <c r="D718" s="52"/>
      <c r="E718" s="53"/>
      <c r="F718" s="80"/>
      <c r="G718" s="55"/>
      <c r="H718" s="125"/>
      <c r="I718" s="125"/>
      <c r="J718" s="124"/>
      <c r="K718" s="62"/>
      <c r="L718" s="119"/>
    </row>
    <row r="720" spans="1:12" ht="14.25" customHeight="1">
      <c r="J720" s="56" t="s">
        <v>3</v>
      </c>
      <c r="K720" s="776">
        <f>K680+1</f>
        <v>18</v>
      </c>
      <c r="L720" s="777"/>
    </row>
    <row r="722" spans="1:12" ht="14.25" customHeight="1" thickBot="1"/>
    <row r="723" spans="1:12" ht="14.25" customHeight="1">
      <c r="A723" s="34"/>
      <c r="B723" s="35"/>
      <c r="C723" s="11"/>
      <c r="D723" s="37"/>
      <c r="E723" s="11"/>
      <c r="F723" s="44"/>
      <c r="G723" s="44"/>
      <c r="H723" s="44"/>
      <c r="I723" s="44"/>
      <c r="J723" s="11"/>
      <c r="K723" s="11"/>
      <c r="L723" s="45"/>
    </row>
    <row r="724" spans="1:12" ht="14.25" customHeight="1" thickBot="1">
      <c r="A724" s="46"/>
      <c r="B724" s="47"/>
      <c r="C724" s="39" t="s">
        <v>5</v>
      </c>
      <c r="D724" s="48"/>
      <c r="E724" s="39" t="s">
        <v>6</v>
      </c>
      <c r="F724" s="49" t="s">
        <v>7</v>
      </c>
      <c r="G724" s="49" t="s">
        <v>4</v>
      </c>
      <c r="H724" s="49" t="s">
        <v>8</v>
      </c>
      <c r="I724" s="49" t="s">
        <v>1</v>
      </c>
      <c r="J724" s="586" t="s">
        <v>2</v>
      </c>
      <c r="K724" s="586"/>
      <c r="L724" s="587"/>
    </row>
    <row r="725" spans="1:12" ht="14.25" customHeight="1">
      <c r="A725" s="34"/>
      <c r="B725" s="35"/>
      <c r="C725" s="11"/>
      <c r="D725" s="37"/>
      <c r="E725" s="11"/>
      <c r="F725" s="81"/>
      <c r="G725" s="13"/>
      <c r="H725" s="38"/>
      <c r="I725" s="38"/>
      <c r="J725" s="241" t="s">
        <v>922</v>
      </c>
      <c r="K725" s="11"/>
      <c r="L725" s="45"/>
    </row>
    <row r="726" spans="1:12" ht="14.25" customHeight="1">
      <c r="A726" s="245" t="s">
        <v>1101</v>
      </c>
      <c r="B726" s="8"/>
      <c r="C726" s="9" t="s">
        <v>222</v>
      </c>
      <c r="D726" s="10"/>
      <c r="E726" t="s">
        <v>223</v>
      </c>
      <c r="F726" s="77"/>
      <c r="G726" s="17"/>
      <c r="H726" s="32"/>
      <c r="I726" s="32"/>
      <c r="J726" s="18" t="s">
        <v>923</v>
      </c>
      <c r="K726" s="18"/>
      <c r="L726" s="19"/>
    </row>
    <row r="727" spans="1:12" ht="14.25" customHeight="1">
      <c r="A727" s="41"/>
      <c r="B727" s="20"/>
      <c r="C727" s="2"/>
      <c r="D727" s="22"/>
      <c r="E727" s="2"/>
      <c r="F727" s="78"/>
      <c r="G727" s="23"/>
      <c r="H727" s="15"/>
      <c r="I727" s="15"/>
      <c r="J727" s="24" t="s">
        <v>924</v>
      </c>
      <c r="K727" s="24"/>
      <c r="L727" s="25"/>
    </row>
    <row r="728" spans="1:12" ht="14.25" customHeight="1">
      <c r="A728" s="42"/>
      <c r="B728" s="26"/>
      <c r="C728" s="27" t="s">
        <v>41</v>
      </c>
      <c r="D728" s="28"/>
      <c r="E728" s="29"/>
      <c r="F728" s="79"/>
      <c r="G728" s="30"/>
      <c r="H728" s="6"/>
      <c r="I728" s="6"/>
      <c r="J728" s="7" t="s">
        <v>925</v>
      </c>
      <c r="K728" s="7"/>
      <c r="L728" s="31"/>
    </row>
    <row r="729" spans="1:12" ht="14.25" customHeight="1">
      <c r="A729" s="40"/>
      <c r="B729" s="8"/>
      <c r="C729" s="2"/>
      <c r="D729" s="10"/>
      <c r="F729" s="77"/>
      <c r="G729" s="17"/>
      <c r="H729" s="32"/>
      <c r="I729" s="32"/>
      <c r="J729" s="18" t="s">
        <v>935</v>
      </c>
      <c r="K729" s="18"/>
      <c r="L729" s="19"/>
    </row>
    <row r="730" spans="1:12" ht="14.25" customHeight="1">
      <c r="A730" s="59"/>
      <c r="B730" s="8"/>
      <c r="C730" s="9" t="s">
        <v>926</v>
      </c>
      <c r="D730" s="10"/>
      <c r="E730" s="237"/>
      <c r="F730" s="3"/>
      <c r="G730" s="30"/>
      <c r="H730" s="3"/>
      <c r="I730" s="3"/>
      <c r="J730" s="7" t="s">
        <v>936</v>
      </c>
      <c r="K730" s="18"/>
      <c r="L730" s="19"/>
    </row>
    <row r="731" spans="1:12" ht="14.25" customHeight="1">
      <c r="A731" s="41"/>
      <c r="B731" s="20"/>
      <c r="C731" s="2" t="s">
        <v>937</v>
      </c>
      <c r="D731" s="22"/>
      <c r="E731" s="2"/>
      <c r="F731" s="78"/>
      <c r="G731" s="23"/>
      <c r="H731" s="15"/>
      <c r="I731" s="15"/>
      <c r="J731" s="24"/>
      <c r="K731" s="24"/>
      <c r="L731" s="25"/>
    </row>
    <row r="732" spans="1:12" ht="14.25" customHeight="1">
      <c r="A732" s="42"/>
      <c r="B732" s="26"/>
      <c r="C732" s="27" t="s">
        <v>813</v>
      </c>
      <c r="D732" s="28"/>
      <c r="E732" s="238" t="s">
        <v>942</v>
      </c>
      <c r="F732" s="234">
        <v>9.6000000000000002E-2</v>
      </c>
      <c r="G732" s="30" t="s">
        <v>812</v>
      </c>
      <c r="H732" s="5">
        <v>19200</v>
      </c>
      <c r="I732" s="5">
        <f>ROUNDDOWN(F732*H732,2)</f>
        <v>1843.2</v>
      </c>
      <c r="J732" s="7" t="s">
        <v>882</v>
      </c>
      <c r="K732" s="7"/>
      <c r="L732" s="31"/>
    </row>
    <row r="733" spans="1:12" ht="14.25" customHeight="1">
      <c r="A733" s="41"/>
      <c r="B733" s="20"/>
      <c r="C733" s="2" t="s">
        <v>943</v>
      </c>
      <c r="D733" s="22"/>
      <c r="E733" s="2"/>
      <c r="F733" s="78"/>
      <c r="G733" s="23"/>
      <c r="H733" s="15"/>
      <c r="I733" s="15"/>
      <c r="J733" s="24"/>
      <c r="K733" s="24"/>
      <c r="L733" s="25"/>
    </row>
    <row r="734" spans="1:12" ht="14.25" customHeight="1">
      <c r="A734" s="42"/>
      <c r="B734" s="26"/>
      <c r="C734" s="27" t="s">
        <v>761</v>
      </c>
      <c r="D734" s="28"/>
      <c r="E734" s="238" t="s">
        <v>944</v>
      </c>
      <c r="F734" s="234">
        <v>0.11</v>
      </c>
      <c r="G734" s="30" t="s">
        <v>812</v>
      </c>
      <c r="H734" s="5">
        <v>21500</v>
      </c>
      <c r="I734" s="5">
        <f>ROUNDDOWN(F734*H734,2)</f>
        <v>2365</v>
      </c>
      <c r="J734" s="7" t="s">
        <v>882</v>
      </c>
      <c r="K734" s="7"/>
      <c r="L734" s="31"/>
    </row>
    <row r="735" spans="1:12" ht="14.25" customHeight="1">
      <c r="A735" s="40"/>
      <c r="B735" s="8"/>
      <c r="C735" s="2" t="s">
        <v>943</v>
      </c>
      <c r="D735" s="10"/>
      <c r="F735" s="77"/>
      <c r="G735" s="17"/>
      <c r="H735" s="32"/>
      <c r="I735" s="32"/>
      <c r="J735" s="18"/>
      <c r="K735" s="18"/>
      <c r="L735" s="19"/>
    </row>
    <row r="736" spans="1:12" ht="14.25" customHeight="1">
      <c r="A736" s="59"/>
      <c r="B736" s="26"/>
      <c r="C736" s="27" t="s">
        <v>813</v>
      </c>
      <c r="D736" s="28"/>
      <c r="E736" s="238" t="s">
        <v>945</v>
      </c>
      <c r="F736" s="234">
        <v>9.1999999999999998E-2</v>
      </c>
      <c r="G736" s="30" t="s">
        <v>812</v>
      </c>
      <c r="H736" s="5">
        <v>19200</v>
      </c>
      <c r="I736" s="5">
        <f>ROUNDDOWN(F736*H736,2)</f>
        <v>1766.4</v>
      </c>
      <c r="J736" s="7" t="s">
        <v>882</v>
      </c>
      <c r="K736" s="7"/>
      <c r="L736" s="31"/>
    </row>
    <row r="737" spans="1:12" ht="14.25" customHeight="1">
      <c r="A737" s="40"/>
      <c r="B737" s="8"/>
      <c r="C737" t="s">
        <v>946</v>
      </c>
      <c r="D737" s="10"/>
      <c r="F737" s="77"/>
      <c r="G737" s="17"/>
      <c r="H737" s="32"/>
      <c r="I737" s="32"/>
      <c r="J737" s="18"/>
      <c r="K737" s="18"/>
      <c r="L737" s="19"/>
    </row>
    <row r="738" spans="1:12" ht="14.25" customHeight="1">
      <c r="A738" s="59"/>
      <c r="B738" s="26"/>
      <c r="C738" s="27" t="s">
        <v>947</v>
      </c>
      <c r="D738" s="28"/>
      <c r="E738" s="29" t="s">
        <v>948</v>
      </c>
      <c r="F738" s="234">
        <v>4.8000000000000001E-2</v>
      </c>
      <c r="G738" s="30" t="s">
        <v>812</v>
      </c>
      <c r="H738" s="5">
        <v>23200</v>
      </c>
      <c r="I738" s="5">
        <f>ROUNDDOWN(F738*H738,2)</f>
        <v>1113.5999999999999</v>
      </c>
      <c r="J738" s="7" t="s">
        <v>882</v>
      </c>
      <c r="K738" s="7"/>
      <c r="L738" s="31"/>
    </row>
    <row r="739" spans="1:12" ht="14.25" customHeight="1">
      <c r="A739" s="40"/>
      <c r="B739" s="8"/>
      <c r="C739" t="s">
        <v>946</v>
      </c>
      <c r="D739" s="10"/>
      <c r="F739" s="77"/>
      <c r="G739" s="17"/>
      <c r="H739" s="32"/>
      <c r="I739" s="32"/>
      <c r="J739" s="18"/>
      <c r="K739" s="18"/>
      <c r="L739" s="19"/>
    </row>
    <row r="740" spans="1:12" ht="14.25" customHeight="1">
      <c r="A740" s="59"/>
      <c r="B740" s="26"/>
      <c r="C740" s="27" t="s">
        <v>813</v>
      </c>
      <c r="D740" s="28"/>
      <c r="E740" s="29" t="s">
        <v>948</v>
      </c>
      <c r="F740" s="234">
        <v>4.8000000000000001E-2</v>
      </c>
      <c r="G740" s="30" t="s">
        <v>812</v>
      </c>
      <c r="H740" s="5">
        <v>19200</v>
      </c>
      <c r="I740" s="5">
        <f>ROUNDDOWN(F740*H740,2)</f>
        <v>921.6</v>
      </c>
      <c r="J740" s="7" t="s">
        <v>882</v>
      </c>
      <c r="K740" s="7"/>
      <c r="L740" s="31"/>
    </row>
    <row r="741" spans="1:12" ht="14.25" customHeight="1">
      <c r="A741" s="40"/>
      <c r="B741" s="8"/>
      <c r="D741" s="10"/>
      <c r="F741" s="77"/>
      <c r="G741" s="17"/>
      <c r="H741" s="32"/>
      <c r="I741" s="32"/>
      <c r="J741" s="18"/>
      <c r="K741" s="18"/>
      <c r="L741" s="19"/>
    </row>
    <row r="742" spans="1:12" ht="14.25" customHeight="1">
      <c r="A742" s="59"/>
      <c r="B742" s="8"/>
      <c r="C742" s="9" t="s">
        <v>930</v>
      </c>
      <c r="D742" s="10"/>
      <c r="E742" s="237"/>
      <c r="F742" s="3"/>
      <c r="G742" s="30"/>
      <c r="H742" s="3"/>
      <c r="I742" s="3"/>
      <c r="J742" s="7"/>
      <c r="K742" s="18"/>
      <c r="L742" s="19"/>
    </row>
    <row r="743" spans="1:12" ht="14.25" customHeight="1">
      <c r="A743" s="41"/>
      <c r="B743" s="20"/>
      <c r="C743" s="2" t="s">
        <v>937</v>
      </c>
      <c r="D743" s="22"/>
      <c r="E743" s="2"/>
      <c r="F743" s="78"/>
      <c r="G743" s="23"/>
      <c r="H743" s="15"/>
      <c r="I743" s="15"/>
      <c r="J743" s="24"/>
      <c r="K743" s="24"/>
      <c r="L743" s="25"/>
    </row>
    <row r="744" spans="1:12" ht="14.25" customHeight="1">
      <c r="A744" s="42"/>
      <c r="B744" s="26"/>
      <c r="C744" s="27" t="s">
        <v>813</v>
      </c>
      <c r="D744" s="28"/>
      <c r="E744" s="238" t="s">
        <v>949</v>
      </c>
      <c r="F744" s="234">
        <v>0.24</v>
      </c>
      <c r="G744" s="30" t="s">
        <v>812</v>
      </c>
      <c r="H744" s="5">
        <v>19200</v>
      </c>
      <c r="I744" s="5">
        <f>ROUNDDOWN(F744*H744,2)</f>
        <v>4608</v>
      </c>
      <c r="J744" s="7" t="s">
        <v>882</v>
      </c>
      <c r="K744" s="7"/>
      <c r="L744" s="31"/>
    </row>
    <row r="745" spans="1:12" ht="14.25" customHeight="1">
      <c r="A745" s="41"/>
      <c r="B745" s="20"/>
      <c r="C745" s="2" t="s">
        <v>943</v>
      </c>
      <c r="D745" s="22"/>
      <c r="E745" s="2"/>
      <c r="F745" s="78"/>
      <c r="G745" s="23"/>
      <c r="H745" s="15"/>
      <c r="I745" s="15"/>
      <c r="J745" s="18"/>
      <c r="K745" s="18"/>
      <c r="L745" s="19"/>
    </row>
    <row r="746" spans="1:12" ht="14.25" customHeight="1">
      <c r="A746" s="42"/>
      <c r="B746" s="26"/>
      <c r="C746" s="27" t="s">
        <v>761</v>
      </c>
      <c r="D746" s="28"/>
      <c r="E746" s="238" t="s">
        <v>950</v>
      </c>
      <c r="F746" s="234">
        <v>0.27600000000000002</v>
      </c>
      <c r="G746" s="30" t="s">
        <v>812</v>
      </c>
      <c r="H746" s="5">
        <v>21500</v>
      </c>
      <c r="I746" s="5">
        <f>ROUNDDOWN(F746*H746,2)</f>
        <v>5934</v>
      </c>
      <c r="J746" s="7" t="s">
        <v>882</v>
      </c>
      <c r="K746" s="7"/>
      <c r="L746" s="31"/>
    </row>
    <row r="747" spans="1:12" ht="14.25" customHeight="1">
      <c r="A747" s="40"/>
      <c r="B747" s="8"/>
      <c r="C747" s="2" t="s">
        <v>943</v>
      </c>
      <c r="D747" s="10"/>
      <c r="F747" s="77"/>
      <c r="G747" s="17"/>
      <c r="H747" s="32"/>
      <c r="I747" s="32"/>
      <c r="J747" s="18"/>
      <c r="K747" s="18"/>
      <c r="L747" s="19"/>
    </row>
    <row r="748" spans="1:12" ht="14.25" customHeight="1">
      <c r="A748" s="59"/>
      <c r="B748" s="26"/>
      <c r="C748" s="27" t="s">
        <v>813</v>
      </c>
      <c r="D748" s="28"/>
      <c r="E748" s="238" t="s">
        <v>951</v>
      </c>
      <c r="F748" s="234">
        <v>0.23</v>
      </c>
      <c r="G748" s="30" t="s">
        <v>812</v>
      </c>
      <c r="H748" s="5">
        <v>19200</v>
      </c>
      <c r="I748" s="5">
        <f>ROUNDDOWN(F748*H748,2)</f>
        <v>4416</v>
      </c>
      <c r="J748" s="7" t="s">
        <v>882</v>
      </c>
      <c r="K748" s="7"/>
      <c r="L748" s="31"/>
    </row>
    <row r="749" spans="1:12" ht="14.25" customHeight="1">
      <c r="A749" s="40"/>
      <c r="B749" s="8"/>
      <c r="C749" t="s">
        <v>946</v>
      </c>
      <c r="D749" s="10"/>
      <c r="F749" s="77"/>
      <c r="G749" s="17"/>
      <c r="H749" s="32"/>
      <c r="I749" s="32"/>
      <c r="J749" s="18"/>
      <c r="K749" s="18"/>
      <c r="L749" s="19"/>
    </row>
    <row r="750" spans="1:12" ht="14.25" customHeight="1">
      <c r="A750" s="59"/>
      <c r="B750" s="26"/>
      <c r="C750" s="27" t="s">
        <v>947</v>
      </c>
      <c r="D750" s="28"/>
      <c r="E750" s="29" t="s">
        <v>952</v>
      </c>
      <c r="F750" s="234">
        <v>0.12</v>
      </c>
      <c r="G750" s="30" t="s">
        <v>812</v>
      </c>
      <c r="H750" s="5">
        <v>23200</v>
      </c>
      <c r="I750" s="5">
        <f>ROUNDDOWN(F750*H750,2)</f>
        <v>2784</v>
      </c>
      <c r="J750" s="7" t="s">
        <v>882</v>
      </c>
      <c r="K750" s="7"/>
      <c r="L750" s="31"/>
    </row>
    <row r="751" spans="1:12" ht="14.25" customHeight="1">
      <c r="A751" s="40"/>
      <c r="B751" s="8"/>
      <c r="C751" t="s">
        <v>946</v>
      </c>
      <c r="D751" s="10"/>
      <c r="F751" s="77"/>
      <c r="G751" s="17"/>
      <c r="H751" s="32"/>
      <c r="I751" s="32"/>
      <c r="J751" s="18"/>
      <c r="K751" s="18"/>
      <c r="L751" s="19"/>
    </row>
    <row r="752" spans="1:12" ht="14.25" customHeight="1">
      <c r="A752" s="59"/>
      <c r="B752" s="26"/>
      <c r="C752" s="27" t="s">
        <v>813</v>
      </c>
      <c r="D752" s="28"/>
      <c r="E752" s="29" t="s">
        <v>952</v>
      </c>
      <c r="F752" s="234">
        <v>0.12</v>
      </c>
      <c r="G752" s="30" t="s">
        <v>812</v>
      </c>
      <c r="H752" s="5">
        <v>19200</v>
      </c>
      <c r="I752" s="5">
        <f>ROUNDDOWN(F752*H752,2)</f>
        <v>2304</v>
      </c>
      <c r="J752" s="7" t="s">
        <v>882</v>
      </c>
      <c r="K752" s="18"/>
      <c r="L752" s="19"/>
    </row>
    <row r="753" spans="1:12" ht="14.25" customHeight="1">
      <c r="A753" s="58"/>
      <c r="B753" s="20"/>
      <c r="C753" s="2"/>
      <c r="D753" s="22"/>
      <c r="E753" s="2"/>
      <c r="F753" s="78"/>
      <c r="G753" s="23"/>
      <c r="H753" s="15"/>
      <c r="I753" s="72"/>
      <c r="J753" s="24"/>
      <c r="K753" s="24"/>
      <c r="L753" s="25"/>
    </row>
    <row r="754" spans="1:12" ht="14.25" customHeight="1">
      <c r="A754" s="59"/>
      <c r="B754" s="26"/>
      <c r="C754" s="43"/>
      <c r="D754" s="28"/>
      <c r="E754" s="29"/>
      <c r="F754" s="79"/>
      <c r="G754" s="30"/>
      <c r="H754" s="6"/>
      <c r="I754" s="5"/>
      <c r="J754" s="7"/>
      <c r="K754" s="7"/>
      <c r="L754" s="31"/>
    </row>
    <row r="755" spans="1:12" ht="14.25" customHeight="1">
      <c r="A755" s="58"/>
      <c r="B755" s="20"/>
      <c r="C755" s="2"/>
      <c r="D755" s="22"/>
      <c r="E755" s="2"/>
      <c r="F755" s="78"/>
      <c r="G755" s="23"/>
      <c r="H755" s="15"/>
      <c r="I755" s="72"/>
      <c r="J755" s="24"/>
      <c r="K755" s="24"/>
      <c r="L755" s="25"/>
    </row>
    <row r="756" spans="1:12" ht="14.25" customHeight="1">
      <c r="A756" s="59"/>
      <c r="B756" s="26"/>
      <c r="C756" s="43"/>
      <c r="D756" s="28"/>
      <c r="E756" s="29"/>
      <c r="F756" s="79"/>
      <c r="G756" s="30"/>
      <c r="H756" s="6"/>
      <c r="I756" s="6"/>
      <c r="J756" s="7"/>
      <c r="K756" s="7"/>
      <c r="L756" s="31"/>
    </row>
    <row r="757" spans="1:12" ht="14.25" customHeight="1">
      <c r="A757" s="40"/>
      <c r="B757" s="8"/>
      <c r="D757" s="10"/>
      <c r="F757" s="77"/>
      <c r="G757" s="17"/>
      <c r="H757" s="32"/>
      <c r="I757" s="71"/>
      <c r="J757" s="18"/>
      <c r="K757" s="18"/>
      <c r="L757" s="19"/>
    </row>
    <row r="758" spans="1:12" ht="14.25" customHeight="1" thickBot="1">
      <c r="A758" s="60"/>
      <c r="B758" s="50"/>
      <c r="C758" s="51"/>
      <c r="D758" s="52"/>
      <c r="E758" s="53"/>
      <c r="F758" s="80"/>
      <c r="G758" s="55"/>
      <c r="H758" s="125"/>
      <c r="I758" s="125"/>
      <c r="J758" s="124"/>
      <c r="K758" s="62"/>
      <c r="L758" s="119"/>
    </row>
    <row r="760" spans="1:12" ht="14.25" customHeight="1">
      <c r="J760" s="56" t="s">
        <v>3</v>
      </c>
      <c r="K760" s="776">
        <f>K720+1</f>
        <v>19</v>
      </c>
      <c r="L760" s="777"/>
    </row>
    <row r="762" spans="1:12" ht="14.25" customHeight="1" thickBot="1"/>
    <row r="763" spans="1:12" ht="14.25" customHeight="1">
      <c r="A763" s="34"/>
      <c r="B763" s="35"/>
      <c r="C763" s="11"/>
      <c r="D763" s="37"/>
      <c r="E763" s="11"/>
      <c r="F763" s="44"/>
      <c r="G763" s="44"/>
      <c r="H763" s="44"/>
      <c r="I763" s="44"/>
      <c r="J763" s="11"/>
      <c r="K763" s="11"/>
      <c r="L763" s="45"/>
    </row>
    <row r="764" spans="1:12" ht="14.25" customHeight="1" thickBot="1">
      <c r="A764" s="46"/>
      <c r="B764" s="47"/>
      <c r="C764" s="39" t="s">
        <v>5</v>
      </c>
      <c r="D764" s="48"/>
      <c r="E764" s="39" t="s">
        <v>6</v>
      </c>
      <c r="F764" s="49" t="s">
        <v>7</v>
      </c>
      <c r="G764" s="49" t="s">
        <v>4</v>
      </c>
      <c r="H764" s="49" t="s">
        <v>8</v>
      </c>
      <c r="I764" s="49" t="s">
        <v>1</v>
      </c>
      <c r="J764" s="586" t="s">
        <v>2</v>
      </c>
      <c r="K764" s="586"/>
      <c r="L764" s="587"/>
    </row>
    <row r="765" spans="1:12" ht="14.25" customHeight="1">
      <c r="A765" s="34"/>
      <c r="B765" s="35"/>
      <c r="C765" s="11"/>
      <c r="D765" s="37"/>
      <c r="E765" s="11"/>
      <c r="F765" s="81"/>
      <c r="G765" s="13"/>
      <c r="H765" s="38"/>
      <c r="I765" s="38"/>
      <c r="J765" s="241"/>
      <c r="K765" s="11"/>
      <c r="L765" s="45"/>
    </row>
    <row r="766" spans="1:12" ht="14.25" customHeight="1">
      <c r="A766" s="40"/>
      <c r="B766" s="8"/>
      <c r="C766" s="9"/>
      <c r="D766" s="10"/>
      <c r="F766" s="77"/>
      <c r="G766" s="17"/>
      <c r="H766" s="32"/>
      <c r="I766" s="32"/>
      <c r="J766" s="18"/>
      <c r="K766" s="18"/>
      <c r="L766" s="19"/>
    </row>
    <row r="767" spans="1:12" ht="14.25" customHeight="1">
      <c r="A767" s="41"/>
      <c r="B767" s="20"/>
      <c r="C767" s="2"/>
      <c r="D767" s="22"/>
      <c r="E767" s="2"/>
      <c r="F767" s="78"/>
      <c r="G767" s="23"/>
      <c r="H767" s="15"/>
      <c r="I767" s="15"/>
      <c r="J767" s="24"/>
      <c r="K767" s="24"/>
      <c r="L767" s="25"/>
    </row>
    <row r="768" spans="1:12" ht="14.25" customHeight="1">
      <c r="A768" s="42"/>
      <c r="B768" s="26"/>
      <c r="C768" s="27"/>
      <c r="D768" s="28"/>
      <c r="E768" s="29"/>
      <c r="F768" s="79"/>
      <c r="G768" s="30"/>
      <c r="H768" s="6"/>
      <c r="I768" s="6"/>
      <c r="J768" s="7"/>
      <c r="K768" s="7"/>
      <c r="L768" s="31"/>
    </row>
    <row r="769" spans="1:12" ht="14.25" customHeight="1">
      <c r="A769" s="40"/>
      <c r="B769" s="8"/>
      <c r="C769" s="2"/>
      <c r="D769" s="10"/>
      <c r="F769" s="77"/>
      <c r="G769" s="17"/>
      <c r="H769" s="32"/>
      <c r="I769" s="32"/>
      <c r="J769" s="18"/>
      <c r="K769" s="18"/>
      <c r="L769" s="19"/>
    </row>
    <row r="770" spans="1:12" ht="14.25" customHeight="1">
      <c r="A770" s="59"/>
      <c r="B770" s="8"/>
      <c r="C770" s="9"/>
      <c r="D770" s="10"/>
      <c r="E770" s="237"/>
      <c r="F770" s="3"/>
      <c r="G770" s="30"/>
      <c r="H770" s="3"/>
      <c r="I770" s="3"/>
      <c r="J770" s="7"/>
      <c r="K770" s="18"/>
      <c r="L770" s="19"/>
    </row>
    <row r="771" spans="1:12" ht="14.25" customHeight="1">
      <c r="A771" s="41"/>
      <c r="B771" s="20"/>
      <c r="C771" s="2"/>
      <c r="D771" s="22"/>
      <c r="E771" s="2"/>
      <c r="F771" s="78"/>
      <c r="G771" s="23"/>
      <c r="H771" s="15"/>
      <c r="I771" s="15"/>
      <c r="J771" s="24"/>
      <c r="K771" s="24"/>
      <c r="L771" s="25"/>
    </row>
    <row r="772" spans="1:12" ht="14.25" customHeight="1">
      <c r="A772" s="42"/>
      <c r="B772" s="26"/>
      <c r="C772" s="27"/>
      <c r="D772" s="28"/>
      <c r="E772" s="238"/>
      <c r="F772" s="234"/>
      <c r="G772" s="30"/>
      <c r="H772" s="5"/>
      <c r="I772" s="5"/>
      <c r="J772" s="7"/>
      <c r="K772" s="7"/>
      <c r="L772" s="31"/>
    </row>
    <row r="773" spans="1:12" ht="14.25" customHeight="1">
      <c r="A773" s="41"/>
      <c r="B773" s="20"/>
      <c r="C773" s="2"/>
      <c r="D773" s="22"/>
      <c r="E773" s="2"/>
      <c r="F773" s="78"/>
      <c r="G773" s="23"/>
      <c r="H773" s="15"/>
      <c r="I773" s="15"/>
      <c r="J773" s="24"/>
      <c r="K773" s="24"/>
      <c r="L773" s="25"/>
    </row>
    <row r="774" spans="1:12" ht="14.25" customHeight="1">
      <c r="A774" s="42"/>
      <c r="B774" s="26"/>
      <c r="C774" s="27"/>
      <c r="D774" s="28"/>
      <c r="E774" s="238"/>
      <c r="F774" s="234"/>
      <c r="G774" s="30"/>
      <c r="H774" s="5"/>
      <c r="I774" s="5"/>
      <c r="J774" s="7"/>
      <c r="K774" s="7"/>
      <c r="L774" s="31"/>
    </row>
    <row r="775" spans="1:12" ht="14.25" customHeight="1">
      <c r="A775" s="40"/>
      <c r="B775" s="8"/>
      <c r="C775" s="2"/>
      <c r="D775" s="10"/>
      <c r="F775" s="77"/>
      <c r="G775" s="17"/>
      <c r="H775" s="32"/>
      <c r="I775" s="32"/>
      <c r="J775" s="18"/>
      <c r="K775" s="18"/>
      <c r="L775" s="19"/>
    </row>
    <row r="776" spans="1:12" ht="14.25" customHeight="1">
      <c r="A776" s="59"/>
      <c r="B776" s="26"/>
      <c r="C776" s="27"/>
      <c r="D776" s="28"/>
      <c r="E776" s="238"/>
      <c r="F776" s="234"/>
      <c r="G776" s="30"/>
      <c r="H776" s="5"/>
      <c r="I776" s="5"/>
      <c r="J776" s="7"/>
      <c r="K776" s="7"/>
      <c r="L776" s="31"/>
    </row>
    <row r="777" spans="1:12" ht="14.25" customHeight="1">
      <c r="A777" s="40"/>
      <c r="B777" s="8"/>
      <c r="D777" s="10"/>
      <c r="F777" s="77"/>
      <c r="G777" s="17"/>
      <c r="H777" s="32"/>
      <c r="I777" s="32"/>
      <c r="J777" s="18"/>
      <c r="K777" s="18"/>
      <c r="L777" s="19"/>
    </row>
    <row r="778" spans="1:12" ht="14.25" customHeight="1">
      <c r="A778" s="59"/>
      <c r="B778" s="26"/>
      <c r="C778" s="27"/>
      <c r="D778" s="28"/>
      <c r="E778" s="29"/>
      <c r="F778" s="234"/>
      <c r="G778" s="30"/>
      <c r="H778" s="5"/>
      <c r="I778" s="5"/>
      <c r="J778" s="7"/>
      <c r="K778" s="7"/>
      <c r="L778" s="31"/>
    </row>
    <row r="779" spans="1:12" ht="14.25" customHeight="1">
      <c r="A779" s="40"/>
      <c r="B779" s="8"/>
      <c r="D779" s="10"/>
      <c r="F779" s="77"/>
      <c r="G779" s="17"/>
      <c r="H779" s="32"/>
      <c r="I779" s="32"/>
      <c r="J779" s="18"/>
      <c r="K779" s="18"/>
      <c r="L779" s="19"/>
    </row>
    <row r="780" spans="1:12" ht="14.25" customHeight="1">
      <c r="A780" s="59"/>
      <c r="B780" s="26"/>
      <c r="C780" s="27"/>
      <c r="D780" s="28"/>
      <c r="E780" s="29"/>
      <c r="F780" s="234"/>
      <c r="G780" s="30"/>
      <c r="H780" s="5"/>
      <c r="I780" s="5"/>
      <c r="J780" s="7"/>
      <c r="K780" s="7"/>
      <c r="L780" s="31"/>
    </row>
    <row r="781" spans="1:12" ht="14.25" customHeight="1">
      <c r="A781" s="40"/>
      <c r="B781" s="8"/>
      <c r="D781" s="10"/>
      <c r="F781" s="77"/>
      <c r="G781" s="17"/>
      <c r="H781" s="32"/>
      <c r="I781" s="32"/>
      <c r="J781" s="18"/>
      <c r="K781" s="18"/>
      <c r="L781" s="19"/>
    </row>
    <row r="782" spans="1:12" ht="14.25" customHeight="1">
      <c r="A782" s="59"/>
      <c r="B782" s="8"/>
      <c r="C782" s="9"/>
      <c r="D782" s="10"/>
      <c r="E782" s="237"/>
      <c r="F782" s="3"/>
      <c r="G782" s="30"/>
      <c r="H782" s="3"/>
      <c r="I782" s="3"/>
      <c r="J782" s="7"/>
      <c r="K782" s="18"/>
      <c r="L782" s="19"/>
    </row>
    <row r="783" spans="1:12" ht="14.25" customHeight="1">
      <c r="A783" s="41"/>
      <c r="B783" s="20"/>
      <c r="C783" s="2"/>
      <c r="D783" s="22"/>
      <c r="E783" s="2"/>
      <c r="F783" s="78"/>
      <c r="G783" s="23"/>
      <c r="H783" s="15"/>
      <c r="I783" s="15"/>
      <c r="J783" s="24"/>
      <c r="K783" s="24"/>
      <c r="L783" s="25"/>
    </row>
    <row r="784" spans="1:12" ht="14.25" customHeight="1">
      <c r="A784" s="42"/>
      <c r="B784" s="26"/>
      <c r="C784" s="27"/>
      <c r="D784" s="28"/>
      <c r="E784" s="238"/>
      <c r="F784" s="234"/>
      <c r="G784" s="30"/>
      <c r="H784" s="5"/>
      <c r="I784" s="5"/>
      <c r="J784" s="7"/>
      <c r="K784" s="7"/>
      <c r="L784" s="31"/>
    </row>
    <row r="785" spans="1:12" ht="14.25" customHeight="1">
      <c r="A785" s="41"/>
      <c r="B785" s="20"/>
      <c r="C785" s="2"/>
      <c r="D785" s="22"/>
      <c r="E785" s="2"/>
      <c r="F785" s="78"/>
      <c r="G785" s="23"/>
      <c r="H785" s="15"/>
      <c r="I785" s="15"/>
      <c r="J785" s="18"/>
      <c r="K785" s="18"/>
      <c r="L785" s="19"/>
    </row>
    <row r="786" spans="1:12" ht="14.25" customHeight="1">
      <c r="A786" s="42"/>
      <c r="B786" s="26"/>
      <c r="C786" s="27"/>
      <c r="D786" s="28"/>
      <c r="E786" s="238"/>
      <c r="F786" s="234"/>
      <c r="G786" s="30"/>
      <c r="H786" s="5"/>
      <c r="I786" s="5"/>
      <c r="J786" s="7"/>
      <c r="K786" s="7"/>
      <c r="L786" s="31"/>
    </row>
    <row r="787" spans="1:12" ht="14.25" customHeight="1">
      <c r="A787" s="40"/>
      <c r="B787" s="8"/>
      <c r="C787" s="2"/>
      <c r="D787" s="10"/>
      <c r="F787" s="77"/>
      <c r="G787" s="17"/>
      <c r="H787" s="32"/>
      <c r="I787" s="32"/>
      <c r="J787" s="18"/>
      <c r="K787" s="18"/>
      <c r="L787" s="19"/>
    </row>
    <row r="788" spans="1:12" ht="14.25" customHeight="1">
      <c r="A788" s="59"/>
      <c r="B788" s="26"/>
      <c r="C788" s="27"/>
      <c r="D788" s="28"/>
      <c r="E788" s="238"/>
      <c r="F788" s="234"/>
      <c r="G788" s="30"/>
      <c r="H788" s="5"/>
      <c r="I788" s="5"/>
      <c r="J788" s="7"/>
      <c r="K788" s="7"/>
      <c r="L788" s="31"/>
    </row>
    <row r="789" spans="1:12" ht="14.25" customHeight="1">
      <c r="A789" s="40"/>
      <c r="B789" s="8"/>
      <c r="D789" s="10"/>
      <c r="F789" s="77"/>
      <c r="G789" s="17"/>
      <c r="H789" s="32"/>
      <c r="I789" s="32"/>
      <c r="J789" s="18"/>
      <c r="K789" s="18"/>
      <c r="L789" s="19"/>
    </row>
    <row r="790" spans="1:12" ht="14.25" customHeight="1">
      <c r="A790" s="59"/>
      <c r="B790" s="26"/>
      <c r="C790" s="27"/>
      <c r="D790" s="28"/>
      <c r="E790" s="29"/>
      <c r="F790" s="234"/>
      <c r="G790" s="30"/>
      <c r="H790" s="5"/>
      <c r="I790" s="5"/>
      <c r="J790" s="7"/>
      <c r="K790" s="7"/>
      <c r="L790" s="31"/>
    </row>
    <row r="791" spans="1:12" ht="14.25" customHeight="1">
      <c r="A791" s="40"/>
      <c r="B791" s="8"/>
      <c r="D791" s="10"/>
      <c r="F791" s="77"/>
      <c r="G791" s="17"/>
      <c r="H791" s="32"/>
      <c r="I791" s="32"/>
      <c r="J791" s="18"/>
      <c r="K791" s="18"/>
      <c r="L791" s="19"/>
    </row>
    <row r="792" spans="1:12" ht="14.25" customHeight="1">
      <c r="A792" s="59"/>
      <c r="B792" s="26"/>
      <c r="C792" s="27"/>
      <c r="D792" s="28"/>
      <c r="E792" s="29"/>
      <c r="F792" s="234"/>
      <c r="G792" s="30"/>
      <c r="H792" s="5"/>
      <c r="I792" s="5"/>
      <c r="J792" s="7"/>
      <c r="K792" s="18"/>
      <c r="L792" s="19"/>
    </row>
    <row r="793" spans="1:12" ht="14.25" customHeight="1">
      <c r="A793" s="58"/>
      <c r="B793" s="20"/>
      <c r="C793" s="2"/>
      <c r="D793" s="22"/>
      <c r="E793" s="2"/>
      <c r="F793" s="78"/>
      <c r="G793" s="23"/>
      <c r="H793" s="15"/>
      <c r="I793" s="72"/>
      <c r="J793" s="24"/>
      <c r="K793" s="24"/>
      <c r="L793" s="25"/>
    </row>
    <row r="794" spans="1:12" ht="14.25" customHeight="1">
      <c r="A794" s="59"/>
      <c r="B794" s="26"/>
      <c r="C794" s="43" t="s">
        <v>1102</v>
      </c>
      <c r="D794" s="28"/>
      <c r="E794" s="29"/>
      <c r="F794" s="79"/>
      <c r="G794" s="30"/>
      <c r="H794" s="6"/>
      <c r="I794" s="5">
        <f>SUM(I729:I792)</f>
        <v>28055.800000000003</v>
      </c>
      <c r="J794" s="7"/>
      <c r="K794" s="7"/>
      <c r="L794" s="31"/>
    </row>
    <row r="795" spans="1:12" ht="14.25" customHeight="1">
      <c r="A795" s="58"/>
      <c r="B795" s="20"/>
      <c r="C795" s="2"/>
      <c r="D795" s="22"/>
      <c r="E795" s="2"/>
      <c r="F795" s="78"/>
      <c r="G795" s="23"/>
      <c r="H795" s="15"/>
      <c r="I795" s="72"/>
      <c r="J795" s="24"/>
      <c r="K795" s="24"/>
      <c r="L795" s="25"/>
    </row>
    <row r="796" spans="1:12" ht="14.25" customHeight="1">
      <c r="A796" s="59"/>
      <c r="B796" s="26"/>
      <c r="C796" s="43" t="s">
        <v>60</v>
      </c>
      <c r="D796" s="28"/>
      <c r="E796" s="29"/>
      <c r="F796" s="79"/>
      <c r="G796" s="30"/>
      <c r="H796" s="6"/>
      <c r="I796" s="6">
        <f>IF(I794&gt;=10000,ROUNDDOWN((I794/100)*100,-2),IF(10000&gt;I794&gt;=1000,ROUNDDOWN((I794/10)*10,-1),IF(I794&lt;1000,ROUNDDOWN((I794/1)*1,0))))</f>
        <v>28000</v>
      </c>
      <c r="J796" s="7"/>
      <c r="K796" s="7"/>
      <c r="L796" s="31"/>
    </row>
    <row r="797" spans="1:12" ht="14.25" customHeight="1">
      <c r="A797" s="40"/>
      <c r="B797" s="8"/>
      <c r="D797" s="10"/>
      <c r="F797" s="77"/>
      <c r="G797" s="17"/>
      <c r="H797" s="32"/>
      <c r="I797" s="71"/>
      <c r="J797" s="18"/>
      <c r="K797" s="18"/>
      <c r="L797" s="19"/>
    </row>
    <row r="798" spans="1:12" ht="14.25" customHeight="1" thickBot="1">
      <c r="A798" s="60"/>
      <c r="B798" s="50"/>
      <c r="C798" s="51"/>
      <c r="D798" s="52"/>
      <c r="E798" s="53"/>
      <c r="F798" s="80"/>
      <c r="G798" s="55"/>
      <c r="H798" s="125"/>
      <c r="I798" s="125"/>
      <c r="J798" s="124"/>
      <c r="K798" s="62"/>
      <c r="L798" s="119"/>
    </row>
    <row r="800" spans="1:12" ht="14.25" customHeight="1">
      <c r="J800" s="56" t="s">
        <v>3</v>
      </c>
      <c r="K800" s="776">
        <f>K760+1</f>
        <v>20</v>
      </c>
      <c r="L800" s="777"/>
    </row>
    <row r="802" spans="1:12" ht="14.25" customHeight="1" thickBot="1"/>
    <row r="803" spans="1:12" ht="14.25" customHeight="1">
      <c r="A803" s="34"/>
      <c r="B803" s="35"/>
      <c r="C803" s="11"/>
      <c r="D803" s="37"/>
      <c r="E803" s="11"/>
      <c r="F803" s="44"/>
      <c r="G803" s="44"/>
      <c r="H803" s="44"/>
      <c r="I803" s="44"/>
      <c r="J803" s="11"/>
      <c r="K803" s="11"/>
      <c r="L803" s="45"/>
    </row>
    <row r="804" spans="1:12" ht="14.25" customHeight="1" thickBot="1">
      <c r="A804" s="46"/>
      <c r="B804" s="47"/>
      <c r="C804" s="39" t="s">
        <v>5</v>
      </c>
      <c r="D804" s="48"/>
      <c r="E804" s="39" t="s">
        <v>6</v>
      </c>
      <c r="F804" s="49" t="s">
        <v>7</v>
      </c>
      <c r="G804" s="49" t="s">
        <v>4</v>
      </c>
      <c r="H804" s="49" t="s">
        <v>8</v>
      </c>
      <c r="I804" s="49" t="s">
        <v>1</v>
      </c>
      <c r="J804" s="586" t="s">
        <v>2</v>
      </c>
      <c r="K804" s="586"/>
      <c r="L804" s="587"/>
    </row>
    <row r="805" spans="1:12" ht="14.25" customHeight="1">
      <c r="A805" s="34"/>
      <c r="B805" s="35"/>
      <c r="C805" s="11"/>
      <c r="D805" s="37"/>
      <c r="E805" s="11"/>
      <c r="F805" s="81"/>
      <c r="G805" s="13"/>
      <c r="H805" s="38"/>
      <c r="I805" s="38"/>
      <c r="J805" s="14"/>
      <c r="K805" s="14"/>
      <c r="L805" s="16"/>
    </row>
    <row r="806" spans="1:12" ht="14.25" customHeight="1">
      <c r="A806" s="245" t="s">
        <v>1103</v>
      </c>
      <c r="B806" s="8"/>
      <c r="C806" s="9" t="s">
        <v>226</v>
      </c>
      <c r="D806" s="10"/>
      <c r="F806" s="77"/>
      <c r="G806" s="17"/>
      <c r="H806" s="32"/>
      <c r="I806" s="32"/>
      <c r="J806" s="18"/>
      <c r="K806" s="18"/>
      <c r="L806" s="19"/>
    </row>
    <row r="807" spans="1:12" ht="14.25" customHeight="1">
      <c r="A807" s="41"/>
      <c r="B807" s="20"/>
      <c r="C807" s="2"/>
      <c r="D807" s="22"/>
      <c r="E807" s="2"/>
      <c r="F807" s="78"/>
      <c r="G807" s="23"/>
      <c r="H807" s="15"/>
      <c r="I807" s="15"/>
      <c r="J807" s="24"/>
      <c r="K807" s="24"/>
      <c r="L807" s="25"/>
    </row>
    <row r="808" spans="1:12" ht="14.25" customHeight="1">
      <c r="A808" s="42"/>
      <c r="B808" s="26"/>
      <c r="C808" s="27" t="s">
        <v>243</v>
      </c>
      <c r="D808" s="28"/>
      <c r="E808" s="29"/>
      <c r="F808" s="79"/>
      <c r="G808" s="30"/>
      <c r="H808" s="6"/>
      <c r="I808" s="6"/>
      <c r="J808" s="7"/>
      <c r="K808" s="7"/>
      <c r="L808" s="31"/>
    </row>
    <row r="809" spans="1:12" ht="14.25" customHeight="1">
      <c r="A809" s="40"/>
      <c r="B809" s="8"/>
      <c r="C809" s="2"/>
      <c r="D809" s="22"/>
      <c r="E809" s="2"/>
      <c r="F809" s="78"/>
      <c r="G809" s="23"/>
      <c r="H809" s="32"/>
      <c r="I809" s="32"/>
      <c r="J809" s="18"/>
      <c r="K809" s="18"/>
      <c r="L809" s="19"/>
    </row>
    <row r="810" spans="1:12" ht="14.25" customHeight="1">
      <c r="A810" s="59"/>
      <c r="B810" s="26"/>
      <c r="C810" s="27" t="s">
        <v>224</v>
      </c>
      <c r="D810" s="28"/>
      <c r="E810" s="28" t="s">
        <v>971</v>
      </c>
      <c r="F810" s="5">
        <v>0.03</v>
      </c>
      <c r="G810" s="30" t="s">
        <v>44</v>
      </c>
      <c r="H810" s="5">
        <v>53300</v>
      </c>
      <c r="I810" s="5">
        <f>ROUNDDOWN(F810*H810,2)</f>
        <v>1599</v>
      </c>
      <c r="J810" s="7" t="s">
        <v>882</v>
      </c>
      <c r="K810" s="7"/>
      <c r="L810" s="31"/>
    </row>
    <row r="811" spans="1:12" ht="14.25" customHeight="1">
      <c r="A811" s="41"/>
      <c r="B811" s="20"/>
      <c r="C811" s="2"/>
      <c r="D811" s="22"/>
      <c r="E811" s="2"/>
      <c r="F811" s="78"/>
      <c r="G811" s="23"/>
      <c r="H811" s="15"/>
      <c r="I811" s="32"/>
      <c r="J811" s="24"/>
      <c r="K811" s="24"/>
      <c r="L811" s="25"/>
    </row>
    <row r="812" spans="1:12" ht="14.25" customHeight="1">
      <c r="A812" s="42"/>
      <c r="B812" s="26"/>
      <c r="C812" s="27" t="s">
        <v>225</v>
      </c>
      <c r="D812" s="28"/>
      <c r="E812" s="29" t="s">
        <v>964</v>
      </c>
      <c r="F812" s="5">
        <v>0.02</v>
      </c>
      <c r="G812" s="30" t="s">
        <v>44</v>
      </c>
      <c r="H812" s="5">
        <v>560</v>
      </c>
      <c r="I812" s="5">
        <f>ROUNDDOWN(F812*H812,2)</f>
        <v>11.2</v>
      </c>
      <c r="J812" s="7" t="s">
        <v>882</v>
      </c>
      <c r="K812" s="7"/>
      <c r="L812" s="31"/>
    </row>
    <row r="813" spans="1:12" ht="14.25" customHeight="1">
      <c r="A813" s="40"/>
      <c r="B813" s="8"/>
      <c r="D813" s="10"/>
      <c r="F813" s="77"/>
      <c r="G813" s="17"/>
      <c r="H813" s="32"/>
      <c r="I813" s="32"/>
      <c r="J813" s="18"/>
      <c r="K813" s="18"/>
      <c r="L813" s="19"/>
    </row>
    <row r="814" spans="1:12" ht="14.25" customHeight="1">
      <c r="A814" s="59"/>
      <c r="B814" s="26"/>
      <c r="C814" s="27"/>
      <c r="D814" s="28"/>
      <c r="E814" s="29"/>
      <c r="F814" s="5"/>
      <c r="G814" s="30"/>
      <c r="H814" s="5"/>
      <c r="I814" s="5"/>
      <c r="J814" s="7"/>
      <c r="K814" s="7"/>
      <c r="L814" s="31"/>
    </row>
    <row r="815" spans="1:12" ht="14.25" customHeight="1">
      <c r="A815" s="40"/>
      <c r="B815" s="8"/>
      <c r="D815" s="10"/>
      <c r="F815" s="77"/>
      <c r="G815" s="17"/>
      <c r="H815" s="32"/>
      <c r="I815" s="32"/>
      <c r="J815" s="18"/>
      <c r="K815" s="18"/>
      <c r="L815" s="19"/>
    </row>
    <row r="816" spans="1:12" ht="14.25" customHeight="1">
      <c r="A816" s="40"/>
      <c r="B816" s="8"/>
      <c r="C816" s="27"/>
      <c r="D816" s="28"/>
      <c r="E816" s="1"/>
      <c r="F816" s="5"/>
      <c r="G816" s="30"/>
      <c r="H816" s="3"/>
      <c r="I816" s="5"/>
      <c r="J816" s="7"/>
      <c r="K816" s="18"/>
      <c r="L816" s="19"/>
    </row>
    <row r="817" spans="1:12" ht="14.25" customHeight="1">
      <c r="A817" s="58"/>
      <c r="B817" s="20"/>
      <c r="C817" s="2"/>
      <c r="D817" s="10"/>
      <c r="F817" s="77"/>
      <c r="G817" s="17"/>
      <c r="H817" s="15"/>
      <c r="I817" s="32"/>
      <c r="J817" s="24"/>
      <c r="K817" s="24"/>
      <c r="L817" s="25"/>
    </row>
    <row r="818" spans="1:12" ht="14.25" customHeight="1">
      <c r="A818" s="59"/>
      <c r="B818" s="26"/>
      <c r="C818" s="27"/>
      <c r="D818" s="28"/>
      <c r="E818" s="1"/>
      <c r="F818" s="5"/>
      <c r="G818" s="30"/>
      <c r="H818" s="5"/>
      <c r="I818" s="5"/>
      <c r="J818" s="7"/>
      <c r="K818" s="7"/>
      <c r="L818" s="31"/>
    </row>
    <row r="819" spans="1:12" ht="14.25" customHeight="1">
      <c r="A819" s="40"/>
      <c r="B819" s="8"/>
      <c r="C819" s="2"/>
      <c r="D819" s="22"/>
      <c r="E819" s="2"/>
      <c r="F819" s="78"/>
      <c r="G819" s="23"/>
      <c r="H819" s="32"/>
      <c r="I819" s="32"/>
      <c r="J819" s="18"/>
      <c r="K819" s="18"/>
      <c r="L819" s="19"/>
    </row>
    <row r="820" spans="1:12" ht="14.25" customHeight="1">
      <c r="A820" s="59"/>
      <c r="B820" s="26"/>
      <c r="C820" s="27"/>
      <c r="D820" s="28"/>
      <c r="E820" s="29"/>
      <c r="F820" s="5"/>
      <c r="G820" s="30"/>
      <c r="H820" s="5"/>
      <c r="I820" s="5"/>
      <c r="J820" s="7"/>
      <c r="K820" s="7"/>
      <c r="L820" s="31"/>
    </row>
    <row r="821" spans="1:12" ht="14.25" customHeight="1">
      <c r="A821" s="40"/>
      <c r="B821" s="8"/>
      <c r="D821" s="10"/>
      <c r="F821" s="77"/>
      <c r="G821" s="17"/>
      <c r="H821" s="32"/>
      <c r="I821" s="32"/>
      <c r="J821" s="18"/>
      <c r="K821" s="18"/>
      <c r="L821" s="19"/>
    </row>
    <row r="822" spans="1:12" ht="14.25" customHeight="1">
      <c r="A822" s="59"/>
      <c r="B822" s="26"/>
      <c r="C822" s="27"/>
      <c r="D822" s="28"/>
      <c r="E822" s="29"/>
      <c r="F822" s="5"/>
      <c r="G822" s="30"/>
      <c r="H822" s="5"/>
      <c r="I822" s="5"/>
      <c r="J822" s="7"/>
      <c r="K822" s="7"/>
      <c r="L822" s="31"/>
    </row>
    <row r="823" spans="1:12" ht="14.25" customHeight="1">
      <c r="A823" s="40"/>
      <c r="B823" s="8"/>
      <c r="D823" s="10"/>
      <c r="F823" s="77"/>
      <c r="G823" s="17"/>
      <c r="H823" s="32"/>
      <c r="I823" s="32"/>
      <c r="J823" s="18"/>
      <c r="K823" s="18"/>
      <c r="L823" s="19"/>
    </row>
    <row r="824" spans="1:12" ht="14.25" customHeight="1">
      <c r="A824" s="59"/>
      <c r="B824" s="26"/>
      <c r="C824" s="27"/>
      <c r="D824" s="28"/>
      <c r="E824" s="29"/>
      <c r="F824" s="5"/>
      <c r="G824" s="30"/>
      <c r="H824" s="5"/>
      <c r="I824" s="5"/>
      <c r="J824" s="7"/>
      <c r="K824" s="7"/>
      <c r="L824" s="31"/>
    </row>
    <row r="825" spans="1:12" ht="14.25" customHeight="1">
      <c r="A825" s="58"/>
      <c r="B825" s="20"/>
      <c r="C825" s="2"/>
      <c r="D825" s="10"/>
      <c r="F825" s="77"/>
      <c r="G825" s="17"/>
      <c r="H825" s="15"/>
      <c r="I825" s="32"/>
      <c r="J825" s="24"/>
      <c r="K825" s="24"/>
      <c r="L825" s="25"/>
    </row>
    <row r="826" spans="1:12" ht="14.25" customHeight="1">
      <c r="A826" s="59"/>
      <c r="B826" s="26"/>
      <c r="C826" s="27"/>
      <c r="D826" s="28"/>
      <c r="E826" s="29"/>
      <c r="F826" s="5"/>
      <c r="G826" s="30"/>
      <c r="H826" s="5"/>
      <c r="I826" s="5"/>
      <c r="J826" s="7"/>
      <c r="K826" s="7"/>
      <c r="L826" s="31"/>
    </row>
    <row r="827" spans="1:12" ht="14.25" customHeight="1">
      <c r="A827" s="40"/>
      <c r="B827" s="8"/>
      <c r="D827" s="10"/>
      <c r="F827" s="77"/>
      <c r="G827" s="17"/>
      <c r="H827" s="32"/>
      <c r="I827" s="32"/>
      <c r="J827" s="18"/>
      <c r="K827" s="18"/>
      <c r="L827" s="19"/>
    </row>
    <row r="828" spans="1:12" ht="14.25" customHeight="1">
      <c r="A828" s="59"/>
      <c r="B828" s="26"/>
      <c r="C828" s="9"/>
      <c r="D828" s="10"/>
      <c r="F828" s="3"/>
      <c r="G828" s="30"/>
      <c r="H828" s="5"/>
      <c r="I828" s="5"/>
      <c r="J828" s="7"/>
      <c r="K828" s="7"/>
      <c r="L828" s="31"/>
    </row>
    <row r="829" spans="1:12" ht="14.25" customHeight="1">
      <c r="A829" s="40"/>
      <c r="B829" s="8"/>
      <c r="C829" s="2"/>
      <c r="D829" s="22"/>
      <c r="E829" s="2"/>
      <c r="F829" s="78"/>
      <c r="G829" s="23"/>
      <c r="H829" s="32"/>
      <c r="I829" s="32"/>
      <c r="J829" s="18"/>
      <c r="K829" s="18"/>
      <c r="L829" s="19"/>
    </row>
    <row r="830" spans="1:12" ht="14.25" customHeight="1">
      <c r="A830" s="40"/>
      <c r="B830" s="8"/>
      <c r="C830" s="27"/>
      <c r="D830" s="28"/>
      <c r="E830" s="29"/>
      <c r="F830" s="5"/>
      <c r="G830" s="30"/>
      <c r="H830" s="32"/>
      <c r="I830" s="5"/>
      <c r="J830" s="18"/>
      <c r="K830" s="18"/>
      <c r="L830" s="19"/>
    </row>
    <row r="831" spans="1:12" ht="14.25" customHeight="1">
      <c r="A831" s="58"/>
      <c r="B831" s="20"/>
      <c r="C831" s="2"/>
      <c r="D831" s="10"/>
      <c r="F831" s="77"/>
      <c r="G831" s="17"/>
      <c r="H831" s="15"/>
      <c r="I831" s="32"/>
      <c r="J831" s="24"/>
      <c r="K831" s="24"/>
      <c r="L831" s="25"/>
    </row>
    <row r="832" spans="1:12" ht="14.25" customHeight="1">
      <c r="A832" s="59"/>
      <c r="B832" s="26"/>
      <c r="C832" s="27"/>
      <c r="D832" s="28"/>
      <c r="E832" s="29"/>
      <c r="F832" s="5"/>
      <c r="G832" s="30"/>
      <c r="H832" s="6"/>
      <c r="I832" s="5"/>
      <c r="J832" s="7"/>
      <c r="K832" s="7"/>
      <c r="L832" s="31"/>
    </row>
    <row r="833" spans="1:12" ht="14.25" customHeight="1">
      <c r="A833" s="58"/>
      <c r="B833" s="20"/>
      <c r="C833" s="2"/>
      <c r="D833" s="22"/>
      <c r="E833" s="2"/>
      <c r="F833" s="78"/>
      <c r="G833" s="23"/>
      <c r="H833" s="15"/>
      <c r="I833" s="72"/>
      <c r="J833" s="24"/>
      <c r="K833" s="24"/>
      <c r="L833" s="25"/>
    </row>
    <row r="834" spans="1:12" ht="14.25" customHeight="1">
      <c r="A834" s="59"/>
      <c r="B834" s="26"/>
      <c r="C834" s="43" t="s">
        <v>1104</v>
      </c>
      <c r="D834" s="28"/>
      <c r="E834" s="29"/>
      <c r="F834" s="79"/>
      <c r="G834" s="30"/>
      <c r="H834" s="6"/>
      <c r="I834" s="5">
        <f>SUM(I809:I832)</f>
        <v>1610.2</v>
      </c>
      <c r="J834" s="7"/>
      <c r="K834" s="7"/>
      <c r="L834" s="31"/>
    </row>
    <row r="835" spans="1:12" ht="14.25" customHeight="1">
      <c r="A835" s="58"/>
      <c r="B835" s="20"/>
      <c r="C835" s="2"/>
      <c r="D835" s="22"/>
      <c r="E835" s="2"/>
      <c r="F835" s="78"/>
      <c r="G835" s="23"/>
      <c r="H835" s="15"/>
      <c r="I835" s="72"/>
      <c r="J835" s="24"/>
      <c r="K835" s="24"/>
      <c r="L835" s="25"/>
    </row>
    <row r="836" spans="1:12" ht="14.25" customHeight="1">
      <c r="A836" s="59"/>
      <c r="B836" s="26"/>
      <c r="C836" s="43" t="s">
        <v>60</v>
      </c>
      <c r="D836" s="28"/>
      <c r="E836" s="29"/>
      <c r="F836" s="79"/>
      <c r="G836" s="30"/>
      <c r="H836" s="6"/>
      <c r="I836" s="6">
        <f>IF(I834&gt;=10000,ROUNDDOWN((I834/100)*100,-2),IF(10000&gt;I834&gt;=1000,ROUNDDOWN((I834/10)*10,-1),IF(I834&lt;1000,ROUNDDOWN((I834/1)*1,0))))</f>
        <v>1610</v>
      </c>
      <c r="J836" s="7"/>
      <c r="K836" s="7"/>
      <c r="L836" s="31"/>
    </row>
    <row r="837" spans="1:12" ht="14.25" customHeight="1">
      <c r="A837" s="40"/>
      <c r="B837" s="8"/>
      <c r="D837" s="10"/>
      <c r="F837" s="77"/>
      <c r="G837" s="17"/>
      <c r="H837" s="32"/>
      <c r="I837" s="71"/>
      <c r="J837" s="18"/>
      <c r="K837" s="18"/>
      <c r="L837" s="19"/>
    </row>
    <row r="838" spans="1:12" ht="14.25" customHeight="1" thickBot="1">
      <c r="A838" s="60"/>
      <c r="B838" s="50"/>
      <c r="C838" s="51"/>
      <c r="D838" s="52"/>
      <c r="E838" s="53"/>
      <c r="F838" s="80"/>
      <c r="G838" s="55"/>
      <c r="H838" s="125"/>
      <c r="I838" s="125"/>
      <c r="J838" s="124"/>
      <c r="K838" s="62"/>
      <c r="L838" s="119"/>
    </row>
    <row r="840" spans="1:12" ht="14.25" customHeight="1">
      <c r="J840" s="56" t="s">
        <v>3</v>
      </c>
      <c r="K840" s="776">
        <f>K800+1</f>
        <v>21</v>
      </c>
      <c r="L840" s="777"/>
    </row>
    <row r="842" spans="1:12" ht="14.25" customHeight="1" thickBot="1"/>
    <row r="843" spans="1:12" ht="14.25" customHeight="1">
      <c r="A843" s="34"/>
      <c r="B843" s="35"/>
      <c r="C843" s="11"/>
      <c r="D843" s="37"/>
      <c r="E843" s="11"/>
      <c r="F843" s="44"/>
      <c r="G843" s="44"/>
      <c r="H843" s="44"/>
      <c r="I843" s="44"/>
      <c r="J843" s="11"/>
      <c r="K843" s="11"/>
      <c r="L843" s="45"/>
    </row>
    <row r="844" spans="1:12" ht="14.25" customHeight="1" thickBot="1">
      <c r="A844" s="46"/>
      <c r="B844" s="47"/>
      <c r="C844" s="39" t="s">
        <v>5</v>
      </c>
      <c r="D844" s="48"/>
      <c r="E844" s="39" t="s">
        <v>6</v>
      </c>
      <c r="F844" s="49" t="s">
        <v>7</v>
      </c>
      <c r="G844" s="49" t="s">
        <v>4</v>
      </c>
      <c r="H844" s="49" t="s">
        <v>8</v>
      </c>
      <c r="I844" s="49" t="s">
        <v>1</v>
      </c>
      <c r="J844" s="586" t="s">
        <v>2</v>
      </c>
      <c r="K844" s="586"/>
      <c r="L844" s="587"/>
    </row>
    <row r="845" spans="1:12" ht="14.25" customHeight="1">
      <c r="A845" s="34"/>
      <c r="B845" s="35"/>
      <c r="C845" s="11" t="s">
        <v>211</v>
      </c>
      <c r="D845" s="37"/>
      <c r="E845" s="11"/>
      <c r="F845" s="81"/>
      <c r="G845" s="13"/>
      <c r="H845" s="38"/>
      <c r="I845" s="38"/>
      <c r="J845" s="241" t="s">
        <v>922</v>
      </c>
      <c r="K845" s="11"/>
      <c r="L845" s="45"/>
    </row>
    <row r="846" spans="1:12" ht="14.25" customHeight="1">
      <c r="A846" s="245" t="s">
        <v>1105</v>
      </c>
      <c r="B846" s="8"/>
      <c r="C846" s="9" t="s">
        <v>252</v>
      </c>
      <c r="D846" s="10"/>
      <c r="E846" s="29" t="s">
        <v>620</v>
      </c>
      <c r="F846" s="77"/>
      <c r="G846" s="17"/>
      <c r="H846" s="32"/>
      <c r="I846" s="32"/>
      <c r="J846" s="18" t="s">
        <v>923</v>
      </c>
      <c r="K846" s="18"/>
      <c r="L846" s="19"/>
    </row>
    <row r="847" spans="1:12" ht="14.25" customHeight="1">
      <c r="A847" s="41"/>
      <c r="B847" s="20"/>
      <c r="C847" s="2"/>
      <c r="D847" s="22"/>
      <c r="E847" s="2"/>
      <c r="F847" s="78"/>
      <c r="G847" s="23"/>
      <c r="H847" s="15"/>
      <c r="I847" s="15"/>
      <c r="J847" s="24" t="s">
        <v>924</v>
      </c>
      <c r="K847" s="24"/>
      <c r="L847" s="25"/>
    </row>
    <row r="848" spans="1:12" ht="14.25" customHeight="1">
      <c r="A848" s="42"/>
      <c r="B848" s="26"/>
      <c r="C848" s="27" t="s">
        <v>41</v>
      </c>
      <c r="D848" s="28"/>
      <c r="E848" s="29"/>
      <c r="F848" s="79"/>
      <c r="G848" s="30"/>
      <c r="H848" s="6"/>
      <c r="I848" s="6"/>
      <c r="J848" s="7" t="s">
        <v>967</v>
      </c>
      <c r="K848" s="7"/>
      <c r="L848" s="31"/>
    </row>
    <row r="849" spans="1:12" ht="14.25" customHeight="1">
      <c r="A849" s="40"/>
      <c r="B849" s="8"/>
      <c r="C849" s="2"/>
      <c r="D849" s="10"/>
      <c r="F849" s="77"/>
      <c r="G849" s="17"/>
      <c r="H849" s="32"/>
      <c r="I849" s="32"/>
      <c r="J849" s="18" t="s">
        <v>920</v>
      </c>
      <c r="K849" s="18"/>
      <c r="L849" s="19"/>
    </row>
    <row r="850" spans="1:12" ht="14.25" customHeight="1">
      <c r="A850" s="40"/>
      <c r="B850" s="8"/>
      <c r="C850" s="9"/>
      <c r="D850" s="10"/>
      <c r="E850" s="237"/>
      <c r="F850" s="3"/>
      <c r="G850" s="30"/>
      <c r="H850" s="3"/>
      <c r="I850" s="3"/>
      <c r="J850" s="7" t="s">
        <v>921</v>
      </c>
      <c r="K850" s="18"/>
      <c r="L850" s="19"/>
    </row>
    <row r="851" spans="1:12" ht="14.25" customHeight="1">
      <c r="A851" s="58"/>
      <c r="B851" s="20"/>
      <c r="C851" s="2"/>
      <c r="D851" s="22"/>
      <c r="E851" s="2"/>
      <c r="F851" s="78"/>
      <c r="G851" s="23"/>
      <c r="H851" s="15"/>
      <c r="I851" s="15"/>
      <c r="J851" s="24"/>
      <c r="K851" s="24"/>
      <c r="L851" s="25"/>
    </row>
    <row r="852" spans="1:12" ht="14.25" customHeight="1">
      <c r="A852" s="59"/>
      <c r="B852" s="26"/>
      <c r="C852" s="27" t="s">
        <v>761</v>
      </c>
      <c r="D852" s="28"/>
      <c r="E852" s="238" t="s">
        <v>968</v>
      </c>
      <c r="F852" s="234">
        <v>3.3000000000000002E-2</v>
      </c>
      <c r="G852" s="30" t="s">
        <v>812</v>
      </c>
      <c r="H852" s="5">
        <v>21500</v>
      </c>
      <c r="I852" s="5">
        <f>ROUNDDOWN(F852*H852,2)</f>
        <v>709.5</v>
      </c>
      <c r="J852" s="7" t="s">
        <v>882</v>
      </c>
      <c r="K852" s="7"/>
      <c r="L852" s="31"/>
    </row>
    <row r="853" spans="1:12" ht="14.25" customHeight="1">
      <c r="A853" s="40"/>
      <c r="B853" s="8"/>
      <c r="C853" s="2"/>
      <c r="D853" s="10"/>
      <c r="F853" s="77"/>
      <c r="G853" s="17"/>
      <c r="H853" s="32"/>
      <c r="I853" s="32"/>
      <c r="J853" s="18"/>
      <c r="K853" s="18"/>
      <c r="L853" s="19"/>
    </row>
    <row r="854" spans="1:12" ht="14.25" customHeight="1">
      <c r="A854" s="40"/>
      <c r="B854" s="8"/>
      <c r="C854" s="9" t="s">
        <v>880</v>
      </c>
      <c r="D854" s="10"/>
      <c r="E854" s="239" t="s">
        <v>969</v>
      </c>
      <c r="F854" s="235">
        <v>1.2E-2</v>
      </c>
      <c r="G854" s="30" t="s">
        <v>812</v>
      </c>
      <c r="H854" s="5">
        <v>22600</v>
      </c>
      <c r="I854" s="5">
        <f>ROUNDDOWN(F854*H854,2)</f>
        <v>271.2</v>
      </c>
      <c r="J854" s="7" t="s">
        <v>882</v>
      </c>
      <c r="K854" s="18"/>
      <c r="L854" s="19"/>
    </row>
    <row r="855" spans="1:12" ht="14.25" customHeight="1">
      <c r="A855" s="58"/>
      <c r="B855" s="20"/>
      <c r="C855" s="2"/>
      <c r="D855" s="22"/>
      <c r="E855" s="2"/>
      <c r="F855" s="78"/>
      <c r="G855" s="23"/>
      <c r="H855" s="15"/>
      <c r="I855" s="15"/>
      <c r="J855" s="24"/>
      <c r="K855" s="24"/>
      <c r="L855" s="25"/>
    </row>
    <row r="856" spans="1:12" ht="14.25" customHeight="1">
      <c r="A856" s="59"/>
      <c r="B856" s="26"/>
      <c r="C856" s="27" t="s">
        <v>844</v>
      </c>
      <c r="D856" s="28"/>
      <c r="E856" s="29" t="s">
        <v>929</v>
      </c>
      <c r="F856" s="5">
        <v>1</v>
      </c>
      <c r="G856" s="30" t="s">
        <v>0</v>
      </c>
      <c r="H856" s="5"/>
      <c r="I856" s="5">
        <f>ROUND((I852+I854)*0.2,0)</f>
        <v>196</v>
      </c>
      <c r="J856" s="7"/>
      <c r="K856" s="7"/>
      <c r="L856" s="31"/>
    </row>
    <row r="857" spans="1:12" ht="14.25" customHeight="1">
      <c r="A857" s="40"/>
      <c r="B857" s="8"/>
      <c r="C857" s="2"/>
      <c r="D857" s="10"/>
      <c r="F857" s="77"/>
      <c r="G857" s="17"/>
      <c r="H857" s="32"/>
      <c r="I857" s="32"/>
      <c r="J857" s="18"/>
      <c r="K857" s="18"/>
      <c r="L857" s="19"/>
    </row>
    <row r="858" spans="1:12" ht="14.25" customHeight="1">
      <c r="A858" s="40"/>
      <c r="B858" s="8"/>
      <c r="C858" s="9"/>
      <c r="D858" s="10"/>
      <c r="E858" s="237"/>
      <c r="F858" s="3"/>
      <c r="G858" s="30"/>
      <c r="H858" s="3"/>
      <c r="I858" s="3"/>
      <c r="J858" s="7"/>
      <c r="K858" s="18"/>
      <c r="L858" s="19"/>
    </row>
    <row r="859" spans="1:12" ht="14.25" customHeight="1">
      <c r="A859" s="58"/>
      <c r="B859" s="20"/>
      <c r="C859" s="2"/>
      <c r="D859" s="22"/>
      <c r="E859" s="2"/>
      <c r="F859" s="78"/>
      <c r="G859" s="23"/>
      <c r="H859" s="15"/>
      <c r="I859" s="15"/>
      <c r="J859" s="24"/>
      <c r="K859" s="24"/>
      <c r="L859" s="25"/>
    </row>
    <row r="860" spans="1:12" ht="14.25" customHeight="1">
      <c r="A860" s="59"/>
      <c r="B860" s="26"/>
      <c r="C860" s="27"/>
      <c r="D860" s="28"/>
      <c r="E860" s="238"/>
      <c r="F860" s="5"/>
      <c r="G860" s="30"/>
      <c r="H860" s="5"/>
      <c r="I860" s="5"/>
      <c r="J860" s="7"/>
      <c r="K860" s="7"/>
      <c r="L860" s="31"/>
    </row>
    <row r="861" spans="1:12" ht="14.25" customHeight="1">
      <c r="A861" s="40"/>
      <c r="B861" s="8"/>
      <c r="C861" s="2"/>
      <c r="D861" s="10"/>
      <c r="F861" s="77"/>
      <c r="G861" s="17"/>
      <c r="H861" s="32"/>
      <c r="I861" s="32"/>
      <c r="J861" s="18"/>
      <c r="K861" s="18"/>
      <c r="L861" s="19"/>
    </row>
    <row r="862" spans="1:12" ht="14.25" customHeight="1">
      <c r="A862" s="40"/>
      <c r="B862" s="8"/>
      <c r="C862" s="9"/>
      <c r="D862" s="10"/>
      <c r="E862" s="239"/>
      <c r="F862" s="3"/>
      <c r="G862" s="30"/>
      <c r="H862" s="5"/>
      <c r="I862" s="5"/>
      <c r="J862" s="7"/>
      <c r="K862" s="18"/>
      <c r="L862" s="19"/>
    </row>
    <row r="863" spans="1:12" ht="14.25" customHeight="1">
      <c r="A863" s="58"/>
      <c r="B863" s="20"/>
      <c r="C863" s="2"/>
      <c r="D863" s="22"/>
      <c r="E863" s="2"/>
      <c r="F863" s="78"/>
      <c r="G863" s="23"/>
      <c r="H863" s="15"/>
      <c r="I863" s="15"/>
      <c r="J863" s="24"/>
      <c r="K863" s="24"/>
      <c r="L863" s="25"/>
    </row>
    <row r="864" spans="1:12" ht="14.25" customHeight="1">
      <c r="A864" s="59"/>
      <c r="B864" s="26"/>
      <c r="C864" s="27"/>
      <c r="D864" s="28"/>
      <c r="E864" s="29"/>
      <c r="F864" s="5"/>
      <c r="G864" s="30"/>
      <c r="H864" s="5"/>
      <c r="I864" s="5"/>
      <c r="J864" s="7"/>
      <c r="K864" s="7"/>
      <c r="L864" s="31"/>
    </row>
    <row r="865" spans="1:12" ht="14.25" customHeight="1">
      <c r="A865" s="40"/>
      <c r="B865" s="8"/>
      <c r="C865" s="2"/>
      <c r="D865" s="10"/>
      <c r="F865" s="77"/>
      <c r="G865" s="17"/>
      <c r="H865" s="32"/>
      <c r="I865" s="71"/>
      <c r="J865" s="18"/>
      <c r="K865" s="18"/>
      <c r="L865" s="19"/>
    </row>
    <row r="866" spans="1:12" ht="14.25" customHeight="1">
      <c r="A866" s="40"/>
      <c r="B866" s="8"/>
      <c r="C866" s="9"/>
      <c r="D866" s="10"/>
      <c r="F866" s="3"/>
      <c r="G866" s="30"/>
      <c r="H866" s="3"/>
      <c r="I866" s="5"/>
      <c r="J866" s="7"/>
      <c r="K866" s="18"/>
      <c r="L866" s="19"/>
    </row>
    <row r="867" spans="1:12" ht="14.25" customHeight="1">
      <c r="A867" s="58"/>
      <c r="B867" s="20"/>
      <c r="C867" s="2"/>
      <c r="D867" s="22"/>
      <c r="E867" s="2"/>
      <c r="F867" s="78"/>
      <c r="G867" s="23"/>
      <c r="H867" s="15"/>
      <c r="I867" s="72"/>
      <c r="J867" s="24"/>
      <c r="K867" s="24"/>
      <c r="L867" s="25"/>
    </row>
    <row r="868" spans="1:12" ht="14.25" customHeight="1">
      <c r="A868" s="59"/>
      <c r="B868" s="26"/>
      <c r="C868" s="27"/>
      <c r="D868" s="28"/>
      <c r="E868" s="29"/>
      <c r="F868" s="5"/>
      <c r="G868" s="30"/>
      <c r="H868" s="5"/>
      <c r="I868" s="5"/>
      <c r="J868" s="7"/>
      <c r="K868" s="7"/>
      <c r="L868" s="31"/>
    </row>
    <row r="869" spans="1:12" ht="14.25" customHeight="1">
      <c r="A869" s="40"/>
      <c r="B869" s="8"/>
      <c r="C869" s="2"/>
      <c r="D869" s="10"/>
      <c r="F869" s="77"/>
      <c r="G869" s="17"/>
      <c r="H869" s="32"/>
      <c r="I869" s="71"/>
      <c r="J869" s="18"/>
      <c r="K869" s="18"/>
      <c r="L869" s="19"/>
    </row>
    <row r="870" spans="1:12" ht="14.25" customHeight="1">
      <c r="A870" s="40"/>
      <c r="B870" s="8"/>
      <c r="C870" s="9"/>
      <c r="D870" s="10"/>
      <c r="F870" s="77"/>
      <c r="G870" s="17"/>
      <c r="H870" s="32"/>
      <c r="I870" s="32"/>
      <c r="J870" s="18"/>
      <c r="K870" s="18"/>
      <c r="L870" s="19"/>
    </row>
    <row r="871" spans="1:12" ht="14.25" customHeight="1">
      <c r="A871" s="58"/>
      <c r="B871" s="20"/>
      <c r="C871" s="2"/>
      <c r="D871" s="22"/>
      <c r="E871" s="2"/>
      <c r="F871" s="78"/>
      <c r="G871" s="23"/>
      <c r="H871" s="15"/>
      <c r="I871" s="72"/>
      <c r="J871" s="24"/>
      <c r="K871" s="24"/>
      <c r="L871" s="25"/>
    </row>
    <row r="872" spans="1:12" ht="14.25" customHeight="1">
      <c r="A872" s="59"/>
      <c r="B872" s="26"/>
      <c r="C872" s="27"/>
      <c r="D872" s="28"/>
      <c r="E872" s="29"/>
      <c r="F872" s="79"/>
      <c r="G872" s="30"/>
      <c r="H872" s="6"/>
      <c r="I872" s="6"/>
      <c r="J872" s="7"/>
      <c r="K872" s="7"/>
      <c r="L872" s="31"/>
    </row>
    <row r="873" spans="1:12" ht="14.25" customHeight="1">
      <c r="A873" s="58"/>
      <c r="B873" s="20"/>
      <c r="C873" s="2"/>
      <c r="D873" s="22"/>
      <c r="E873" s="2"/>
      <c r="F873" s="78"/>
      <c r="G873" s="23"/>
      <c r="H873" s="15"/>
      <c r="I873" s="72"/>
      <c r="J873" s="24"/>
      <c r="K873" s="24"/>
      <c r="L873" s="25"/>
    </row>
    <row r="874" spans="1:12" ht="14.25" customHeight="1">
      <c r="A874" s="59"/>
      <c r="B874" s="26"/>
      <c r="C874" s="43" t="s">
        <v>1108</v>
      </c>
      <c r="D874" s="28"/>
      <c r="E874" s="29"/>
      <c r="F874" s="79"/>
      <c r="G874" s="30"/>
      <c r="H874" s="6"/>
      <c r="I874" s="5">
        <f>SUM(I849:I872)</f>
        <v>1176.7</v>
      </c>
      <c r="J874" s="7"/>
      <c r="K874" s="7"/>
      <c r="L874" s="31"/>
    </row>
    <row r="875" spans="1:12" ht="14.25" customHeight="1">
      <c r="A875" s="58"/>
      <c r="B875" s="20"/>
      <c r="C875" s="2"/>
      <c r="D875" s="22"/>
      <c r="E875" s="2"/>
      <c r="F875" s="78"/>
      <c r="G875" s="23"/>
      <c r="H875" s="15"/>
      <c r="I875" s="72"/>
      <c r="J875" s="24"/>
      <c r="K875" s="24"/>
      <c r="L875" s="25"/>
    </row>
    <row r="876" spans="1:12" ht="14.25" customHeight="1">
      <c r="A876" s="59"/>
      <c r="B876" s="26"/>
      <c r="C876" s="43" t="s">
        <v>60</v>
      </c>
      <c r="D876" s="28"/>
      <c r="E876" s="29"/>
      <c r="F876" s="79"/>
      <c r="G876" s="30"/>
      <c r="H876" s="6"/>
      <c r="I876" s="6">
        <f>IF(I874&gt;=10000,ROUNDDOWN((I874/100)*100,-2),IF(10000&gt;I874&gt;=1000,ROUNDDOWN((I874/10)*10,-1),IF(I874&lt;1000,ROUNDDOWN((I874/1)*1,0))))</f>
        <v>1170</v>
      </c>
      <c r="J876" s="7"/>
      <c r="K876" s="7"/>
      <c r="L876" s="31"/>
    </row>
    <row r="877" spans="1:12" ht="14.25" customHeight="1">
      <c r="A877" s="40"/>
      <c r="B877" s="8"/>
      <c r="D877" s="10"/>
      <c r="F877" s="77"/>
      <c r="G877" s="17"/>
      <c r="H877" s="32"/>
      <c r="I877" s="71"/>
      <c r="J877" s="18"/>
      <c r="K877" s="18"/>
      <c r="L877" s="19"/>
    </row>
    <row r="878" spans="1:12" ht="14.25" customHeight="1" thickBot="1">
      <c r="A878" s="60"/>
      <c r="B878" s="50"/>
      <c r="C878" s="51"/>
      <c r="D878" s="52"/>
      <c r="E878" s="53"/>
      <c r="F878" s="80"/>
      <c r="G878" s="55"/>
      <c r="H878" s="125"/>
      <c r="I878" s="125"/>
      <c r="J878" s="124"/>
      <c r="K878" s="62"/>
      <c r="L878" s="119"/>
    </row>
    <row r="880" spans="1:12" ht="14.25" customHeight="1">
      <c r="J880" s="56" t="s">
        <v>3</v>
      </c>
      <c r="K880" s="776">
        <f>K840+1</f>
        <v>22</v>
      </c>
      <c r="L880" s="777"/>
    </row>
    <row r="882" spans="1:12" ht="14.25" customHeight="1" thickBot="1"/>
    <row r="883" spans="1:12" ht="14.25" customHeight="1">
      <c r="A883" s="34"/>
      <c r="B883" s="35"/>
      <c r="C883" s="11"/>
      <c r="D883" s="37"/>
      <c r="E883" s="11"/>
      <c r="F883" s="44"/>
      <c r="G883" s="44"/>
      <c r="H883" s="44"/>
      <c r="I883" s="44"/>
      <c r="J883" s="11"/>
      <c r="K883" s="11"/>
      <c r="L883" s="45"/>
    </row>
    <row r="884" spans="1:12" ht="14.25" customHeight="1" thickBot="1">
      <c r="A884" s="46"/>
      <c r="B884" s="47"/>
      <c r="C884" s="39" t="s">
        <v>5</v>
      </c>
      <c r="D884" s="48"/>
      <c r="E884" s="39" t="s">
        <v>6</v>
      </c>
      <c r="F884" s="49" t="s">
        <v>7</v>
      </c>
      <c r="G884" s="49" t="s">
        <v>4</v>
      </c>
      <c r="H884" s="49" t="s">
        <v>8</v>
      </c>
      <c r="I884" s="49" t="s">
        <v>1</v>
      </c>
      <c r="J884" s="586" t="s">
        <v>2</v>
      </c>
      <c r="K884" s="586"/>
      <c r="L884" s="587"/>
    </row>
    <row r="885" spans="1:12" ht="14.25" customHeight="1">
      <c r="A885" s="34"/>
      <c r="B885" s="35"/>
      <c r="C885" s="11"/>
      <c r="D885" s="37"/>
      <c r="E885" s="11"/>
      <c r="F885" s="81"/>
      <c r="G885" s="13"/>
      <c r="H885" s="38"/>
      <c r="I885" s="38"/>
      <c r="J885" s="14"/>
      <c r="K885" s="14"/>
      <c r="L885" s="16"/>
    </row>
    <row r="886" spans="1:12" ht="14.25" customHeight="1">
      <c r="A886" s="245" t="s">
        <v>1106</v>
      </c>
      <c r="B886" s="8"/>
      <c r="C886" s="9" t="s">
        <v>227</v>
      </c>
      <c r="D886" s="10"/>
      <c r="F886" s="77"/>
      <c r="G886" s="17"/>
      <c r="H886" s="32"/>
      <c r="I886" s="32"/>
      <c r="J886" s="18"/>
      <c r="K886" s="18"/>
      <c r="L886" s="19"/>
    </row>
    <row r="887" spans="1:12" ht="14.25" customHeight="1">
      <c r="A887" s="41"/>
      <c r="B887" s="20"/>
      <c r="C887" s="2"/>
      <c r="D887" s="22"/>
      <c r="E887" s="2"/>
      <c r="F887" s="78"/>
      <c r="G887" s="23"/>
      <c r="H887" s="15"/>
      <c r="I887" s="15"/>
      <c r="J887" s="24"/>
      <c r="K887" s="24"/>
      <c r="L887" s="25"/>
    </row>
    <row r="888" spans="1:12" ht="14.25" customHeight="1">
      <c r="A888" s="42"/>
      <c r="B888" s="26"/>
      <c r="C888" s="27" t="s">
        <v>243</v>
      </c>
      <c r="D888" s="28"/>
      <c r="E888" s="29"/>
      <c r="F888" s="79"/>
      <c r="G888" s="30"/>
      <c r="H888" s="6"/>
      <c r="I888" s="6"/>
      <c r="J888" s="7"/>
      <c r="K888" s="7"/>
      <c r="L888" s="31"/>
    </row>
    <row r="889" spans="1:12" ht="14.25" customHeight="1">
      <c r="A889" s="40"/>
      <c r="B889" s="8"/>
      <c r="C889" s="2"/>
      <c r="D889" s="22"/>
      <c r="E889" s="2" t="s">
        <v>973</v>
      </c>
      <c r="F889" s="78"/>
      <c r="G889" s="23"/>
      <c r="H889" s="32"/>
      <c r="I889" s="32"/>
      <c r="J889" s="18"/>
      <c r="K889" s="18"/>
      <c r="L889" s="19"/>
    </row>
    <row r="890" spans="1:12" ht="14.25" customHeight="1">
      <c r="A890" s="59"/>
      <c r="B890" s="26"/>
      <c r="C890" s="27" t="s">
        <v>224</v>
      </c>
      <c r="D890" s="28"/>
      <c r="E890" s="28" t="s">
        <v>974</v>
      </c>
      <c r="F890" s="5">
        <v>0.02</v>
      </c>
      <c r="G890" s="30" t="s">
        <v>44</v>
      </c>
      <c r="H890" s="5">
        <v>53300</v>
      </c>
      <c r="I890" s="5">
        <f>ROUNDDOWN(F890*H890,2)</f>
        <v>1066</v>
      </c>
      <c r="J890" s="7" t="s">
        <v>882</v>
      </c>
      <c r="K890" s="7"/>
      <c r="L890" s="31"/>
    </row>
    <row r="891" spans="1:12" ht="14.25" customHeight="1">
      <c r="A891" s="41"/>
      <c r="B891" s="20"/>
      <c r="C891" s="2"/>
      <c r="D891" s="22"/>
      <c r="E891" s="2"/>
      <c r="F891" s="78"/>
      <c r="G891" s="23"/>
      <c r="H891" s="15"/>
      <c r="I891" s="32"/>
      <c r="J891" s="24"/>
      <c r="K891" s="24"/>
      <c r="L891" s="25"/>
    </row>
    <row r="892" spans="1:12" ht="14.25" customHeight="1">
      <c r="A892" s="42"/>
      <c r="B892" s="26"/>
      <c r="C892" s="27"/>
      <c r="D892" s="28"/>
      <c r="E892" s="29"/>
      <c r="F892" s="5"/>
      <c r="G892" s="30"/>
      <c r="H892" s="5"/>
      <c r="I892" s="5"/>
      <c r="J892" s="7"/>
      <c r="K892" s="7"/>
      <c r="L892" s="31"/>
    </row>
    <row r="893" spans="1:12" ht="14.25" customHeight="1">
      <c r="A893" s="40"/>
      <c r="B893" s="8"/>
      <c r="D893" s="10"/>
      <c r="F893" s="77"/>
      <c r="G893" s="17"/>
      <c r="H893" s="32"/>
      <c r="I893" s="32"/>
      <c r="J893" s="18"/>
      <c r="K893" s="18"/>
      <c r="L893" s="19"/>
    </row>
    <row r="894" spans="1:12" ht="14.25" customHeight="1">
      <c r="A894" s="59"/>
      <c r="B894" s="26"/>
      <c r="C894" s="27"/>
      <c r="D894" s="28"/>
      <c r="E894" s="29"/>
      <c r="F894" s="5"/>
      <c r="G894" s="30"/>
      <c r="H894" s="5"/>
      <c r="I894" s="5"/>
      <c r="J894" s="7"/>
      <c r="K894" s="7"/>
      <c r="L894" s="31"/>
    </row>
    <row r="895" spans="1:12" ht="14.25" customHeight="1">
      <c r="A895" s="40"/>
      <c r="B895" s="8"/>
      <c r="D895" s="10"/>
      <c r="F895" s="77"/>
      <c r="G895" s="17"/>
      <c r="H895" s="32"/>
      <c r="I895" s="32"/>
      <c r="J895" s="18"/>
      <c r="K895" s="18"/>
      <c r="L895" s="19"/>
    </row>
    <row r="896" spans="1:12" ht="14.25" customHeight="1">
      <c r="A896" s="40"/>
      <c r="B896" s="8"/>
      <c r="C896" s="27"/>
      <c r="D896" s="28"/>
      <c r="E896" s="1"/>
      <c r="F896" s="5"/>
      <c r="G896" s="30"/>
      <c r="H896" s="3"/>
      <c r="I896" s="5"/>
      <c r="J896" s="7"/>
      <c r="K896" s="18"/>
      <c r="L896" s="19"/>
    </row>
    <row r="897" spans="1:12" ht="14.25" customHeight="1">
      <c r="A897" s="58"/>
      <c r="B897" s="20"/>
      <c r="C897" s="2"/>
      <c r="D897" s="10"/>
      <c r="F897" s="77"/>
      <c r="G897" s="17"/>
      <c r="H897" s="15"/>
      <c r="I897" s="32"/>
      <c r="J897" s="24"/>
      <c r="K897" s="24"/>
      <c r="L897" s="25"/>
    </row>
    <row r="898" spans="1:12" ht="14.25" customHeight="1">
      <c r="A898" s="59"/>
      <c r="B898" s="26"/>
      <c r="C898" s="27"/>
      <c r="D898" s="28"/>
      <c r="E898" s="1"/>
      <c r="F898" s="5"/>
      <c r="G898" s="30"/>
      <c r="H898" s="5"/>
      <c r="I898" s="5"/>
      <c r="J898" s="7"/>
      <c r="K898" s="7"/>
      <c r="L898" s="31"/>
    </row>
    <row r="899" spans="1:12" ht="14.25" customHeight="1">
      <c r="A899" s="40"/>
      <c r="B899" s="8"/>
      <c r="C899" s="2"/>
      <c r="D899" s="22"/>
      <c r="E899" s="2"/>
      <c r="F899" s="78"/>
      <c r="G899" s="23"/>
      <c r="H899" s="32"/>
      <c r="I899" s="32"/>
      <c r="J899" s="18"/>
      <c r="K899" s="18"/>
      <c r="L899" s="19"/>
    </row>
    <row r="900" spans="1:12" ht="14.25" customHeight="1">
      <c r="A900" s="59"/>
      <c r="B900" s="26"/>
      <c r="C900" s="27"/>
      <c r="D900" s="28"/>
      <c r="E900" s="29"/>
      <c r="F900" s="5"/>
      <c r="G900" s="30"/>
      <c r="H900" s="5"/>
      <c r="I900" s="5"/>
      <c r="J900" s="7"/>
      <c r="K900" s="7"/>
      <c r="L900" s="31"/>
    </row>
    <row r="901" spans="1:12" ht="14.25" customHeight="1">
      <c r="A901" s="40"/>
      <c r="B901" s="8"/>
      <c r="D901" s="10"/>
      <c r="F901" s="77"/>
      <c r="G901" s="17"/>
      <c r="H901" s="32"/>
      <c r="I901" s="32"/>
      <c r="J901" s="18"/>
      <c r="K901" s="18"/>
      <c r="L901" s="19"/>
    </row>
    <row r="902" spans="1:12" ht="14.25" customHeight="1">
      <c r="A902" s="59"/>
      <c r="B902" s="26"/>
      <c r="C902" s="27"/>
      <c r="D902" s="28"/>
      <c r="E902" s="29"/>
      <c r="F902" s="5"/>
      <c r="G902" s="30"/>
      <c r="H902" s="5"/>
      <c r="I902" s="5"/>
      <c r="J902" s="7"/>
      <c r="K902" s="7"/>
      <c r="L902" s="31"/>
    </row>
    <row r="903" spans="1:12" ht="14.25" customHeight="1">
      <c r="A903" s="40"/>
      <c r="B903" s="8"/>
      <c r="D903" s="10"/>
      <c r="F903" s="77"/>
      <c r="G903" s="17"/>
      <c r="H903" s="32"/>
      <c r="I903" s="32"/>
      <c r="J903" s="18"/>
      <c r="K903" s="18"/>
      <c r="L903" s="19"/>
    </row>
    <row r="904" spans="1:12" ht="14.25" customHeight="1">
      <c r="A904" s="59"/>
      <c r="B904" s="26"/>
      <c r="C904" s="27"/>
      <c r="D904" s="28"/>
      <c r="E904" s="29"/>
      <c r="F904" s="5"/>
      <c r="G904" s="30"/>
      <c r="H904" s="5"/>
      <c r="I904" s="5"/>
      <c r="J904" s="7"/>
      <c r="K904" s="7"/>
      <c r="L904" s="31"/>
    </row>
    <row r="905" spans="1:12" ht="14.25" customHeight="1">
      <c r="A905" s="58"/>
      <c r="B905" s="20"/>
      <c r="C905" s="2"/>
      <c r="D905" s="10"/>
      <c r="F905" s="77"/>
      <c r="G905" s="17"/>
      <c r="H905" s="15"/>
      <c r="I905" s="32"/>
      <c r="J905" s="24"/>
      <c r="K905" s="24"/>
      <c r="L905" s="25"/>
    </row>
    <row r="906" spans="1:12" ht="14.25" customHeight="1">
      <c r="A906" s="59"/>
      <c r="B906" s="26"/>
      <c r="C906" s="27"/>
      <c r="D906" s="28"/>
      <c r="E906" s="29"/>
      <c r="F906" s="5"/>
      <c r="G906" s="30"/>
      <c r="H906" s="5"/>
      <c r="I906" s="5"/>
      <c r="J906" s="7"/>
      <c r="K906" s="7"/>
      <c r="L906" s="31"/>
    </row>
    <row r="907" spans="1:12" ht="14.25" customHeight="1">
      <c r="A907" s="40"/>
      <c r="B907" s="8"/>
      <c r="D907" s="10"/>
      <c r="F907" s="77"/>
      <c r="G907" s="17"/>
      <c r="H907" s="32"/>
      <c r="I907" s="32"/>
      <c r="J907" s="18"/>
      <c r="K907" s="18"/>
      <c r="L907" s="19"/>
    </row>
    <row r="908" spans="1:12" ht="14.25" customHeight="1">
      <c r="A908" s="59"/>
      <c r="B908" s="26"/>
      <c r="C908" s="9"/>
      <c r="D908" s="10"/>
      <c r="F908" s="3"/>
      <c r="G908" s="30"/>
      <c r="H908" s="5"/>
      <c r="I908" s="5"/>
      <c r="J908" s="7"/>
      <c r="K908" s="7"/>
      <c r="L908" s="31"/>
    </row>
    <row r="909" spans="1:12" ht="14.25" customHeight="1">
      <c r="A909" s="40"/>
      <c r="B909" s="8"/>
      <c r="C909" s="2"/>
      <c r="D909" s="22"/>
      <c r="E909" s="2"/>
      <c r="F909" s="78"/>
      <c r="G909" s="23"/>
      <c r="H909" s="32"/>
      <c r="I909" s="32"/>
      <c r="J909" s="18"/>
      <c r="K909" s="18"/>
      <c r="L909" s="19"/>
    </row>
    <row r="910" spans="1:12" ht="14.25" customHeight="1">
      <c r="A910" s="40"/>
      <c r="B910" s="8"/>
      <c r="C910" s="27"/>
      <c r="D910" s="28"/>
      <c r="E910" s="29"/>
      <c r="F910" s="5"/>
      <c r="G910" s="30"/>
      <c r="H910" s="32"/>
      <c r="I910" s="5"/>
      <c r="J910" s="18"/>
      <c r="K910" s="18"/>
      <c r="L910" s="19"/>
    </row>
    <row r="911" spans="1:12" ht="14.25" customHeight="1">
      <c r="A911" s="58"/>
      <c r="B911" s="20"/>
      <c r="C911" s="2"/>
      <c r="D911" s="10"/>
      <c r="F911" s="77"/>
      <c r="G911" s="17"/>
      <c r="H911" s="15"/>
      <c r="I911" s="32"/>
      <c r="J911" s="24"/>
      <c r="K911" s="24"/>
      <c r="L911" s="25"/>
    </row>
    <row r="912" spans="1:12" ht="14.25" customHeight="1">
      <c r="A912" s="59"/>
      <c r="B912" s="26"/>
      <c r="C912" s="27"/>
      <c r="D912" s="28"/>
      <c r="E912" s="29"/>
      <c r="F912" s="5"/>
      <c r="G912" s="30"/>
      <c r="H912" s="6"/>
      <c r="I912" s="5"/>
      <c r="J912" s="7"/>
      <c r="K912" s="7"/>
      <c r="L912" s="31"/>
    </row>
    <row r="913" spans="1:12" ht="14.25" customHeight="1">
      <c r="A913" s="58"/>
      <c r="B913" s="20"/>
      <c r="C913" s="2"/>
      <c r="D913" s="22"/>
      <c r="E913" s="2"/>
      <c r="F913" s="78"/>
      <c r="G913" s="23"/>
      <c r="H913" s="15"/>
      <c r="I913" s="72"/>
      <c r="J913" s="24"/>
      <c r="K913" s="24"/>
      <c r="L913" s="25"/>
    </row>
    <row r="914" spans="1:12" ht="14.25" customHeight="1">
      <c r="A914" s="59"/>
      <c r="B914" s="26"/>
      <c r="C914" s="43" t="s">
        <v>1107</v>
      </c>
      <c r="D914" s="28"/>
      <c r="E914" s="29"/>
      <c r="F914" s="79"/>
      <c r="G914" s="30"/>
      <c r="H914" s="6"/>
      <c r="I914" s="5">
        <f>SUM(I889:I912)</f>
        <v>1066</v>
      </c>
      <c r="J914" s="7"/>
      <c r="K914" s="7"/>
      <c r="L914" s="31"/>
    </row>
    <row r="915" spans="1:12" ht="14.25" customHeight="1">
      <c r="A915" s="58"/>
      <c r="B915" s="20"/>
      <c r="C915" s="2"/>
      <c r="D915" s="22"/>
      <c r="E915" s="2"/>
      <c r="F915" s="78"/>
      <c r="G915" s="23"/>
      <c r="H915" s="15"/>
      <c r="I915" s="72"/>
      <c r="J915" s="24"/>
      <c r="K915" s="24"/>
      <c r="L915" s="25"/>
    </row>
    <row r="916" spans="1:12" ht="14.25" customHeight="1">
      <c r="A916" s="59"/>
      <c r="B916" s="26"/>
      <c r="C916" s="43" t="s">
        <v>60</v>
      </c>
      <c r="D916" s="28"/>
      <c r="E916" s="29"/>
      <c r="F916" s="79"/>
      <c r="G916" s="30"/>
      <c r="H916" s="6"/>
      <c r="I916" s="6">
        <f>IF(I914&gt;=10000,ROUNDDOWN((I914/100)*100,-2),IF(10000&gt;I914&gt;=1000,ROUNDDOWN((I914/10)*10,-1),IF(I914&lt;1000,ROUNDDOWN((I914/1)*1,0))))</f>
        <v>1060</v>
      </c>
      <c r="J916" s="7"/>
      <c r="K916" s="7"/>
      <c r="L916" s="31"/>
    </row>
    <row r="917" spans="1:12" ht="14.25" customHeight="1">
      <c r="A917" s="40"/>
      <c r="B917" s="8"/>
      <c r="D917" s="10"/>
      <c r="F917" s="77"/>
      <c r="G917" s="17"/>
      <c r="H917" s="32"/>
      <c r="I917" s="71"/>
      <c r="J917" s="18"/>
      <c r="K917" s="18"/>
      <c r="L917" s="19"/>
    </row>
    <row r="918" spans="1:12" ht="14.25" customHeight="1" thickBot="1">
      <c r="A918" s="60"/>
      <c r="B918" s="50"/>
      <c r="C918" s="51"/>
      <c r="D918" s="52"/>
      <c r="E918" s="53"/>
      <c r="F918" s="80"/>
      <c r="G918" s="55"/>
      <c r="H918" s="125"/>
      <c r="I918" s="125"/>
      <c r="J918" s="124"/>
      <c r="K918" s="62"/>
      <c r="L918" s="119"/>
    </row>
    <row r="920" spans="1:12" ht="14.25" customHeight="1">
      <c r="J920" s="56" t="s">
        <v>3</v>
      </c>
      <c r="K920" s="776">
        <f>K880+1</f>
        <v>23</v>
      </c>
      <c r="L920" s="777"/>
    </row>
    <row r="922" spans="1:12" ht="14.25" customHeight="1" thickBot="1"/>
    <row r="923" spans="1:12" ht="14.25" customHeight="1">
      <c r="A923" s="34"/>
      <c r="B923" s="35"/>
      <c r="C923" s="11"/>
      <c r="D923" s="37"/>
      <c r="E923" s="11"/>
      <c r="F923" s="44"/>
      <c r="G923" s="44"/>
      <c r="H923" s="44"/>
      <c r="I923" s="44"/>
      <c r="J923" s="11"/>
      <c r="K923" s="11"/>
      <c r="L923" s="45"/>
    </row>
    <row r="924" spans="1:12" ht="14.25" customHeight="1" thickBot="1">
      <c r="A924" s="46"/>
      <c r="B924" s="47"/>
      <c r="C924" s="39" t="s">
        <v>5</v>
      </c>
      <c r="D924" s="48"/>
      <c r="E924" s="39" t="s">
        <v>6</v>
      </c>
      <c r="F924" s="49" t="s">
        <v>7</v>
      </c>
      <c r="G924" s="49" t="s">
        <v>4</v>
      </c>
      <c r="H924" s="49" t="s">
        <v>8</v>
      </c>
      <c r="I924" s="49" t="s">
        <v>1</v>
      </c>
      <c r="J924" s="586" t="s">
        <v>2</v>
      </c>
      <c r="K924" s="586"/>
      <c r="L924" s="587"/>
    </row>
    <row r="925" spans="1:12" ht="14.25" customHeight="1">
      <c r="A925" s="34"/>
      <c r="B925" s="35"/>
      <c r="C925" s="11"/>
      <c r="D925" s="37"/>
      <c r="E925" s="11"/>
      <c r="F925" s="81"/>
      <c r="G925" s="13"/>
      <c r="H925" s="38"/>
      <c r="I925" s="38"/>
      <c r="J925" s="14" t="s">
        <v>920</v>
      </c>
      <c r="K925" s="14"/>
      <c r="L925" s="16"/>
    </row>
    <row r="926" spans="1:12" ht="14.25" customHeight="1">
      <c r="A926" s="245" t="s">
        <v>1109</v>
      </c>
      <c r="B926" s="8"/>
      <c r="C926" s="9" t="s">
        <v>228</v>
      </c>
      <c r="D926" s="10"/>
      <c r="F926" s="77"/>
      <c r="G926" s="17"/>
      <c r="H926" s="32"/>
      <c r="I926" s="32"/>
      <c r="J926" s="18" t="s">
        <v>977</v>
      </c>
      <c r="K926" s="18"/>
      <c r="L926" s="19"/>
    </row>
    <row r="927" spans="1:12" ht="14.25" customHeight="1">
      <c r="A927" s="41"/>
      <c r="B927" s="20"/>
      <c r="C927" s="2"/>
      <c r="D927" s="22"/>
      <c r="E927" s="2"/>
      <c r="F927" s="78"/>
      <c r="G927" s="23"/>
      <c r="H927" s="15"/>
      <c r="I927" s="15"/>
      <c r="J927" s="24"/>
      <c r="K927" s="24"/>
      <c r="L927" s="25"/>
    </row>
    <row r="928" spans="1:12" ht="14.25" customHeight="1">
      <c r="A928" s="42"/>
      <c r="B928" s="26"/>
      <c r="C928" s="27" t="s">
        <v>976</v>
      </c>
      <c r="D928" s="28"/>
      <c r="E928" s="29"/>
      <c r="F928" s="79"/>
      <c r="G928" s="30"/>
      <c r="H928" s="6"/>
      <c r="I928" s="6"/>
      <c r="J928" s="7"/>
      <c r="K928" s="7"/>
      <c r="L928" s="31"/>
    </row>
    <row r="929" spans="1:12" ht="14.25" customHeight="1">
      <c r="A929" s="40"/>
      <c r="B929" s="8"/>
      <c r="C929" s="2"/>
      <c r="D929" s="22"/>
      <c r="E929" s="2"/>
      <c r="F929" s="78"/>
      <c r="G929" s="23"/>
      <c r="H929" s="32"/>
      <c r="I929" s="32"/>
      <c r="J929" s="18"/>
      <c r="K929" s="18"/>
      <c r="L929" s="19"/>
    </row>
    <row r="930" spans="1:12" ht="14.25" customHeight="1">
      <c r="A930" s="59"/>
      <c r="B930" s="26"/>
      <c r="C930" s="27" t="s">
        <v>978</v>
      </c>
      <c r="D930" s="28"/>
      <c r="E930" s="29"/>
      <c r="F930" s="5"/>
      <c r="G930" s="30"/>
      <c r="H930" s="5"/>
      <c r="I930" s="5"/>
      <c r="J930" s="7"/>
      <c r="K930" s="7"/>
      <c r="L930" s="31"/>
    </row>
    <row r="931" spans="1:12" ht="14.25" customHeight="1">
      <c r="A931" s="41"/>
      <c r="B931" s="20"/>
      <c r="C931" s="2"/>
      <c r="D931" s="22"/>
      <c r="E931" s="2"/>
      <c r="F931" s="78"/>
      <c r="G931" s="23"/>
      <c r="H931" s="15"/>
      <c r="I931" s="32"/>
      <c r="J931" s="24"/>
      <c r="K931" s="24"/>
      <c r="L931" s="25"/>
    </row>
    <row r="932" spans="1:12" ht="14.25" customHeight="1">
      <c r="A932" s="42"/>
      <c r="B932" s="26"/>
      <c r="C932" s="27" t="s">
        <v>979</v>
      </c>
      <c r="D932" s="28"/>
      <c r="E932" s="29" t="s">
        <v>980</v>
      </c>
      <c r="F932" s="5">
        <v>0.19</v>
      </c>
      <c r="G932" s="30" t="s">
        <v>812</v>
      </c>
      <c r="H932" s="5">
        <v>18400</v>
      </c>
      <c r="I932" s="5">
        <f>ROUNDDOWN(F932*H932,2)</f>
        <v>3496</v>
      </c>
      <c r="J932" s="7" t="s">
        <v>882</v>
      </c>
      <c r="K932" s="7"/>
      <c r="L932" s="31"/>
    </row>
    <row r="933" spans="1:12" ht="14.25" customHeight="1">
      <c r="A933" s="40"/>
      <c r="B933" s="8"/>
      <c r="D933" s="10"/>
      <c r="F933" s="77"/>
      <c r="G933" s="17"/>
      <c r="H933" s="32"/>
      <c r="I933" s="32"/>
      <c r="J933" s="18"/>
      <c r="K933" s="18"/>
      <c r="L933" s="19"/>
    </row>
    <row r="934" spans="1:12" ht="14.25" customHeight="1">
      <c r="A934" s="59"/>
      <c r="B934" s="26"/>
      <c r="C934" s="27" t="s">
        <v>813</v>
      </c>
      <c r="D934" s="28"/>
      <c r="E934" s="29" t="s">
        <v>981</v>
      </c>
      <c r="F934" s="5">
        <v>0.09</v>
      </c>
      <c r="G934" s="30" t="s">
        <v>812</v>
      </c>
      <c r="H934" s="5">
        <v>19200</v>
      </c>
      <c r="I934" s="5">
        <f>ROUNDDOWN(F934*H934,2)</f>
        <v>1728</v>
      </c>
      <c r="J934" s="7" t="s">
        <v>882</v>
      </c>
      <c r="K934" s="7"/>
      <c r="L934" s="31"/>
    </row>
    <row r="935" spans="1:12" ht="14.25" customHeight="1">
      <c r="A935" s="40"/>
      <c r="B935" s="8"/>
      <c r="D935" s="10"/>
      <c r="F935" s="77"/>
      <c r="G935" s="17"/>
      <c r="H935" s="32"/>
      <c r="I935" s="32"/>
      <c r="J935" s="18"/>
      <c r="K935" s="18"/>
      <c r="L935" s="19"/>
    </row>
    <row r="936" spans="1:12" ht="14.25" customHeight="1">
      <c r="A936" s="40"/>
      <c r="B936" s="8"/>
      <c r="C936" s="27" t="s">
        <v>982</v>
      </c>
      <c r="D936" s="28"/>
      <c r="E936" s="1"/>
      <c r="F936" s="5"/>
      <c r="G936" s="30"/>
      <c r="H936" s="3"/>
      <c r="I936" s="5"/>
      <c r="J936" s="7"/>
      <c r="K936" s="18"/>
      <c r="L936" s="19"/>
    </row>
    <row r="937" spans="1:12" ht="14.25" customHeight="1">
      <c r="A937" s="58"/>
      <c r="B937" s="20"/>
      <c r="C937" s="2"/>
      <c r="D937" s="10"/>
      <c r="F937" s="77"/>
      <c r="G937" s="17"/>
      <c r="H937" s="15"/>
      <c r="I937" s="32"/>
      <c r="J937" s="24"/>
      <c r="K937" s="24"/>
      <c r="L937" s="25"/>
    </row>
    <row r="938" spans="1:12" ht="14.25" customHeight="1">
      <c r="A938" s="59"/>
      <c r="B938" s="26"/>
      <c r="C938" s="27" t="s">
        <v>813</v>
      </c>
      <c r="D938" s="28"/>
      <c r="E938" s="1" t="s">
        <v>983</v>
      </c>
      <c r="F938" s="5">
        <v>0.25</v>
      </c>
      <c r="G938" s="30" t="s">
        <v>812</v>
      </c>
      <c r="H938" s="5">
        <v>19200</v>
      </c>
      <c r="I938" s="5">
        <f>ROUNDDOWN(F938*H938,2)</f>
        <v>4800</v>
      </c>
      <c r="J938" s="7" t="s">
        <v>882</v>
      </c>
      <c r="K938" s="7"/>
      <c r="L938" s="31"/>
    </row>
    <row r="939" spans="1:12" ht="14.25" customHeight="1">
      <c r="A939" s="40"/>
      <c r="B939" s="8"/>
      <c r="C939" s="2"/>
      <c r="D939" s="22"/>
      <c r="E939" s="2"/>
      <c r="F939" s="78"/>
      <c r="G939" s="23"/>
      <c r="H939" s="32"/>
      <c r="I939" s="32"/>
      <c r="J939" s="18"/>
      <c r="K939" s="18"/>
      <c r="L939" s="19"/>
    </row>
    <row r="940" spans="1:12" ht="14.25" customHeight="1">
      <c r="A940" s="59"/>
      <c r="B940" s="26"/>
      <c r="C940" s="27" t="s">
        <v>984</v>
      </c>
      <c r="D940" s="28"/>
      <c r="E940" s="29" t="s">
        <v>985</v>
      </c>
      <c r="F940" s="234">
        <v>1.7000000000000001E-2</v>
      </c>
      <c r="G940" s="30" t="s">
        <v>986</v>
      </c>
      <c r="H940" s="5">
        <f>I996</f>
        <v>22900</v>
      </c>
      <c r="I940" s="5">
        <f>ROUNDDOWN(F940*H940,2)</f>
        <v>389.3</v>
      </c>
      <c r="J940" s="7" t="s">
        <v>1111</v>
      </c>
      <c r="K940" s="7"/>
      <c r="L940" s="31"/>
    </row>
    <row r="941" spans="1:12" ht="14.25" customHeight="1">
      <c r="A941" s="40"/>
      <c r="B941" s="8"/>
      <c r="D941" s="10"/>
      <c r="F941" s="77"/>
      <c r="G941" s="17"/>
      <c r="H941" s="32"/>
      <c r="I941" s="32"/>
      <c r="J941" s="18"/>
      <c r="K941" s="18"/>
      <c r="L941" s="19"/>
    </row>
    <row r="942" spans="1:12" ht="14.25" customHeight="1">
      <c r="A942" s="59"/>
      <c r="B942" s="26"/>
      <c r="C942" s="27"/>
      <c r="D942" s="28"/>
      <c r="E942" s="29"/>
      <c r="F942" s="5"/>
      <c r="G942" s="30"/>
      <c r="H942" s="5"/>
      <c r="I942" s="5"/>
      <c r="J942" s="7"/>
      <c r="K942" s="7"/>
      <c r="L942" s="31"/>
    </row>
    <row r="943" spans="1:12" ht="14.25" customHeight="1">
      <c r="A943" s="40"/>
      <c r="B943" s="8"/>
      <c r="D943" s="10"/>
      <c r="F943" s="77"/>
      <c r="G943" s="17"/>
      <c r="H943" s="32"/>
      <c r="I943" s="32"/>
      <c r="J943" s="18"/>
      <c r="K943" s="18"/>
      <c r="L943" s="19"/>
    </row>
    <row r="944" spans="1:12" ht="14.25" customHeight="1">
      <c r="A944" s="59"/>
      <c r="B944" s="26"/>
      <c r="C944" s="27"/>
      <c r="D944" s="28"/>
      <c r="E944" s="29"/>
      <c r="F944" s="5"/>
      <c r="G944" s="30"/>
      <c r="H944" s="5"/>
      <c r="I944" s="5"/>
      <c r="J944" s="7"/>
      <c r="K944" s="7"/>
      <c r="L944" s="31"/>
    </row>
    <row r="945" spans="1:12" ht="14.25" customHeight="1">
      <c r="A945" s="58"/>
      <c r="B945" s="20"/>
      <c r="C945" s="2"/>
      <c r="D945" s="10"/>
      <c r="F945" s="77"/>
      <c r="G945" s="17"/>
      <c r="H945" s="15"/>
      <c r="I945" s="32"/>
      <c r="J945" s="24"/>
      <c r="K945" s="24"/>
      <c r="L945" s="25"/>
    </row>
    <row r="946" spans="1:12" ht="14.25" customHeight="1">
      <c r="A946" s="59"/>
      <c r="B946" s="26"/>
      <c r="C946" s="27"/>
      <c r="D946" s="28"/>
      <c r="E946" s="29"/>
      <c r="F946" s="5"/>
      <c r="G946" s="30"/>
      <c r="H946" s="5"/>
      <c r="I946" s="5"/>
      <c r="J946" s="7"/>
      <c r="K946" s="7"/>
      <c r="L946" s="31"/>
    </row>
    <row r="947" spans="1:12" ht="14.25" customHeight="1">
      <c r="A947" s="40"/>
      <c r="B947" s="8"/>
      <c r="D947" s="10"/>
      <c r="F947" s="77"/>
      <c r="G947" s="17"/>
      <c r="H947" s="32"/>
      <c r="I947" s="32"/>
      <c r="J947" s="18"/>
      <c r="K947" s="18"/>
      <c r="L947" s="19"/>
    </row>
    <row r="948" spans="1:12" ht="14.25" customHeight="1">
      <c r="A948" s="59"/>
      <c r="B948" s="26"/>
      <c r="C948" s="9"/>
      <c r="D948" s="10"/>
      <c r="F948" s="3"/>
      <c r="G948" s="30"/>
      <c r="H948" s="5"/>
      <c r="I948" s="5"/>
      <c r="J948" s="7"/>
      <c r="K948" s="7"/>
      <c r="L948" s="31"/>
    </row>
    <row r="949" spans="1:12" ht="14.25" customHeight="1">
      <c r="A949" s="40"/>
      <c r="B949" s="8"/>
      <c r="C949" s="2"/>
      <c r="D949" s="22"/>
      <c r="E949" s="2"/>
      <c r="F949" s="78"/>
      <c r="G949" s="23"/>
      <c r="H949" s="32"/>
      <c r="I949" s="32"/>
      <c r="J949" s="18"/>
      <c r="K949" s="18"/>
      <c r="L949" s="19"/>
    </row>
    <row r="950" spans="1:12" ht="14.25" customHeight="1">
      <c r="A950" s="40"/>
      <c r="B950" s="8"/>
      <c r="C950" s="27"/>
      <c r="D950" s="28"/>
      <c r="E950" s="29"/>
      <c r="F950" s="5"/>
      <c r="G950" s="30"/>
      <c r="H950" s="32"/>
      <c r="I950" s="5"/>
      <c r="J950" s="18"/>
      <c r="K950" s="18"/>
      <c r="L950" s="19"/>
    </row>
    <row r="951" spans="1:12" ht="14.25" customHeight="1">
      <c r="A951" s="58"/>
      <c r="B951" s="20"/>
      <c r="C951" s="2"/>
      <c r="D951" s="10"/>
      <c r="F951" s="77"/>
      <c r="G951" s="17"/>
      <c r="H951" s="15"/>
      <c r="I951" s="32"/>
      <c r="J951" s="24"/>
      <c r="K951" s="24"/>
      <c r="L951" s="25"/>
    </row>
    <row r="952" spans="1:12" ht="14.25" customHeight="1">
      <c r="A952" s="59"/>
      <c r="B952" s="26"/>
      <c r="C952" s="27"/>
      <c r="D952" s="28"/>
      <c r="E952" s="29"/>
      <c r="F952" s="5"/>
      <c r="G952" s="30"/>
      <c r="H952" s="6"/>
      <c r="I952" s="5"/>
      <c r="J952" s="7"/>
      <c r="K952" s="7"/>
      <c r="L952" s="31"/>
    </row>
    <row r="953" spans="1:12" ht="14.25" customHeight="1">
      <c r="A953" s="58"/>
      <c r="B953" s="20"/>
      <c r="C953" s="2"/>
      <c r="D953" s="22"/>
      <c r="E953" s="2"/>
      <c r="F953" s="78"/>
      <c r="G953" s="23"/>
      <c r="H953" s="15"/>
      <c r="I953" s="72"/>
      <c r="J953" s="24"/>
      <c r="K953" s="24"/>
      <c r="L953" s="25"/>
    </row>
    <row r="954" spans="1:12" ht="14.25" customHeight="1">
      <c r="A954" s="59"/>
      <c r="B954" s="26"/>
      <c r="C954" s="43" t="s">
        <v>1110</v>
      </c>
      <c r="D954" s="28"/>
      <c r="E954" s="29"/>
      <c r="F954" s="79"/>
      <c r="G954" s="30"/>
      <c r="H954" s="6"/>
      <c r="I954" s="5">
        <f>SUM(I929:I952)</f>
        <v>10413.299999999999</v>
      </c>
      <c r="J954" s="7"/>
      <c r="K954" s="7"/>
      <c r="L954" s="31"/>
    </row>
    <row r="955" spans="1:12" ht="14.25" customHeight="1">
      <c r="A955" s="58"/>
      <c r="B955" s="20"/>
      <c r="C955" s="2"/>
      <c r="D955" s="22"/>
      <c r="E955" s="2"/>
      <c r="F955" s="78"/>
      <c r="G955" s="23"/>
      <c r="H955" s="15"/>
      <c r="I955" s="72"/>
      <c r="J955" s="24"/>
      <c r="K955" s="24"/>
      <c r="L955" s="25"/>
    </row>
    <row r="956" spans="1:12" ht="14.25" customHeight="1">
      <c r="A956" s="59"/>
      <c r="B956" s="26"/>
      <c r="C956" s="43" t="s">
        <v>60</v>
      </c>
      <c r="D956" s="28"/>
      <c r="E956" s="29"/>
      <c r="F956" s="79"/>
      <c r="G956" s="30"/>
      <c r="H956" s="6"/>
      <c r="I956" s="6">
        <f>IF(I954&gt;=10000,ROUNDDOWN((I954/100)*100,-2),IF(10000&gt;I954&gt;=1000,ROUNDDOWN((I954/10)*10,-1),IF(I954&lt;1000,ROUNDDOWN((I954/1)*1,0))))</f>
        <v>10400</v>
      </c>
      <c r="J956" s="7"/>
      <c r="K956" s="7"/>
      <c r="L956" s="31"/>
    </row>
    <row r="957" spans="1:12" ht="14.25" customHeight="1">
      <c r="A957" s="40"/>
      <c r="B957" s="8"/>
      <c r="D957" s="10"/>
      <c r="F957" s="77"/>
      <c r="G957" s="17"/>
      <c r="H957" s="32"/>
      <c r="I957" s="71"/>
      <c r="J957" s="18"/>
      <c r="K957" s="18"/>
      <c r="L957" s="19"/>
    </row>
    <row r="958" spans="1:12" ht="14.25" customHeight="1" thickBot="1">
      <c r="A958" s="60"/>
      <c r="B958" s="50"/>
      <c r="C958" s="51"/>
      <c r="D958" s="52"/>
      <c r="E958" s="53"/>
      <c r="F958" s="80"/>
      <c r="G958" s="55"/>
      <c r="H958" s="125"/>
      <c r="I958" s="125"/>
      <c r="J958" s="124"/>
      <c r="K958" s="62"/>
      <c r="L958" s="119"/>
    </row>
    <row r="960" spans="1:12" ht="14.25" customHeight="1">
      <c r="J960" s="56" t="s">
        <v>3</v>
      </c>
      <c r="K960" s="776">
        <f>K920+1</f>
        <v>24</v>
      </c>
      <c r="L960" s="777"/>
    </row>
    <row r="962" spans="1:12" ht="14.25" customHeight="1" thickBot="1"/>
    <row r="963" spans="1:12" ht="14.25" customHeight="1">
      <c r="A963" s="34"/>
      <c r="B963" s="35"/>
      <c r="C963" s="11"/>
      <c r="D963" s="37"/>
      <c r="E963" s="11"/>
      <c r="F963" s="44"/>
      <c r="G963" s="44"/>
      <c r="H963" s="44"/>
      <c r="I963" s="44"/>
      <c r="J963" s="11"/>
      <c r="K963" s="11"/>
      <c r="L963" s="45"/>
    </row>
    <row r="964" spans="1:12" ht="14.25" customHeight="1" thickBot="1">
      <c r="A964" s="46"/>
      <c r="B964" s="47"/>
      <c r="C964" s="39" t="s">
        <v>5</v>
      </c>
      <c r="D964" s="48"/>
      <c r="E964" s="39" t="s">
        <v>6</v>
      </c>
      <c r="F964" s="49" t="s">
        <v>7</v>
      </c>
      <c r="G964" s="49" t="s">
        <v>4</v>
      </c>
      <c r="H964" s="49" t="s">
        <v>8</v>
      </c>
      <c r="I964" s="49" t="s">
        <v>1</v>
      </c>
      <c r="J964" s="586" t="s">
        <v>2</v>
      </c>
      <c r="K964" s="586"/>
      <c r="L964" s="587"/>
    </row>
    <row r="965" spans="1:12" ht="14.25" customHeight="1">
      <c r="A965" s="34"/>
      <c r="B965" s="35"/>
      <c r="C965" s="11"/>
      <c r="D965" s="37"/>
      <c r="E965" s="11"/>
      <c r="F965" s="81"/>
      <c r="G965" s="13"/>
      <c r="H965" s="38"/>
      <c r="I965" s="38"/>
      <c r="J965" s="14"/>
      <c r="K965" s="14"/>
      <c r="L965" s="16"/>
    </row>
    <row r="966" spans="1:12" ht="14.25" customHeight="1">
      <c r="A966" s="245" t="s">
        <v>1111</v>
      </c>
      <c r="B966" s="8"/>
      <c r="C966" s="9" t="s">
        <v>984</v>
      </c>
      <c r="D966" s="10"/>
      <c r="F966" s="77"/>
      <c r="G966" s="17"/>
      <c r="H966" s="32"/>
      <c r="I966" s="32"/>
      <c r="J966" s="18"/>
      <c r="K966" s="18"/>
      <c r="L966" s="19"/>
    </row>
    <row r="967" spans="1:12" ht="14.25" customHeight="1">
      <c r="A967" s="41"/>
      <c r="B967" s="20"/>
      <c r="C967" s="2"/>
      <c r="D967" s="22"/>
      <c r="E967" s="2"/>
      <c r="F967" s="78"/>
      <c r="G967" s="23"/>
      <c r="H967" s="15"/>
      <c r="I967" s="15"/>
      <c r="J967" s="24"/>
      <c r="K967" s="24"/>
      <c r="L967" s="25"/>
    </row>
    <row r="968" spans="1:12" ht="14.25" customHeight="1">
      <c r="A968" s="42"/>
      <c r="B968" s="26"/>
      <c r="C968" s="27" t="s">
        <v>987</v>
      </c>
      <c r="D968" s="28"/>
      <c r="E968" s="29"/>
      <c r="F968" s="79"/>
      <c r="G968" s="30"/>
      <c r="H968" s="6"/>
      <c r="I968" s="6"/>
      <c r="J968" s="7"/>
      <c r="K968" s="7"/>
      <c r="L968" s="31"/>
    </row>
    <row r="969" spans="1:12" ht="14.25" customHeight="1">
      <c r="A969" s="40"/>
      <c r="B969" s="8"/>
      <c r="C969" s="2"/>
      <c r="D969" s="22"/>
      <c r="E969" s="2"/>
      <c r="F969" s="78"/>
      <c r="G969" s="23"/>
      <c r="H969" s="32"/>
      <c r="I969" s="32"/>
      <c r="J969" s="18"/>
      <c r="K969" s="18"/>
      <c r="L969" s="19"/>
    </row>
    <row r="970" spans="1:12" ht="14.25" customHeight="1">
      <c r="A970" s="59"/>
      <c r="B970" s="26"/>
      <c r="C970" s="27" t="s">
        <v>761</v>
      </c>
      <c r="D970" s="28"/>
      <c r="E970" s="29"/>
      <c r="F970" s="5">
        <v>1</v>
      </c>
      <c r="G970" s="30" t="s">
        <v>879</v>
      </c>
      <c r="H970" s="5">
        <v>21500</v>
      </c>
      <c r="I970" s="5">
        <f>ROUNDDOWN(F970*H970,2)</f>
        <v>21500</v>
      </c>
      <c r="J970" s="7" t="s">
        <v>882</v>
      </c>
      <c r="K970" s="7"/>
      <c r="L970" s="31"/>
    </row>
    <row r="971" spans="1:12" ht="14.25" customHeight="1">
      <c r="A971" s="41"/>
      <c r="B971" s="20"/>
      <c r="C971" s="2"/>
      <c r="D971" s="22"/>
      <c r="E971" s="2"/>
      <c r="F971" s="78"/>
      <c r="G971" s="23"/>
      <c r="H971" s="15"/>
      <c r="I971" s="32"/>
      <c r="J971" s="24"/>
      <c r="K971" s="24"/>
      <c r="L971" s="25"/>
    </row>
    <row r="972" spans="1:12" ht="14.25" customHeight="1">
      <c r="A972" s="42"/>
      <c r="B972" s="26"/>
      <c r="C972" s="27" t="s">
        <v>988</v>
      </c>
      <c r="D972" s="28"/>
      <c r="E972" s="29" t="s">
        <v>990</v>
      </c>
      <c r="F972" s="5">
        <v>2.7</v>
      </c>
      <c r="G972" s="30" t="s">
        <v>847</v>
      </c>
      <c r="H972" s="5">
        <v>120</v>
      </c>
      <c r="I972" s="5">
        <f>ROUNDDOWN(F972*H972,2)</f>
        <v>324</v>
      </c>
      <c r="J972" s="7" t="s">
        <v>882</v>
      </c>
      <c r="K972" s="7"/>
      <c r="L972" s="31"/>
    </row>
    <row r="973" spans="1:12" ht="14.25" customHeight="1">
      <c r="A973" s="40"/>
      <c r="B973" s="8"/>
      <c r="D973" s="10"/>
      <c r="F973" s="77"/>
      <c r="G973" s="17"/>
      <c r="H973" s="32"/>
      <c r="I973" s="32"/>
      <c r="J973" s="24" t="s">
        <v>996</v>
      </c>
      <c r="K973" s="18"/>
      <c r="L973" s="19"/>
    </row>
    <row r="974" spans="1:12" ht="14.25" customHeight="1">
      <c r="A974" s="59"/>
      <c r="B974" s="26"/>
      <c r="C974" s="27" t="s">
        <v>991</v>
      </c>
      <c r="D974" s="28"/>
      <c r="E974" s="29" t="s">
        <v>992</v>
      </c>
      <c r="F974" s="5">
        <v>1</v>
      </c>
      <c r="G974" s="30" t="s">
        <v>986</v>
      </c>
      <c r="H974" s="5">
        <v>433</v>
      </c>
      <c r="I974" s="5">
        <f>ROUNDDOWN(F974*H974,2)</f>
        <v>433</v>
      </c>
      <c r="J974" s="7" t="s">
        <v>1000</v>
      </c>
      <c r="K974" s="7"/>
      <c r="L974" s="31"/>
    </row>
    <row r="975" spans="1:12" ht="14.25" customHeight="1">
      <c r="A975" s="40"/>
      <c r="B975" s="8"/>
      <c r="D975" s="10"/>
      <c r="F975" s="77"/>
      <c r="G975" s="17"/>
      <c r="H975" s="32"/>
      <c r="I975" s="32"/>
      <c r="J975" s="18"/>
      <c r="K975" s="18"/>
      <c r="L975" s="19"/>
    </row>
    <row r="976" spans="1:12" ht="14.25" customHeight="1">
      <c r="A976" s="40"/>
      <c r="B976" s="8"/>
      <c r="C976" s="27" t="s">
        <v>844</v>
      </c>
      <c r="D976" s="28"/>
      <c r="E976" s="1" t="s">
        <v>993</v>
      </c>
      <c r="F976" s="5">
        <v>1</v>
      </c>
      <c r="G976" s="30" t="s">
        <v>0</v>
      </c>
      <c r="H976" s="3"/>
      <c r="I976" s="5">
        <f>ROUND((I970+I972+I974)*0.03,0)</f>
        <v>668</v>
      </c>
      <c r="J976" s="7"/>
      <c r="K976" s="18"/>
      <c r="L976" s="19"/>
    </row>
    <row r="977" spans="1:12" ht="14.25" customHeight="1">
      <c r="A977" s="58"/>
      <c r="B977" s="20"/>
      <c r="C977" s="2"/>
      <c r="D977" s="10"/>
      <c r="F977" s="77"/>
      <c r="G977" s="17"/>
      <c r="H977" s="15"/>
      <c r="I977" s="32"/>
      <c r="J977" s="24"/>
      <c r="K977" s="24"/>
      <c r="L977" s="25"/>
    </row>
    <row r="978" spans="1:12" ht="14.25" customHeight="1">
      <c r="A978" s="59"/>
      <c r="B978" s="26"/>
      <c r="C978" s="27"/>
      <c r="D978" s="28"/>
      <c r="E978" s="1"/>
      <c r="F978" s="5"/>
      <c r="G978" s="30"/>
      <c r="H978" s="5"/>
      <c r="I978" s="5"/>
      <c r="J978" s="7"/>
      <c r="K978" s="7"/>
      <c r="L978" s="31"/>
    </row>
    <row r="979" spans="1:12" ht="14.25" customHeight="1">
      <c r="A979" s="40"/>
      <c r="B979" s="8"/>
      <c r="C979" s="2"/>
      <c r="D979" s="22"/>
      <c r="E979" s="2"/>
      <c r="F979" s="78"/>
      <c r="G979" s="23"/>
      <c r="H979" s="32"/>
      <c r="I979" s="32"/>
      <c r="J979" s="18"/>
      <c r="K979" s="18"/>
      <c r="L979" s="19"/>
    </row>
    <row r="980" spans="1:12" ht="14.25" customHeight="1">
      <c r="A980" s="59"/>
      <c r="B980" s="26"/>
      <c r="C980" s="27"/>
      <c r="D980" s="28"/>
      <c r="E980" s="29"/>
      <c r="F980" s="5"/>
      <c r="G980" s="30"/>
      <c r="H980" s="5"/>
      <c r="I980" s="5"/>
      <c r="J980" s="7"/>
      <c r="K980" s="7"/>
      <c r="L980" s="31"/>
    </row>
    <row r="981" spans="1:12" ht="14.25" customHeight="1">
      <c r="A981" s="40"/>
      <c r="B981" s="8"/>
      <c r="D981" s="10"/>
      <c r="F981" s="77"/>
      <c r="G981" s="17"/>
      <c r="H981" s="32"/>
      <c r="I981" s="32"/>
      <c r="J981" s="18"/>
      <c r="K981" s="18"/>
      <c r="L981" s="19"/>
    </row>
    <row r="982" spans="1:12" ht="14.25" customHeight="1">
      <c r="A982" s="59"/>
      <c r="B982" s="26"/>
      <c r="C982" s="27"/>
      <c r="D982" s="28"/>
      <c r="E982" s="29"/>
      <c r="F982" s="5"/>
      <c r="G982" s="30"/>
      <c r="H982" s="5"/>
      <c r="I982" s="5"/>
      <c r="J982" s="7"/>
      <c r="K982" s="7"/>
      <c r="L982" s="31"/>
    </row>
    <row r="983" spans="1:12" ht="14.25" customHeight="1">
      <c r="A983" s="40"/>
      <c r="B983" s="8"/>
      <c r="D983" s="10"/>
      <c r="F983" s="77"/>
      <c r="G983" s="17"/>
      <c r="H983" s="32"/>
      <c r="I983" s="32"/>
      <c r="J983" s="18"/>
      <c r="K983" s="18"/>
      <c r="L983" s="19"/>
    </row>
    <row r="984" spans="1:12" ht="14.25" customHeight="1">
      <c r="A984" s="59"/>
      <c r="B984" s="26"/>
      <c r="C984" s="27"/>
      <c r="D984" s="28"/>
      <c r="E984" s="29"/>
      <c r="F984" s="5"/>
      <c r="G984" s="30"/>
      <c r="H984" s="5"/>
      <c r="I984" s="5"/>
      <c r="J984" s="7"/>
      <c r="K984" s="7"/>
      <c r="L984" s="31"/>
    </row>
    <row r="985" spans="1:12" ht="14.25" customHeight="1">
      <c r="A985" s="58"/>
      <c r="B985" s="20"/>
      <c r="C985" s="2"/>
      <c r="D985" s="10"/>
      <c r="F985" s="77"/>
      <c r="G985" s="17"/>
      <c r="H985" s="15"/>
      <c r="I985" s="32"/>
      <c r="J985" s="24"/>
      <c r="K985" s="24"/>
      <c r="L985" s="25"/>
    </row>
    <row r="986" spans="1:12" ht="14.25" customHeight="1">
      <c r="A986" s="59"/>
      <c r="B986" s="26"/>
      <c r="C986" s="27"/>
      <c r="D986" s="28"/>
      <c r="E986" s="29"/>
      <c r="F986" s="5"/>
      <c r="G986" s="30"/>
      <c r="H986" s="5"/>
      <c r="I986" s="5"/>
      <c r="J986" s="7"/>
      <c r="K986" s="7"/>
      <c r="L986" s="31"/>
    </row>
    <row r="987" spans="1:12" ht="14.25" customHeight="1">
      <c r="A987" s="40"/>
      <c r="B987" s="8"/>
      <c r="D987" s="10"/>
      <c r="F987" s="77"/>
      <c r="G987" s="17"/>
      <c r="H987" s="32"/>
      <c r="I987" s="32"/>
      <c r="J987" s="18"/>
      <c r="K987" s="18"/>
      <c r="L987" s="19"/>
    </row>
    <row r="988" spans="1:12" ht="14.25" customHeight="1">
      <c r="A988" s="59"/>
      <c r="B988" s="26"/>
      <c r="C988" s="9"/>
      <c r="D988" s="10"/>
      <c r="F988" s="3"/>
      <c r="G988" s="30"/>
      <c r="H988" s="5"/>
      <c r="I988" s="5"/>
      <c r="J988" s="7"/>
      <c r="K988" s="7"/>
      <c r="L988" s="31"/>
    </row>
    <row r="989" spans="1:12" ht="14.25" customHeight="1">
      <c r="A989" s="40"/>
      <c r="B989" s="8"/>
      <c r="C989" s="2"/>
      <c r="D989" s="22"/>
      <c r="E989" s="2"/>
      <c r="F989" s="78"/>
      <c r="G989" s="23"/>
      <c r="H989" s="32"/>
      <c r="I989" s="32"/>
      <c r="J989" s="18"/>
      <c r="K989" s="18"/>
      <c r="L989" s="19"/>
    </row>
    <row r="990" spans="1:12" ht="14.25" customHeight="1">
      <c r="A990" s="40"/>
      <c r="B990" s="8"/>
      <c r="C990" s="27"/>
      <c r="D990" s="28"/>
      <c r="E990" s="29"/>
      <c r="F990" s="5"/>
      <c r="G990" s="30"/>
      <c r="H990" s="32"/>
      <c r="I990" s="5"/>
      <c r="J990" s="18"/>
      <c r="K990" s="18"/>
      <c r="L990" s="19"/>
    </row>
    <row r="991" spans="1:12" ht="14.25" customHeight="1">
      <c r="A991" s="58"/>
      <c r="B991" s="20"/>
      <c r="C991" s="2"/>
      <c r="D991" s="10"/>
      <c r="F991" s="77"/>
      <c r="G991" s="17"/>
      <c r="H991" s="15"/>
      <c r="I991" s="32"/>
      <c r="J991" s="24"/>
      <c r="K991" s="24"/>
      <c r="L991" s="25"/>
    </row>
    <row r="992" spans="1:12" ht="14.25" customHeight="1">
      <c r="A992" s="59"/>
      <c r="B992" s="26"/>
      <c r="C992" s="27"/>
      <c r="D992" s="28"/>
      <c r="E992" s="29"/>
      <c r="F992" s="5"/>
      <c r="G992" s="30"/>
      <c r="H992" s="6"/>
      <c r="I992" s="5"/>
      <c r="J992" s="7"/>
      <c r="K992" s="7"/>
      <c r="L992" s="31"/>
    </row>
    <row r="993" spans="1:12" ht="14.25" customHeight="1">
      <c r="A993" s="58"/>
      <c r="B993" s="20"/>
      <c r="C993" s="2"/>
      <c r="D993" s="22"/>
      <c r="E993" s="2"/>
      <c r="F993" s="78"/>
      <c r="G993" s="23"/>
      <c r="H993" s="15"/>
      <c r="I993" s="72"/>
      <c r="J993" s="24"/>
      <c r="K993" s="24"/>
      <c r="L993" s="25"/>
    </row>
    <row r="994" spans="1:12" ht="14.25" customHeight="1">
      <c r="A994" s="59"/>
      <c r="B994" s="26"/>
      <c r="C994" s="43" t="s">
        <v>1112</v>
      </c>
      <c r="D994" s="28"/>
      <c r="E994" s="29"/>
      <c r="F994" s="79"/>
      <c r="G994" s="30"/>
      <c r="H994" s="6"/>
      <c r="I994" s="5">
        <f>SUM(I969:I992)</f>
        <v>22925</v>
      </c>
      <c r="J994" s="7"/>
      <c r="K994" s="7"/>
      <c r="L994" s="31"/>
    </row>
    <row r="995" spans="1:12" ht="14.25" customHeight="1">
      <c r="A995" s="58"/>
      <c r="B995" s="20"/>
      <c r="C995" s="2"/>
      <c r="D995" s="22"/>
      <c r="E995" s="2"/>
      <c r="F995" s="78"/>
      <c r="G995" s="23"/>
      <c r="H995" s="15"/>
      <c r="I995" s="72"/>
      <c r="J995" s="24"/>
      <c r="K995" s="24"/>
      <c r="L995" s="25"/>
    </row>
    <row r="996" spans="1:12" ht="14.25" customHeight="1">
      <c r="A996" s="59"/>
      <c r="B996" s="26"/>
      <c r="C996" s="43" t="s">
        <v>60</v>
      </c>
      <c r="D996" s="28"/>
      <c r="E996" s="29"/>
      <c r="F996" s="79"/>
      <c r="G996" s="30"/>
      <c r="H996" s="6"/>
      <c r="I996" s="6">
        <f>IF(I994&gt;=10000,ROUNDDOWN((I994/100)*100,-2),IF(10000&gt;I994&gt;=1000,ROUNDDOWN((I994/10)*10,-1),IF(I994&lt;1000,ROUNDDOWN((I994/1)*1,0))))</f>
        <v>22900</v>
      </c>
      <c r="J996" s="7"/>
      <c r="K996" s="7"/>
      <c r="L996" s="31"/>
    </row>
    <row r="997" spans="1:12" ht="14.25" customHeight="1">
      <c r="A997" s="40"/>
      <c r="B997" s="8"/>
      <c r="D997" s="10"/>
      <c r="F997" s="77"/>
      <c r="G997" s="17"/>
      <c r="H997" s="32"/>
      <c r="I997" s="71"/>
      <c r="J997" s="18"/>
      <c r="K997" s="18"/>
      <c r="L997" s="19"/>
    </row>
    <row r="998" spans="1:12" ht="14.25" customHeight="1" thickBot="1">
      <c r="A998" s="60"/>
      <c r="B998" s="50"/>
      <c r="C998" s="51"/>
      <c r="D998" s="52"/>
      <c r="E998" s="53"/>
      <c r="F998" s="80"/>
      <c r="G998" s="55"/>
      <c r="H998" s="125"/>
      <c r="I998" s="125"/>
      <c r="J998" s="124"/>
      <c r="K998" s="62"/>
      <c r="L998" s="119"/>
    </row>
    <row r="1000" spans="1:12" ht="14.25" customHeight="1">
      <c r="J1000" s="56" t="s">
        <v>3</v>
      </c>
      <c r="K1000" s="776">
        <f>K960+1</f>
        <v>25</v>
      </c>
      <c r="L1000" s="777"/>
    </row>
    <row r="1002" spans="1:12" ht="14.25" customHeight="1" thickBot="1"/>
    <row r="1003" spans="1:12" ht="14.25" customHeight="1">
      <c r="A1003" s="34"/>
      <c r="B1003" s="35"/>
      <c r="C1003" s="11"/>
      <c r="D1003" s="37"/>
      <c r="E1003" s="11"/>
      <c r="F1003" s="44"/>
      <c r="G1003" s="44"/>
      <c r="H1003" s="44"/>
      <c r="I1003" s="44"/>
      <c r="J1003" s="11"/>
      <c r="K1003" s="11"/>
      <c r="L1003" s="45"/>
    </row>
    <row r="1004" spans="1:12" ht="14.25" customHeight="1" thickBot="1">
      <c r="A1004" s="46"/>
      <c r="B1004" s="47"/>
      <c r="C1004" s="39" t="s">
        <v>5</v>
      </c>
      <c r="D1004" s="48"/>
      <c r="E1004" s="39" t="s">
        <v>6</v>
      </c>
      <c r="F1004" s="49" t="s">
        <v>7</v>
      </c>
      <c r="G1004" s="49" t="s">
        <v>4</v>
      </c>
      <c r="H1004" s="49" t="s">
        <v>8</v>
      </c>
      <c r="I1004" s="49" t="s">
        <v>1</v>
      </c>
      <c r="J1004" s="586" t="s">
        <v>2</v>
      </c>
      <c r="K1004" s="586"/>
      <c r="L1004" s="587"/>
    </row>
    <row r="1005" spans="1:12" ht="14.25" customHeight="1">
      <c r="A1005" s="34"/>
      <c r="B1005" s="35"/>
      <c r="C1005" s="11"/>
      <c r="D1005" s="37"/>
      <c r="E1005" s="11"/>
      <c r="F1005" s="81"/>
      <c r="G1005" s="13"/>
      <c r="H1005" s="38"/>
      <c r="I1005" s="38"/>
      <c r="J1005" s="14" t="s">
        <v>920</v>
      </c>
      <c r="K1005" s="14"/>
      <c r="L1005" s="16"/>
    </row>
    <row r="1006" spans="1:12" ht="14.25" customHeight="1">
      <c r="A1006" s="245" t="s">
        <v>1113</v>
      </c>
      <c r="B1006" s="8"/>
      <c r="C1006" s="9" t="s">
        <v>229</v>
      </c>
      <c r="D1006" s="10"/>
      <c r="F1006" s="77"/>
      <c r="G1006" s="17"/>
      <c r="H1006" s="32"/>
      <c r="I1006" s="32"/>
      <c r="J1006" s="18" t="s">
        <v>977</v>
      </c>
      <c r="K1006" s="18"/>
      <c r="L1006" s="19"/>
    </row>
    <row r="1007" spans="1:12" ht="14.25" customHeight="1">
      <c r="A1007" s="41"/>
      <c r="B1007" s="20"/>
      <c r="C1007" s="2"/>
      <c r="D1007" s="22"/>
      <c r="E1007" s="2"/>
      <c r="F1007" s="78"/>
      <c r="G1007" s="23"/>
      <c r="H1007" s="15"/>
      <c r="I1007" s="15"/>
      <c r="J1007" s="24"/>
      <c r="K1007" s="24"/>
      <c r="L1007" s="25"/>
    </row>
    <row r="1008" spans="1:12" ht="14.25" customHeight="1">
      <c r="A1008" s="42"/>
      <c r="B1008" s="26"/>
      <c r="C1008" s="27" t="s">
        <v>976</v>
      </c>
      <c r="D1008" s="28"/>
      <c r="E1008" s="29"/>
      <c r="F1008" s="79"/>
      <c r="G1008" s="30"/>
      <c r="H1008" s="6"/>
      <c r="I1008" s="6"/>
      <c r="J1008" s="7"/>
      <c r="K1008" s="7"/>
      <c r="L1008" s="31"/>
    </row>
    <row r="1009" spans="1:12" ht="14.25" customHeight="1">
      <c r="A1009" s="40"/>
      <c r="B1009" s="8"/>
      <c r="C1009" s="2"/>
      <c r="D1009" s="22"/>
      <c r="E1009" s="2"/>
      <c r="F1009" s="78"/>
      <c r="G1009" s="23"/>
      <c r="H1009" s="32"/>
      <c r="I1009" s="32"/>
      <c r="J1009" s="18"/>
      <c r="K1009" s="18"/>
      <c r="L1009" s="19"/>
    </row>
    <row r="1010" spans="1:12" ht="14.25" customHeight="1">
      <c r="A1010" s="59"/>
      <c r="B1010" s="26"/>
      <c r="C1010" s="27" t="s">
        <v>978</v>
      </c>
      <c r="D1010" s="28"/>
      <c r="E1010" s="29"/>
      <c r="F1010" s="5"/>
      <c r="G1010" s="30"/>
      <c r="H1010" s="5"/>
      <c r="I1010" s="5"/>
      <c r="J1010" s="7"/>
      <c r="K1010" s="7"/>
      <c r="L1010" s="31"/>
    </row>
    <row r="1011" spans="1:12" ht="14.25" customHeight="1">
      <c r="A1011" s="41"/>
      <c r="B1011" s="20"/>
      <c r="C1011" s="2"/>
      <c r="D1011" s="22"/>
      <c r="E1011" s="2"/>
      <c r="F1011" s="78"/>
      <c r="G1011" s="23"/>
      <c r="H1011" s="15"/>
      <c r="I1011" s="32"/>
      <c r="J1011" s="24"/>
      <c r="K1011" s="24"/>
      <c r="L1011" s="25"/>
    </row>
    <row r="1012" spans="1:12" ht="14.25" customHeight="1">
      <c r="A1012" s="42"/>
      <c r="B1012" s="26"/>
      <c r="C1012" s="27" t="s">
        <v>979</v>
      </c>
      <c r="D1012" s="28"/>
      <c r="E1012" s="29" t="s">
        <v>980</v>
      </c>
      <c r="F1012" s="5">
        <v>0.19</v>
      </c>
      <c r="G1012" s="30" t="s">
        <v>812</v>
      </c>
      <c r="H1012" s="5">
        <v>18400</v>
      </c>
      <c r="I1012" s="5">
        <f>ROUNDDOWN(F1012*H1012,2)</f>
        <v>3496</v>
      </c>
      <c r="J1012" s="7" t="s">
        <v>882</v>
      </c>
      <c r="K1012" s="7"/>
      <c r="L1012" s="31"/>
    </row>
    <row r="1013" spans="1:12" ht="14.25" customHeight="1">
      <c r="A1013" s="40"/>
      <c r="B1013" s="8"/>
      <c r="D1013" s="10"/>
      <c r="F1013" s="77"/>
      <c r="G1013" s="17"/>
      <c r="H1013" s="32"/>
      <c r="I1013" s="32"/>
      <c r="J1013" s="18"/>
      <c r="K1013" s="18"/>
      <c r="L1013" s="19"/>
    </row>
    <row r="1014" spans="1:12" ht="14.25" customHeight="1">
      <c r="A1014" s="59"/>
      <c r="B1014" s="26"/>
      <c r="C1014" s="27" t="s">
        <v>813</v>
      </c>
      <c r="D1014" s="28"/>
      <c r="E1014" s="29" t="s">
        <v>981</v>
      </c>
      <c r="F1014" s="5">
        <v>0.09</v>
      </c>
      <c r="G1014" s="30" t="s">
        <v>812</v>
      </c>
      <c r="H1014" s="5">
        <v>19200</v>
      </c>
      <c r="I1014" s="5">
        <f>ROUNDDOWN(F1014*H1014,2)</f>
        <v>1728</v>
      </c>
      <c r="J1014" s="7" t="s">
        <v>882</v>
      </c>
      <c r="K1014" s="7"/>
      <c r="L1014" s="31"/>
    </row>
    <row r="1015" spans="1:12" ht="14.25" customHeight="1">
      <c r="A1015" s="40"/>
      <c r="B1015" s="8"/>
      <c r="D1015" s="10"/>
      <c r="F1015" s="77"/>
      <c r="G1015" s="17"/>
      <c r="H1015" s="32"/>
      <c r="I1015" s="32"/>
      <c r="J1015" s="18"/>
      <c r="K1015" s="18"/>
      <c r="L1015" s="19"/>
    </row>
    <row r="1016" spans="1:12" ht="14.25" customHeight="1">
      <c r="A1016" s="40"/>
      <c r="B1016" s="8"/>
      <c r="C1016" s="27" t="s">
        <v>982</v>
      </c>
      <c r="D1016" s="28"/>
      <c r="E1016" s="1"/>
      <c r="F1016" s="5"/>
      <c r="G1016" s="30"/>
      <c r="H1016" s="3"/>
      <c r="I1016" s="5"/>
      <c r="J1016" s="7"/>
      <c r="K1016" s="18"/>
      <c r="L1016" s="19"/>
    </row>
    <row r="1017" spans="1:12" ht="14.25" customHeight="1">
      <c r="A1017" s="58"/>
      <c r="B1017" s="20"/>
      <c r="C1017" s="2"/>
      <c r="D1017" s="10"/>
      <c r="F1017" s="77"/>
      <c r="G1017" s="17"/>
      <c r="H1017" s="15"/>
      <c r="I1017" s="32"/>
      <c r="J1017" s="24"/>
      <c r="K1017" s="24"/>
      <c r="L1017" s="25"/>
    </row>
    <row r="1018" spans="1:12" ht="14.25" customHeight="1">
      <c r="A1018" s="59"/>
      <c r="B1018" s="26"/>
      <c r="C1018" s="27" t="s">
        <v>813</v>
      </c>
      <c r="D1018" s="28"/>
      <c r="E1018" s="1" t="s">
        <v>983</v>
      </c>
      <c r="F1018" s="5">
        <v>0.25</v>
      </c>
      <c r="G1018" s="30" t="s">
        <v>812</v>
      </c>
      <c r="H1018" s="5">
        <v>19200</v>
      </c>
      <c r="I1018" s="5">
        <f>ROUNDDOWN(F1018*H1018,2)</f>
        <v>4800</v>
      </c>
      <c r="J1018" s="7" t="s">
        <v>882</v>
      </c>
      <c r="K1018" s="7"/>
      <c r="L1018" s="31"/>
    </row>
    <row r="1019" spans="1:12" ht="14.25" customHeight="1">
      <c r="A1019" s="40"/>
      <c r="B1019" s="8"/>
      <c r="C1019" s="2"/>
      <c r="D1019" s="22"/>
      <c r="E1019" s="2"/>
      <c r="F1019" s="78"/>
      <c r="G1019" s="23"/>
      <c r="H1019" s="32"/>
      <c r="I1019" s="32"/>
      <c r="J1019" s="18"/>
      <c r="K1019" s="18"/>
      <c r="L1019" s="19"/>
    </row>
    <row r="1020" spans="1:12" ht="14.25" customHeight="1">
      <c r="A1020" s="59"/>
      <c r="B1020" s="26"/>
      <c r="C1020" s="27" t="s">
        <v>984</v>
      </c>
      <c r="D1020" s="28"/>
      <c r="E1020" s="29" t="s">
        <v>985</v>
      </c>
      <c r="F1020" s="234">
        <v>1.7000000000000001E-2</v>
      </c>
      <c r="G1020" s="30" t="s">
        <v>986</v>
      </c>
      <c r="H1020" s="5">
        <f>I996</f>
        <v>22900</v>
      </c>
      <c r="I1020" s="5">
        <f>ROUNDDOWN(F1020*H1020,2)</f>
        <v>389.3</v>
      </c>
      <c r="J1020" s="7" t="s">
        <v>1111</v>
      </c>
      <c r="K1020" s="7"/>
      <c r="L1020" s="31"/>
    </row>
    <row r="1021" spans="1:12" ht="14.25" customHeight="1">
      <c r="A1021" s="40"/>
      <c r="B1021" s="8"/>
      <c r="D1021" s="10"/>
      <c r="F1021" s="77"/>
      <c r="G1021" s="17"/>
      <c r="H1021" s="32"/>
      <c r="I1021" s="32"/>
      <c r="J1021" s="18"/>
      <c r="K1021" s="18"/>
      <c r="L1021" s="19"/>
    </row>
    <row r="1022" spans="1:12" ht="14.25" customHeight="1">
      <c r="A1022" s="59"/>
      <c r="B1022" s="26"/>
      <c r="C1022" s="27"/>
      <c r="D1022" s="28"/>
      <c r="E1022" s="29"/>
      <c r="F1022" s="5"/>
      <c r="G1022" s="30"/>
      <c r="H1022" s="5"/>
      <c r="I1022" s="5"/>
      <c r="J1022" s="7"/>
      <c r="K1022" s="7"/>
      <c r="L1022" s="31"/>
    </row>
    <row r="1023" spans="1:12" ht="14.25" customHeight="1">
      <c r="A1023" s="40"/>
      <c r="B1023" s="8"/>
      <c r="D1023" s="10"/>
      <c r="F1023" s="77"/>
      <c r="G1023" s="17"/>
      <c r="H1023" s="32"/>
      <c r="I1023" s="32"/>
      <c r="J1023" s="18"/>
      <c r="K1023" s="18"/>
      <c r="L1023" s="19"/>
    </row>
    <row r="1024" spans="1:12" ht="14.25" customHeight="1">
      <c r="A1024" s="59"/>
      <c r="B1024" s="26"/>
      <c r="C1024" s="27"/>
      <c r="D1024" s="28"/>
      <c r="E1024" s="29"/>
      <c r="F1024" s="5"/>
      <c r="G1024" s="30"/>
      <c r="H1024" s="5"/>
      <c r="I1024" s="5"/>
      <c r="J1024" s="7"/>
      <c r="K1024" s="7"/>
      <c r="L1024" s="31"/>
    </row>
    <row r="1025" spans="1:12" ht="14.25" customHeight="1">
      <c r="A1025" s="58"/>
      <c r="B1025" s="20"/>
      <c r="C1025" s="2"/>
      <c r="D1025" s="10"/>
      <c r="F1025" s="77"/>
      <c r="G1025" s="17"/>
      <c r="H1025" s="15"/>
      <c r="I1025" s="32"/>
      <c r="J1025" s="24"/>
      <c r="K1025" s="24"/>
      <c r="L1025" s="25"/>
    </row>
    <row r="1026" spans="1:12" ht="14.25" customHeight="1">
      <c r="A1026" s="59"/>
      <c r="B1026" s="26"/>
      <c r="C1026" s="27"/>
      <c r="D1026" s="28"/>
      <c r="E1026" s="29"/>
      <c r="F1026" s="5"/>
      <c r="G1026" s="30"/>
      <c r="H1026" s="5"/>
      <c r="I1026" s="5"/>
      <c r="J1026" s="7"/>
      <c r="K1026" s="7"/>
      <c r="L1026" s="31"/>
    </row>
    <row r="1027" spans="1:12" ht="14.25" customHeight="1">
      <c r="A1027" s="40"/>
      <c r="B1027" s="8"/>
      <c r="D1027" s="10"/>
      <c r="F1027" s="77"/>
      <c r="G1027" s="17"/>
      <c r="H1027" s="32"/>
      <c r="I1027" s="32"/>
      <c r="J1027" s="18"/>
      <c r="K1027" s="18"/>
      <c r="L1027" s="19"/>
    </row>
    <row r="1028" spans="1:12" ht="14.25" customHeight="1">
      <c r="A1028" s="59"/>
      <c r="B1028" s="26"/>
      <c r="C1028" s="9"/>
      <c r="D1028" s="10"/>
      <c r="F1028" s="3"/>
      <c r="G1028" s="30"/>
      <c r="H1028" s="5"/>
      <c r="I1028" s="5"/>
      <c r="J1028" s="7"/>
      <c r="K1028" s="7"/>
      <c r="L1028" s="31"/>
    </row>
    <row r="1029" spans="1:12" ht="14.25" customHeight="1">
      <c r="A1029" s="40"/>
      <c r="B1029" s="8"/>
      <c r="C1029" s="2"/>
      <c r="D1029" s="22"/>
      <c r="E1029" s="2"/>
      <c r="F1029" s="78"/>
      <c r="G1029" s="23"/>
      <c r="H1029" s="32"/>
      <c r="I1029" s="32"/>
      <c r="J1029" s="18"/>
      <c r="K1029" s="18"/>
      <c r="L1029" s="19"/>
    </row>
    <row r="1030" spans="1:12" ht="14.25" customHeight="1">
      <c r="A1030" s="40"/>
      <c r="B1030" s="8"/>
      <c r="C1030" s="27"/>
      <c r="D1030" s="28"/>
      <c r="E1030" s="29"/>
      <c r="F1030" s="5"/>
      <c r="G1030" s="30"/>
      <c r="H1030" s="32"/>
      <c r="I1030" s="5"/>
      <c r="J1030" s="18"/>
      <c r="K1030" s="18"/>
      <c r="L1030" s="19"/>
    </row>
    <row r="1031" spans="1:12" ht="14.25" customHeight="1">
      <c r="A1031" s="58"/>
      <c r="B1031" s="20"/>
      <c r="C1031" s="2"/>
      <c r="D1031" s="10"/>
      <c r="F1031" s="77"/>
      <c r="G1031" s="17"/>
      <c r="H1031" s="15"/>
      <c r="I1031" s="32"/>
      <c r="J1031" s="24"/>
      <c r="K1031" s="24"/>
      <c r="L1031" s="25"/>
    </row>
    <row r="1032" spans="1:12" ht="14.25" customHeight="1">
      <c r="A1032" s="59"/>
      <c r="B1032" s="26"/>
      <c r="C1032" s="27"/>
      <c r="D1032" s="28"/>
      <c r="E1032" s="29"/>
      <c r="F1032" s="5"/>
      <c r="G1032" s="30"/>
      <c r="H1032" s="6"/>
      <c r="I1032" s="5"/>
      <c r="J1032" s="7"/>
      <c r="K1032" s="7"/>
      <c r="L1032" s="31"/>
    </row>
    <row r="1033" spans="1:12" ht="14.25" customHeight="1">
      <c r="A1033" s="58"/>
      <c r="B1033" s="20"/>
      <c r="C1033" s="2"/>
      <c r="D1033" s="22"/>
      <c r="E1033" s="2"/>
      <c r="F1033" s="78"/>
      <c r="G1033" s="23"/>
      <c r="H1033" s="15"/>
      <c r="I1033" s="72"/>
      <c r="J1033" s="24"/>
      <c r="K1033" s="24"/>
      <c r="L1033" s="25"/>
    </row>
    <row r="1034" spans="1:12" ht="14.25" customHeight="1">
      <c r="A1034" s="59"/>
      <c r="B1034" s="26"/>
      <c r="C1034" s="43" t="s">
        <v>1114</v>
      </c>
      <c r="D1034" s="28"/>
      <c r="E1034" s="29"/>
      <c r="F1034" s="79"/>
      <c r="G1034" s="30"/>
      <c r="H1034" s="6"/>
      <c r="I1034" s="5">
        <f>SUM(I1009:I1032)</f>
        <v>10413.299999999999</v>
      </c>
      <c r="J1034" s="7"/>
      <c r="K1034" s="7"/>
      <c r="L1034" s="31"/>
    </row>
    <row r="1035" spans="1:12" ht="14.25" customHeight="1">
      <c r="A1035" s="58"/>
      <c r="B1035" s="20"/>
      <c r="C1035" s="2"/>
      <c r="D1035" s="22"/>
      <c r="E1035" s="2"/>
      <c r="F1035" s="78"/>
      <c r="G1035" s="23"/>
      <c r="H1035" s="15"/>
      <c r="I1035" s="72"/>
      <c r="J1035" s="24"/>
      <c r="K1035" s="24"/>
      <c r="L1035" s="25"/>
    </row>
    <row r="1036" spans="1:12" ht="14.25" customHeight="1">
      <c r="A1036" s="59"/>
      <c r="B1036" s="26"/>
      <c r="C1036" s="43" t="s">
        <v>60</v>
      </c>
      <c r="D1036" s="28"/>
      <c r="E1036" s="29"/>
      <c r="F1036" s="79"/>
      <c r="G1036" s="30"/>
      <c r="H1036" s="6"/>
      <c r="I1036" s="6">
        <f>IF(I1034&gt;=10000,ROUNDDOWN((I1034/100)*100,-2),IF(10000&gt;I1034&gt;=1000,ROUNDDOWN((I1034/10)*10,-1),IF(I1034&lt;1000,ROUNDDOWN((I1034/1)*1,0))))</f>
        <v>10400</v>
      </c>
      <c r="J1036" s="7"/>
      <c r="K1036" s="7"/>
      <c r="L1036" s="31"/>
    </row>
    <row r="1037" spans="1:12" ht="14.25" customHeight="1">
      <c r="A1037" s="40"/>
      <c r="B1037" s="8"/>
      <c r="D1037" s="10"/>
      <c r="F1037" s="77"/>
      <c r="G1037" s="17"/>
      <c r="H1037" s="32"/>
      <c r="I1037" s="71"/>
      <c r="J1037" s="18"/>
      <c r="K1037" s="18"/>
      <c r="L1037" s="19"/>
    </row>
    <row r="1038" spans="1:12" ht="14.25" customHeight="1" thickBot="1">
      <c r="A1038" s="60"/>
      <c r="B1038" s="50"/>
      <c r="C1038" s="51"/>
      <c r="D1038" s="52"/>
      <c r="E1038" s="53"/>
      <c r="F1038" s="80"/>
      <c r="G1038" s="55"/>
      <c r="H1038" s="125"/>
      <c r="I1038" s="125"/>
      <c r="J1038" s="124"/>
      <c r="K1038" s="62"/>
      <c r="L1038" s="119"/>
    </row>
    <row r="1040" spans="1:12" ht="14.25" customHeight="1">
      <c r="J1040" s="56" t="s">
        <v>3</v>
      </c>
      <c r="K1040" s="776">
        <f>K1000+1</f>
        <v>26</v>
      </c>
      <c r="L1040" s="777"/>
    </row>
    <row r="1042" spans="1:12" ht="14.25" customHeight="1" thickBot="1"/>
    <row r="1043" spans="1:12" ht="14.25" customHeight="1">
      <c r="A1043" s="34"/>
      <c r="B1043" s="35"/>
      <c r="C1043" s="11"/>
      <c r="D1043" s="37"/>
      <c r="E1043" s="11"/>
      <c r="F1043" s="44"/>
      <c r="G1043" s="44"/>
      <c r="H1043" s="44"/>
      <c r="I1043" s="44"/>
      <c r="J1043" s="11"/>
      <c r="K1043" s="11"/>
      <c r="L1043" s="45"/>
    </row>
    <row r="1044" spans="1:12" ht="14.25" customHeight="1" thickBot="1">
      <c r="A1044" s="46"/>
      <c r="B1044" s="47"/>
      <c r="C1044" s="39" t="s">
        <v>5</v>
      </c>
      <c r="D1044" s="48"/>
      <c r="E1044" s="39" t="s">
        <v>6</v>
      </c>
      <c r="F1044" s="49" t="s">
        <v>7</v>
      </c>
      <c r="G1044" s="49" t="s">
        <v>4</v>
      </c>
      <c r="H1044" s="49" t="s">
        <v>8</v>
      </c>
      <c r="I1044" s="49" t="s">
        <v>1</v>
      </c>
      <c r="J1044" s="586" t="s">
        <v>2</v>
      </c>
      <c r="K1044" s="586"/>
      <c r="L1044" s="587"/>
    </row>
    <row r="1045" spans="1:12" ht="14.25" customHeight="1">
      <c r="A1045" s="34"/>
      <c r="B1045" s="35"/>
      <c r="C1045" s="11"/>
      <c r="D1045" s="37"/>
      <c r="E1045" s="11"/>
      <c r="F1045" s="81"/>
      <c r="G1045" s="13"/>
      <c r="H1045" s="38"/>
      <c r="I1045" s="38"/>
      <c r="J1045" s="14" t="s">
        <v>920</v>
      </c>
      <c r="K1045" s="14"/>
      <c r="L1045" s="16"/>
    </row>
    <row r="1046" spans="1:12" ht="14.25" customHeight="1">
      <c r="A1046" s="245" t="s">
        <v>1115</v>
      </c>
      <c r="B1046" s="8"/>
      <c r="C1046" s="9" t="s">
        <v>230</v>
      </c>
      <c r="D1046" s="10"/>
      <c r="F1046" s="77"/>
      <c r="G1046" s="17"/>
      <c r="H1046" s="32"/>
      <c r="I1046" s="32"/>
      <c r="J1046" s="18" t="s">
        <v>977</v>
      </c>
      <c r="K1046" s="18"/>
      <c r="L1046" s="19"/>
    </row>
    <row r="1047" spans="1:12" ht="14.25" customHeight="1">
      <c r="A1047" s="41"/>
      <c r="B1047" s="20"/>
      <c r="C1047" s="2"/>
      <c r="D1047" s="22"/>
      <c r="E1047" s="2"/>
      <c r="F1047" s="78"/>
      <c r="G1047" s="23"/>
      <c r="H1047" s="15"/>
      <c r="I1047" s="15"/>
      <c r="J1047" s="24"/>
      <c r="K1047" s="24"/>
      <c r="L1047" s="25"/>
    </row>
    <row r="1048" spans="1:12" ht="14.25" customHeight="1">
      <c r="A1048" s="42"/>
      <c r="B1048" s="26"/>
      <c r="C1048" s="27" t="s">
        <v>976</v>
      </c>
      <c r="D1048" s="28"/>
      <c r="E1048" s="29"/>
      <c r="F1048" s="79"/>
      <c r="G1048" s="30"/>
      <c r="H1048" s="6"/>
      <c r="I1048" s="6"/>
      <c r="J1048" s="7"/>
      <c r="K1048" s="7"/>
      <c r="L1048" s="31"/>
    </row>
    <row r="1049" spans="1:12" ht="14.25" customHeight="1">
      <c r="A1049" s="40"/>
      <c r="B1049" s="8"/>
      <c r="C1049" s="2"/>
      <c r="D1049" s="22"/>
      <c r="E1049" s="2"/>
      <c r="F1049" s="78"/>
      <c r="G1049" s="23"/>
      <c r="H1049" s="32"/>
      <c r="I1049" s="32"/>
      <c r="J1049" s="18"/>
      <c r="K1049" s="18"/>
      <c r="L1049" s="19"/>
    </row>
    <row r="1050" spans="1:12" ht="14.25" customHeight="1">
      <c r="A1050" s="59"/>
      <c r="B1050" s="26"/>
      <c r="C1050" s="27" t="s">
        <v>978</v>
      </c>
      <c r="D1050" s="28"/>
      <c r="E1050" s="29"/>
      <c r="F1050" s="5"/>
      <c r="G1050" s="30"/>
      <c r="H1050" s="5"/>
      <c r="I1050" s="5"/>
      <c r="J1050" s="7"/>
      <c r="K1050" s="7"/>
      <c r="L1050" s="31"/>
    </row>
    <row r="1051" spans="1:12" ht="14.25" customHeight="1">
      <c r="A1051" s="41"/>
      <c r="B1051" s="20"/>
      <c r="C1051" s="2"/>
      <c r="D1051" s="22"/>
      <c r="E1051" s="2"/>
      <c r="F1051" s="78"/>
      <c r="G1051" s="23"/>
      <c r="H1051" s="15"/>
      <c r="I1051" s="32"/>
      <c r="J1051" s="24"/>
      <c r="K1051" s="24"/>
      <c r="L1051" s="25"/>
    </row>
    <row r="1052" spans="1:12" ht="14.25" customHeight="1">
      <c r="A1052" s="42"/>
      <c r="B1052" s="26"/>
      <c r="C1052" s="27" t="s">
        <v>979</v>
      </c>
      <c r="D1052" s="28"/>
      <c r="E1052" s="29" t="s">
        <v>980</v>
      </c>
      <c r="F1052" s="5">
        <v>0.19</v>
      </c>
      <c r="G1052" s="30" t="s">
        <v>812</v>
      </c>
      <c r="H1052" s="5">
        <v>18400</v>
      </c>
      <c r="I1052" s="5">
        <f>ROUNDDOWN(F1052*H1052,2)</f>
        <v>3496</v>
      </c>
      <c r="J1052" s="7" t="s">
        <v>882</v>
      </c>
      <c r="K1052" s="7"/>
      <c r="L1052" s="31"/>
    </row>
    <row r="1053" spans="1:12" ht="14.25" customHeight="1">
      <c r="A1053" s="40"/>
      <c r="B1053" s="8"/>
      <c r="D1053" s="10"/>
      <c r="F1053" s="77"/>
      <c r="G1053" s="17"/>
      <c r="H1053" s="32"/>
      <c r="I1053" s="32"/>
      <c r="J1053" s="18"/>
      <c r="K1053" s="18"/>
      <c r="L1053" s="19"/>
    </row>
    <row r="1054" spans="1:12" ht="14.25" customHeight="1">
      <c r="A1054" s="59"/>
      <c r="B1054" s="26"/>
      <c r="C1054" s="27" t="s">
        <v>813</v>
      </c>
      <c r="D1054" s="28"/>
      <c r="E1054" s="29" t="s">
        <v>981</v>
      </c>
      <c r="F1054" s="5">
        <v>0.09</v>
      </c>
      <c r="G1054" s="30" t="s">
        <v>812</v>
      </c>
      <c r="H1054" s="5">
        <v>19200</v>
      </c>
      <c r="I1054" s="5">
        <f>ROUNDDOWN(F1054*H1054,2)</f>
        <v>1728</v>
      </c>
      <c r="J1054" s="7" t="s">
        <v>882</v>
      </c>
      <c r="K1054" s="7"/>
      <c r="L1054" s="31"/>
    </row>
    <row r="1055" spans="1:12" ht="14.25" customHeight="1">
      <c r="A1055" s="40"/>
      <c r="B1055" s="8"/>
      <c r="D1055" s="10"/>
      <c r="F1055" s="77"/>
      <c r="G1055" s="17"/>
      <c r="H1055" s="32"/>
      <c r="I1055" s="32"/>
      <c r="J1055" s="18"/>
      <c r="K1055" s="18"/>
      <c r="L1055" s="19"/>
    </row>
    <row r="1056" spans="1:12" ht="14.25" customHeight="1">
      <c r="A1056" s="40"/>
      <c r="B1056" s="8"/>
      <c r="C1056" s="27" t="s">
        <v>982</v>
      </c>
      <c r="D1056" s="28"/>
      <c r="E1056" s="1"/>
      <c r="F1056" s="5"/>
      <c r="G1056" s="30"/>
      <c r="H1056" s="3"/>
      <c r="I1056" s="5"/>
      <c r="J1056" s="7"/>
      <c r="K1056" s="18"/>
      <c r="L1056" s="19"/>
    </row>
    <row r="1057" spans="1:12" ht="14.25" customHeight="1">
      <c r="A1057" s="58"/>
      <c r="B1057" s="20"/>
      <c r="C1057" s="2"/>
      <c r="D1057" s="10"/>
      <c r="F1057" s="77"/>
      <c r="G1057" s="17"/>
      <c r="H1057" s="15"/>
      <c r="I1057" s="32"/>
      <c r="J1057" s="24"/>
      <c r="K1057" s="24"/>
      <c r="L1057" s="25"/>
    </row>
    <row r="1058" spans="1:12" ht="14.25" customHeight="1">
      <c r="A1058" s="59"/>
      <c r="B1058" s="26"/>
      <c r="C1058" s="27" t="s">
        <v>813</v>
      </c>
      <c r="D1058" s="28"/>
      <c r="E1058" s="1" t="s">
        <v>983</v>
      </c>
      <c r="F1058" s="5">
        <v>0.25</v>
      </c>
      <c r="G1058" s="30" t="s">
        <v>812</v>
      </c>
      <c r="H1058" s="5">
        <v>19200</v>
      </c>
      <c r="I1058" s="5">
        <f>ROUNDDOWN(F1058*H1058,2)</f>
        <v>4800</v>
      </c>
      <c r="J1058" s="7" t="s">
        <v>882</v>
      </c>
      <c r="K1058" s="7"/>
      <c r="L1058" s="31"/>
    </row>
    <row r="1059" spans="1:12" ht="14.25" customHeight="1">
      <c r="A1059" s="40"/>
      <c r="B1059" s="8"/>
      <c r="C1059" s="2"/>
      <c r="D1059" s="22"/>
      <c r="E1059" s="2"/>
      <c r="F1059" s="78"/>
      <c r="G1059" s="23"/>
      <c r="H1059" s="32"/>
      <c r="I1059" s="32"/>
      <c r="J1059" s="18"/>
      <c r="K1059" s="18"/>
      <c r="L1059" s="19"/>
    </row>
    <row r="1060" spans="1:12" ht="14.25" customHeight="1">
      <c r="A1060" s="59"/>
      <c r="B1060" s="26"/>
      <c r="C1060" s="27" t="s">
        <v>984</v>
      </c>
      <c r="D1060" s="28"/>
      <c r="E1060" s="29" t="s">
        <v>985</v>
      </c>
      <c r="F1060" s="234">
        <v>1.7000000000000001E-2</v>
      </c>
      <c r="G1060" s="30" t="s">
        <v>986</v>
      </c>
      <c r="H1060" s="5">
        <f>I996</f>
        <v>22900</v>
      </c>
      <c r="I1060" s="5">
        <f>ROUNDDOWN(F1060*H1060,2)</f>
        <v>389.3</v>
      </c>
      <c r="J1060" s="7" t="s">
        <v>1111</v>
      </c>
      <c r="K1060" s="7"/>
      <c r="L1060" s="31"/>
    </row>
    <row r="1061" spans="1:12" ht="14.25" customHeight="1">
      <c r="A1061" s="40"/>
      <c r="B1061" s="8"/>
      <c r="D1061" s="10"/>
      <c r="F1061" s="77"/>
      <c r="G1061" s="17"/>
      <c r="H1061" s="32"/>
      <c r="I1061" s="32"/>
      <c r="J1061" s="18"/>
      <c r="K1061" s="18"/>
      <c r="L1061" s="19"/>
    </row>
    <row r="1062" spans="1:12" ht="14.25" customHeight="1">
      <c r="A1062" s="59"/>
      <c r="B1062" s="26"/>
      <c r="C1062" s="27"/>
      <c r="D1062" s="28"/>
      <c r="E1062" s="29"/>
      <c r="F1062" s="5"/>
      <c r="G1062" s="30"/>
      <c r="H1062" s="5"/>
      <c r="I1062" s="5"/>
      <c r="J1062" s="7"/>
      <c r="K1062" s="7"/>
      <c r="L1062" s="31"/>
    </row>
    <row r="1063" spans="1:12" ht="14.25" customHeight="1">
      <c r="A1063" s="40"/>
      <c r="B1063" s="8"/>
      <c r="D1063" s="10"/>
      <c r="F1063" s="77"/>
      <c r="G1063" s="17"/>
      <c r="H1063" s="32"/>
      <c r="I1063" s="32"/>
      <c r="J1063" s="18"/>
      <c r="K1063" s="18"/>
      <c r="L1063" s="19"/>
    </row>
    <row r="1064" spans="1:12" ht="14.25" customHeight="1">
      <c r="A1064" s="59"/>
      <c r="B1064" s="26"/>
      <c r="C1064" s="27"/>
      <c r="D1064" s="28"/>
      <c r="E1064" s="29"/>
      <c r="F1064" s="5"/>
      <c r="G1064" s="30"/>
      <c r="H1064" s="5"/>
      <c r="I1064" s="5"/>
      <c r="J1064" s="7"/>
      <c r="K1064" s="7"/>
      <c r="L1064" s="31"/>
    </row>
    <row r="1065" spans="1:12" ht="14.25" customHeight="1">
      <c r="A1065" s="58"/>
      <c r="B1065" s="20"/>
      <c r="C1065" s="2"/>
      <c r="D1065" s="10"/>
      <c r="F1065" s="77"/>
      <c r="G1065" s="17"/>
      <c r="H1065" s="15"/>
      <c r="I1065" s="32"/>
      <c r="J1065" s="24"/>
      <c r="K1065" s="24"/>
      <c r="L1065" s="25"/>
    </row>
    <row r="1066" spans="1:12" ht="14.25" customHeight="1">
      <c r="A1066" s="59"/>
      <c r="B1066" s="26"/>
      <c r="C1066" s="27"/>
      <c r="D1066" s="28"/>
      <c r="E1066" s="29"/>
      <c r="F1066" s="5"/>
      <c r="G1066" s="30"/>
      <c r="H1066" s="5"/>
      <c r="I1066" s="5"/>
      <c r="J1066" s="7"/>
      <c r="K1066" s="7"/>
      <c r="L1066" s="31"/>
    </row>
    <row r="1067" spans="1:12" ht="14.25" customHeight="1">
      <c r="A1067" s="40"/>
      <c r="B1067" s="8"/>
      <c r="D1067" s="10"/>
      <c r="F1067" s="77"/>
      <c r="G1067" s="17"/>
      <c r="H1067" s="32"/>
      <c r="I1067" s="32"/>
      <c r="J1067" s="18"/>
      <c r="K1067" s="18"/>
      <c r="L1067" s="19"/>
    </row>
    <row r="1068" spans="1:12" ht="14.25" customHeight="1">
      <c r="A1068" s="59"/>
      <c r="B1068" s="26"/>
      <c r="C1068" s="9"/>
      <c r="D1068" s="10"/>
      <c r="F1068" s="3"/>
      <c r="G1068" s="30"/>
      <c r="H1068" s="5"/>
      <c r="I1068" s="5"/>
      <c r="J1068" s="7"/>
      <c r="K1068" s="7"/>
      <c r="L1068" s="31"/>
    </row>
    <row r="1069" spans="1:12" ht="14.25" customHeight="1">
      <c r="A1069" s="40"/>
      <c r="B1069" s="8"/>
      <c r="C1069" s="2"/>
      <c r="D1069" s="22"/>
      <c r="E1069" s="2"/>
      <c r="F1069" s="78"/>
      <c r="G1069" s="23"/>
      <c r="H1069" s="32"/>
      <c r="I1069" s="32"/>
      <c r="J1069" s="18"/>
      <c r="K1069" s="18"/>
      <c r="L1069" s="19"/>
    </row>
    <row r="1070" spans="1:12" ht="14.25" customHeight="1">
      <c r="A1070" s="40"/>
      <c r="B1070" s="8"/>
      <c r="C1070" s="27"/>
      <c r="D1070" s="28"/>
      <c r="E1070" s="29"/>
      <c r="F1070" s="5"/>
      <c r="G1070" s="30"/>
      <c r="H1070" s="32"/>
      <c r="I1070" s="5"/>
      <c r="J1070" s="18"/>
      <c r="K1070" s="18"/>
      <c r="L1070" s="19"/>
    </row>
    <row r="1071" spans="1:12" ht="14.25" customHeight="1">
      <c r="A1071" s="58"/>
      <c r="B1071" s="20"/>
      <c r="C1071" s="2"/>
      <c r="D1071" s="10"/>
      <c r="F1071" s="77"/>
      <c r="G1071" s="17"/>
      <c r="H1071" s="15"/>
      <c r="I1071" s="32"/>
      <c r="J1071" s="24"/>
      <c r="K1071" s="24"/>
      <c r="L1071" s="25"/>
    </row>
    <row r="1072" spans="1:12" ht="14.25" customHeight="1">
      <c r="A1072" s="59"/>
      <c r="B1072" s="26"/>
      <c r="C1072" s="27"/>
      <c r="D1072" s="28"/>
      <c r="E1072" s="29"/>
      <c r="F1072" s="5"/>
      <c r="G1072" s="30"/>
      <c r="H1072" s="6"/>
      <c r="I1072" s="5"/>
      <c r="J1072" s="7"/>
      <c r="K1072" s="7"/>
      <c r="L1072" s="31"/>
    </row>
    <row r="1073" spans="1:12" ht="14.25" customHeight="1">
      <c r="A1073" s="58"/>
      <c r="B1073" s="20"/>
      <c r="C1073" s="2"/>
      <c r="D1073" s="22"/>
      <c r="E1073" s="2"/>
      <c r="F1073" s="78"/>
      <c r="G1073" s="23"/>
      <c r="H1073" s="15"/>
      <c r="I1073" s="72"/>
      <c r="J1073" s="24"/>
      <c r="K1073" s="24"/>
      <c r="L1073" s="25"/>
    </row>
    <row r="1074" spans="1:12" ht="14.25" customHeight="1">
      <c r="A1074" s="59"/>
      <c r="B1074" s="26"/>
      <c r="C1074" s="43" t="s">
        <v>1116</v>
      </c>
      <c r="D1074" s="28"/>
      <c r="E1074" s="29"/>
      <c r="F1074" s="79"/>
      <c r="G1074" s="30"/>
      <c r="H1074" s="6"/>
      <c r="I1074" s="5">
        <f>SUM(I1049:I1072)</f>
        <v>10413.299999999999</v>
      </c>
      <c r="J1074" s="7"/>
      <c r="K1074" s="7"/>
      <c r="L1074" s="31"/>
    </row>
    <row r="1075" spans="1:12" ht="14.25" customHeight="1">
      <c r="A1075" s="58"/>
      <c r="B1075" s="20"/>
      <c r="C1075" s="2"/>
      <c r="D1075" s="22"/>
      <c r="E1075" s="2"/>
      <c r="F1075" s="78"/>
      <c r="G1075" s="23"/>
      <c r="H1075" s="15"/>
      <c r="I1075" s="72"/>
      <c r="J1075" s="24"/>
      <c r="K1075" s="24"/>
      <c r="L1075" s="25"/>
    </row>
    <row r="1076" spans="1:12" ht="14.25" customHeight="1">
      <c r="A1076" s="59"/>
      <c r="B1076" s="26"/>
      <c r="C1076" s="43" t="s">
        <v>60</v>
      </c>
      <c r="D1076" s="28"/>
      <c r="E1076" s="29"/>
      <c r="F1076" s="79"/>
      <c r="G1076" s="30"/>
      <c r="H1076" s="6"/>
      <c r="I1076" s="6">
        <f>IF(I1074&gt;=10000,ROUNDDOWN((I1074/100)*100,-2),IF(10000&gt;I1074&gt;=1000,ROUNDDOWN((I1074/10)*10,-1),IF(I1074&lt;1000,ROUNDDOWN((I1074/1)*1,0))))</f>
        <v>10400</v>
      </c>
      <c r="J1076" s="7"/>
      <c r="K1076" s="7"/>
      <c r="L1076" s="31"/>
    </row>
    <row r="1077" spans="1:12" ht="14.25" customHeight="1">
      <c r="A1077" s="40"/>
      <c r="B1077" s="8"/>
      <c r="D1077" s="10"/>
      <c r="F1077" s="77"/>
      <c r="G1077" s="17"/>
      <c r="H1077" s="32"/>
      <c r="I1077" s="71"/>
      <c r="J1077" s="18"/>
      <c r="K1077" s="18"/>
      <c r="L1077" s="19"/>
    </row>
    <row r="1078" spans="1:12" ht="14.25" customHeight="1" thickBot="1">
      <c r="A1078" s="60"/>
      <c r="B1078" s="50"/>
      <c r="C1078" s="51"/>
      <c r="D1078" s="52"/>
      <c r="E1078" s="53"/>
      <c r="F1078" s="80"/>
      <c r="G1078" s="55"/>
      <c r="H1078" s="125"/>
      <c r="I1078" s="125"/>
      <c r="J1078" s="124"/>
      <c r="K1078" s="62"/>
      <c r="L1078" s="119"/>
    </row>
    <row r="1080" spans="1:12" ht="14.25" customHeight="1">
      <c r="J1080" s="56" t="s">
        <v>3</v>
      </c>
      <c r="K1080" s="776">
        <f>K1040+1</f>
        <v>27</v>
      </c>
      <c r="L1080" s="777"/>
    </row>
    <row r="1082" spans="1:12" ht="14.25" customHeight="1" thickBot="1"/>
    <row r="1083" spans="1:12" ht="14.25" customHeight="1">
      <c r="A1083" s="34"/>
      <c r="B1083" s="35"/>
      <c r="C1083" s="11"/>
      <c r="D1083" s="37"/>
      <c r="E1083" s="11"/>
      <c r="F1083" s="44"/>
      <c r="G1083" s="44"/>
      <c r="H1083" s="44"/>
      <c r="I1083" s="44"/>
      <c r="J1083" s="11"/>
      <c r="K1083" s="11"/>
      <c r="L1083" s="45"/>
    </row>
    <row r="1084" spans="1:12" ht="14.25" customHeight="1" thickBot="1">
      <c r="A1084" s="46"/>
      <c r="B1084" s="47"/>
      <c r="C1084" s="39" t="s">
        <v>5</v>
      </c>
      <c r="D1084" s="48"/>
      <c r="E1084" s="39" t="s">
        <v>6</v>
      </c>
      <c r="F1084" s="49" t="s">
        <v>7</v>
      </c>
      <c r="G1084" s="49" t="s">
        <v>4</v>
      </c>
      <c r="H1084" s="49" t="s">
        <v>8</v>
      </c>
      <c r="I1084" s="49" t="s">
        <v>1</v>
      </c>
      <c r="J1084" s="586" t="s">
        <v>2</v>
      </c>
      <c r="K1084" s="586"/>
      <c r="L1084" s="587"/>
    </row>
    <row r="1085" spans="1:12" ht="14.25" customHeight="1">
      <c r="A1085" s="34"/>
      <c r="B1085" s="35"/>
      <c r="C1085" s="11"/>
      <c r="D1085" s="37"/>
      <c r="E1085" s="11"/>
      <c r="F1085" s="81"/>
      <c r="G1085" s="13"/>
      <c r="H1085" s="38"/>
      <c r="I1085" s="38"/>
      <c r="J1085" s="14" t="s">
        <v>920</v>
      </c>
      <c r="K1085" s="14"/>
      <c r="L1085" s="16"/>
    </row>
    <row r="1086" spans="1:12" ht="14.25" customHeight="1">
      <c r="A1086" s="245" t="s">
        <v>1117</v>
      </c>
      <c r="B1086" s="8"/>
      <c r="C1086" s="9" t="s">
        <v>231</v>
      </c>
      <c r="D1086" s="10"/>
      <c r="F1086" s="77"/>
      <c r="G1086" s="17"/>
      <c r="H1086" s="32"/>
      <c r="I1086" s="32"/>
      <c r="J1086" s="18" t="s">
        <v>977</v>
      </c>
      <c r="K1086" s="18"/>
      <c r="L1086" s="19"/>
    </row>
    <row r="1087" spans="1:12" ht="14.25" customHeight="1">
      <c r="A1087" s="41"/>
      <c r="B1087" s="20"/>
      <c r="C1087" s="2"/>
      <c r="D1087" s="22"/>
      <c r="E1087" s="2"/>
      <c r="F1087" s="78"/>
      <c r="G1087" s="23"/>
      <c r="H1087" s="15"/>
      <c r="I1087" s="15"/>
      <c r="J1087" s="24"/>
      <c r="K1087" s="24"/>
      <c r="L1087" s="25"/>
    </row>
    <row r="1088" spans="1:12" ht="14.25" customHeight="1">
      <c r="A1088" s="42"/>
      <c r="B1088" s="26"/>
      <c r="C1088" s="27" t="s">
        <v>976</v>
      </c>
      <c r="D1088" s="28"/>
      <c r="E1088" s="29"/>
      <c r="F1088" s="79"/>
      <c r="G1088" s="30"/>
      <c r="H1088" s="6"/>
      <c r="I1088" s="6"/>
      <c r="J1088" s="7"/>
      <c r="K1088" s="7"/>
      <c r="L1088" s="31"/>
    </row>
    <row r="1089" spans="1:12" ht="14.25" customHeight="1">
      <c r="A1089" s="40"/>
      <c r="B1089" s="8"/>
      <c r="C1089" s="2"/>
      <c r="D1089" s="22"/>
      <c r="E1089" s="2"/>
      <c r="F1089" s="78"/>
      <c r="G1089" s="23"/>
      <c r="H1089" s="32"/>
      <c r="I1089" s="32"/>
      <c r="J1089" s="18"/>
      <c r="K1089" s="18"/>
      <c r="L1089" s="19"/>
    </row>
    <row r="1090" spans="1:12" ht="14.25" customHeight="1">
      <c r="A1090" s="59"/>
      <c r="B1090" s="26"/>
      <c r="C1090" s="27" t="s">
        <v>978</v>
      </c>
      <c r="D1090" s="28"/>
      <c r="E1090" s="29"/>
      <c r="F1090" s="5"/>
      <c r="G1090" s="30"/>
      <c r="H1090" s="5"/>
      <c r="I1090" s="5"/>
      <c r="J1090" s="7"/>
      <c r="K1090" s="7"/>
      <c r="L1090" s="31"/>
    </row>
    <row r="1091" spans="1:12" ht="14.25" customHeight="1">
      <c r="A1091" s="41"/>
      <c r="B1091" s="20"/>
      <c r="C1091" s="2"/>
      <c r="D1091" s="22"/>
      <c r="E1091" s="2"/>
      <c r="F1091" s="78"/>
      <c r="G1091" s="23"/>
      <c r="H1091" s="15"/>
      <c r="I1091" s="32"/>
      <c r="J1091" s="24"/>
      <c r="K1091" s="24"/>
      <c r="L1091" s="25"/>
    </row>
    <row r="1092" spans="1:12" ht="14.25" customHeight="1">
      <c r="A1092" s="42"/>
      <c r="B1092" s="26"/>
      <c r="C1092" s="27" t="s">
        <v>979</v>
      </c>
      <c r="D1092" s="28"/>
      <c r="E1092" s="29" t="s">
        <v>1001</v>
      </c>
      <c r="F1092" s="234">
        <v>2.9000000000000001E-2</v>
      </c>
      <c r="G1092" s="30" t="s">
        <v>812</v>
      </c>
      <c r="H1092" s="5">
        <v>18400</v>
      </c>
      <c r="I1092" s="5">
        <f>ROUNDDOWN(F1092*H1092,2)</f>
        <v>533.6</v>
      </c>
      <c r="J1092" s="7" t="s">
        <v>882</v>
      </c>
      <c r="K1092" s="7"/>
      <c r="L1092" s="31"/>
    </row>
    <row r="1093" spans="1:12" ht="14.25" customHeight="1">
      <c r="A1093" s="40"/>
      <c r="B1093" s="8"/>
      <c r="D1093" s="10"/>
      <c r="F1093" s="77"/>
      <c r="G1093" s="17"/>
      <c r="H1093" s="32"/>
      <c r="I1093" s="32"/>
      <c r="J1093" s="18"/>
      <c r="K1093" s="18"/>
      <c r="L1093" s="19"/>
    </row>
    <row r="1094" spans="1:12" ht="14.25" customHeight="1">
      <c r="A1094" s="59"/>
      <c r="B1094" s="26"/>
      <c r="C1094" s="27" t="s">
        <v>813</v>
      </c>
      <c r="D1094" s="28"/>
      <c r="E1094" s="29" t="s">
        <v>1002</v>
      </c>
      <c r="F1094" s="234">
        <v>1.6E-2</v>
      </c>
      <c r="G1094" s="30" t="s">
        <v>812</v>
      </c>
      <c r="H1094" s="5">
        <v>19200</v>
      </c>
      <c r="I1094" s="5">
        <f>ROUNDDOWN(F1094*H1094,2)</f>
        <v>307.2</v>
      </c>
      <c r="J1094" s="7" t="s">
        <v>882</v>
      </c>
      <c r="K1094" s="7"/>
      <c r="L1094" s="31"/>
    </row>
    <row r="1095" spans="1:12" ht="14.25" customHeight="1">
      <c r="A1095" s="40"/>
      <c r="B1095" s="8"/>
      <c r="D1095" s="10"/>
      <c r="F1095" s="77"/>
      <c r="G1095" s="17"/>
      <c r="H1095" s="32"/>
      <c r="I1095" s="32"/>
      <c r="J1095" s="18"/>
      <c r="K1095" s="18"/>
      <c r="L1095" s="19"/>
    </row>
    <row r="1096" spans="1:12" ht="14.25" customHeight="1">
      <c r="A1096" s="40"/>
      <c r="B1096" s="8"/>
      <c r="C1096" s="27" t="s">
        <v>982</v>
      </c>
      <c r="D1096" s="28"/>
      <c r="E1096" s="1"/>
      <c r="F1096" s="5"/>
      <c r="G1096" s="30"/>
      <c r="H1096" s="3"/>
      <c r="I1096" s="5"/>
      <c r="J1096" s="7"/>
      <c r="K1096" s="18"/>
      <c r="L1096" s="19"/>
    </row>
    <row r="1097" spans="1:12" ht="14.25" customHeight="1">
      <c r="A1097" s="58"/>
      <c r="B1097" s="20"/>
      <c r="C1097" s="2"/>
      <c r="D1097" s="10"/>
      <c r="F1097" s="77"/>
      <c r="G1097" s="17"/>
      <c r="H1097" s="15"/>
      <c r="I1097" s="32"/>
      <c r="J1097" s="24"/>
      <c r="K1097" s="24"/>
      <c r="L1097" s="25"/>
    </row>
    <row r="1098" spans="1:12" ht="14.25" customHeight="1">
      <c r="A1098" s="59"/>
      <c r="B1098" s="26"/>
      <c r="C1098" s="27" t="s">
        <v>813</v>
      </c>
      <c r="D1098" s="28"/>
      <c r="E1098" s="1" t="s">
        <v>1003</v>
      </c>
      <c r="F1098" s="234">
        <v>1.7999999999999999E-2</v>
      </c>
      <c r="G1098" s="30" t="s">
        <v>812</v>
      </c>
      <c r="H1098" s="5">
        <v>19200</v>
      </c>
      <c r="I1098" s="5">
        <f>ROUNDDOWN(F1098*H1098,2)</f>
        <v>345.6</v>
      </c>
      <c r="J1098" s="7" t="s">
        <v>882</v>
      </c>
      <c r="K1098" s="7"/>
      <c r="L1098" s="31"/>
    </row>
    <row r="1099" spans="1:12" ht="14.25" customHeight="1">
      <c r="A1099" s="40"/>
      <c r="B1099" s="8"/>
      <c r="C1099" s="2"/>
      <c r="D1099" s="22"/>
      <c r="E1099" s="2"/>
      <c r="F1099" s="78"/>
      <c r="G1099" s="23"/>
      <c r="H1099" s="32"/>
      <c r="I1099" s="32"/>
      <c r="J1099" s="18"/>
      <c r="K1099" s="18"/>
      <c r="L1099" s="19"/>
    </row>
    <row r="1100" spans="1:12" ht="14.25" customHeight="1">
      <c r="A1100" s="59"/>
      <c r="B1100" s="26"/>
      <c r="C1100" s="27" t="s">
        <v>984</v>
      </c>
      <c r="D1100" s="28"/>
      <c r="E1100" s="29" t="s">
        <v>1004</v>
      </c>
      <c r="F1100" s="234">
        <v>1E-3</v>
      </c>
      <c r="G1100" s="30" t="s">
        <v>986</v>
      </c>
      <c r="H1100" s="5">
        <f>I996</f>
        <v>22900</v>
      </c>
      <c r="I1100" s="5">
        <f>ROUNDDOWN(F1100*H1100,2)</f>
        <v>22.9</v>
      </c>
      <c r="J1100" s="7" t="s">
        <v>1111</v>
      </c>
      <c r="K1100" s="7"/>
      <c r="L1100" s="31"/>
    </row>
    <row r="1101" spans="1:12" ht="14.25" customHeight="1">
      <c r="A1101" s="40"/>
      <c r="B1101" s="8"/>
      <c r="D1101" s="10"/>
      <c r="F1101" s="77"/>
      <c r="G1101" s="17"/>
      <c r="H1101" s="32"/>
      <c r="I1101" s="32"/>
      <c r="J1101" s="18"/>
      <c r="K1101" s="18"/>
      <c r="L1101" s="19"/>
    </row>
    <row r="1102" spans="1:12" ht="14.25" customHeight="1">
      <c r="A1102" s="59"/>
      <c r="B1102" s="26"/>
      <c r="C1102" s="27"/>
      <c r="D1102" s="28"/>
      <c r="E1102" s="29"/>
      <c r="F1102" s="5"/>
      <c r="G1102" s="30"/>
      <c r="H1102" s="5"/>
      <c r="I1102" s="5"/>
      <c r="J1102" s="7"/>
      <c r="K1102" s="7"/>
      <c r="L1102" s="31"/>
    </row>
    <row r="1103" spans="1:12" ht="14.25" customHeight="1">
      <c r="A1103" s="40"/>
      <c r="B1103" s="8"/>
      <c r="D1103" s="10"/>
      <c r="F1103" s="77"/>
      <c r="G1103" s="17"/>
      <c r="H1103" s="32"/>
      <c r="I1103" s="32"/>
      <c r="J1103" s="18"/>
      <c r="K1103" s="18"/>
      <c r="L1103" s="19"/>
    </row>
    <row r="1104" spans="1:12" ht="14.25" customHeight="1">
      <c r="A1104" s="59"/>
      <c r="B1104" s="26"/>
      <c r="C1104" s="27"/>
      <c r="D1104" s="28"/>
      <c r="E1104" s="29"/>
      <c r="F1104" s="5"/>
      <c r="G1104" s="30"/>
      <c r="H1104" s="5"/>
      <c r="I1104" s="5"/>
      <c r="J1104" s="7"/>
      <c r="K1104" s="7"/>
      <c r="L1104" s="31"/>
    </row>
    <row r="1105" spans="1:12" ht="14.25" customHeight="1">
      <c r="A1105" s="58"/>
      <c r="B1105" s="20"/>
      <c r="C1105" s="2"/>
      <c r="D1105" s="10"/>
      <c r="F1105" s="77"/>
      <c r="G1105" s="17"/>
      <c r="H1105" s="15"/>
      <c r="I1105" s="32"/>
      <c r="J1105" s="24"/>
      <c r="K1105" s="24"/>
      <c r="L1105" s="25"/>
    </row>
    <row r="1106" spans="1:12" ht="14.25" customHeight="1">
      <c r="A1106" s="59"/>
      <c r="B1106" s="26"/>
      <c r="C1106" s="27"/>
      <c r="D1106" s="28"/>
      <c r="E1106" s="29"/>
      <c r="F1106" s="5"/>
      <c r="G1106" s="30"/>
      <c r="H1106" s="5"/>
      <c r="I1106" s="5"/>
      <c r="J1106" s="7"/>
      <c r="K1106" s="7"/>
      <c r="L1106" s="31"/>
    </row>
    <row r="1107" spans="1:12" ht="14.25" customHeight="1">
      <c r="A1107" s="40"/>
      <c r="B1107" s="8"/>
      <c r="D1107" s="10"/>
      <c r="F1107" s="77"/>
      <c r="G1107" s="17"/>
      <c r="H1107" s="32"/>
      <c r="I1107" s="32"/>
      <c r="J1107" s="18"/>
      <c r="K1107" s="18"/>
      <c r="L1107" s="19"/>
    </row>
    <row r="1108" spans="1:12" ht="14.25" customHeight="1">
      <c r="A1108" s="59"/>
      <c r="B1108" s="26"/>
      <c r="C1108" s="9"/>
      <c r="D1108" s="10"/>
      <c r="F1108" s="3"/>
      <c r="G1108" s="30"/>
      <c r="H1108" s="5"/>
      <c r="I1108" s="5"/>
      <c r="J1108" s="7"/>
      <c r="K1108" s="7"/>
      <c r="L1108" s="31"/>
    </row>
    <row r="1109" spans="1:12" ht="14.25" customHeight="1">
      <c r="A1109" s="40"/>
      <c r="B1109" s="8"/>
      <c r="C1109" s="2"/>
      <c r="D1109" s="22"/>
      <c r="E1109" s="2"/>
      <c r="F1109" s="78"/>
      <c r="G1109" s="23"/>
      <c r="H1109" s="32"/>
      <c r="I1109" s="32"/>
      <c r="J1109" s="18"/>
      <c r="K1109" s="18"/>
      <c r="L1109" s="19"/>
    </row>
    <row r="1110" spans="1:12" ht="14.25" customHeight="1">
      <c r="A1110" s="40"/>
      <c r="B1110" s="8"/>
      <c r="C1110" s="27"/>
      <c r="D1110" s="28"/>
      <c r="E1110" s="29"/>
      <c r="F1110" s="5"/>
      <c r="G1110" s="30"/>
      <c r="H1110" s="32"/>
      <c r="I1110" s="5"/>
      <c r="J1110" s="18"/>
      <c r="K1110" s="18"/>
      <c r="L1110" s="19"/>
    </row>
    <row r="1111" spans="1:12" ht="14.25" customHeight="1">
      <c r="A1111" s="58"/>
      <c r="B1111" s="20"/>
      <c r="C1111" s="2"/>
      <c r="D1111" s="10"/>
      <c r="F1111" s="77"/>
      <c r="G1111" s="17"/>
      <c r="H1111" s="15"/>
      <c r="I1111" s="32"/>
      <c r="J1111" s="24"/>
      <c r="K1111" s="24"/>
      <c r="L1111" s="25"/>
    </row>
    <row r="1112" spans="1:12" ht="14.25" customHeight="1">
      <c r="A1112" s="59"/>
      <c r="B1112" s="26"/>
      <c r="C1112" s="27"/>
      <c r="D1112" s="28"/>
      <c r="E1112" s="29"/>
      <c r="F1112" s="5"/>
      <c r="G1112" s="30"/>
      <c r="H1112" s="6"/>
      <c r="I1112" s="5"/>
      <c r="J1112" s="7"/>
      <c r="K1112" s="7"/>
      <c r="L1112" s="31"/>
    </row>
    <row r="1113" spans="1:12" ht="14.25" customHeight="1">
      <c r="A1113" s="58"/>
      <c r="B1113" s="20"/>
      <c r="C1113" s="2"/>
      <c r="D1113" s="22"/>
      <c r="E1113" s="2"/>
      <c r="F1113" s="78"/>
      <c r="G1113" s="23"/>
      <c r="H1113" s="15"/>
      <c r="I1113" s="72"/>
      <c r="J1113" s="24"/>
      <c r="K1113" s="24"/>
      <c r="L1113" s="25"/>
    </row>
    <row r="1114" spans="1:12" ht="14.25" customHeight="1">
      <c r="A1114" s="59"/>
      <c r="B1114" s="26"/>
      <c r="C1114" s="43" t="s">
        <v>1118</v>
      </c>
      <c r="D1114" s="28"/>
      <c r="E1114" s="29"/>
      <c r="F1114" s="79"/>
      <c r="G1114" s="30"/>
      <c r="H1114" s="6"/>
      <c r="I1114" s="5">
        <f>SUM(I1089:I1112)</f>
        <v>1209.3000000000002</v>
      </c>
      <c r="J1114" s="7"/>
      <c r="K1114" s="7"/>
      <c r="L1114" s="31"/>
    </row>
    <row r="1115" spans="1:12" ht="14.25" customHeight="1">
      <c r="A1115" s="58"/>
      <c r="B1115" s="20"/>
      <c r="C1115" s="2"/>
      <c r="D1115" s="22"/>
      <c r="E1115" s="2"/>
      <c r="F1115" s="78"/>
      <c r="G1115" s="23"/>
      <c r="H1115" s="15"/>
      <c r="I1115" s="72"/>
      <c r="J1115" s="24"/>
      <c r="K1115" s="24"/>
      <c r="L1115" s="25"/>
    </row>
    <row r="1116" spans="1:12" ht="14.25" customHeight="1">
      <c r="A1116" s="59"/>
      <c r="B1116" s="26"/>
      <c r="C1116" s="43" t="s">
        <v>60</v>
      </c>
      <c r="D1116" s="28"/>
      <c r="E1116" s="29"/>
      <c r="F1116" s="79"/>
      <c r="G1116" s="30"/>
      <c r="H1116" s="6"/>
      <c r="I1116" s="6">
        <f>IF(I1114&gt;=10000,ROUNDDOWN((I1114/100)*100,-2),IF(10000&gt;I1114&gt;=1000,ROUNDDOWN((I1114/10)*10,-1),IF(I1114&lt;1000,ROUNDDOWN((I1114/1)*1,0))))</f>
        <v>1200</v>
      </c>
      <c r="J1116" s="7"/>
      <c r="K1116" s="7"/>
      <c r="L1116" s="31"/>
    </row>
    <row r="1117" spans="1:12" ht="14.25" customHeight="1">
      <c r="A1117" s="40"/>
      <c r="B1117" s="8"/>
      <c r="D1117" s="10"/>
      <c r="F1117" s="77"/>
      <c r="G1117" s="17"/>
      <c r="H1117" s="32"/>
      <c r="I1117" s="71"/>
      <c r="J1117" s="18"/>
      <c r="K1117" s="18"/>
      <c r="L1117" s="19"/>
    </row>
    <row r="1118" spans="1:12" ht="14.25" customHeight="1" thickBot="1">
      <c r="A1118" s="60"/>
      <c r="B1118" s="50"/>
      <c r="C1118" s="51"/>
      <c r="D1118" s="52"/>
      <c r="E1118" s="53"/>
      <c r="F1118" s="80"/>
      <c r="G1118" s="55"/>
      <c r="H1118" s="125"/>
      <c r="I1118" s="125"/>
      <c r="J1118" s="124"/>
      <c r="K1118" s="62"/>
      <c r="L1118" s="119"/>
    </row>
    <row r="1120" spans="1:12" ht="14.25" customHeight="1">
      <c r="J1120" s="56" t="s">
        <v>3</v>
      </c>
      <c r="K1120" s="776">
        <f>K1080+1</f>
        <v>28</v>
      </c>
      <c r="L1120" s="777"/>
    </row>
    <row r="1122" spans="1:12" ht="14.25" customHeight="1" thickBot="1"/>
    <row r="1123" spans="1:12" ht="14.25" customHeight="1">
      <c r="A1123" s="34"/>
      <c r="B1123" s="35"/>
      <c r="C1123" s="11"/>
      <c r="D1123" s="37"/>
      <c r="E1123" s="11"/>
      <c r="F1123" s="44"/>
      <c r="G1123" s="44"/>
      <c r="H1123" s="44"/>
      <c r="I1123" s="44"/>
      <c r="J1123" s="11"/>
      <c r="K1123" s="11"/>
      <c r="L1123" s="45"/>
    </row>
    <row r="1124" spans="1:12" ht="14.25" customHeight="1" thickBot="1">
      <c r="A1124" s="46"/>
      <c r="B1124" s="47"/>
      <c r="C1124" s="39" t="s">
        <v>5</v>
      </c>
      <c r="D1124" s="48"/>
      <c r="E1124" s="39" t="s">
        <v>6</v>
      </c>
      <c r="F1124" s="49" t="s">
        <v>7</v>
      </c>
      <c r="G1124" s="49" t="s">
        <v>4</v>
      </c>
      <c r="H1124" s="49" t="s">
        <v>8</v>
      </c>
      <c r="I1124" s="49" t="s">
        <v>1</v>
      </c>
      <c r="J1124" s="586" t="s">
        <v>2</v>
      </c>
      <c r="K1124" s="586"/>
      <c r="L1124" s="587"/>
    </row>
    <row r="1125" spans="1:12" ht="14.25" customHeight="1">
      <c r="A1125" s="34"/>
      <c r="B1125" s="35"/>
      <c r="C1125" s="11"/>
      <c r="D1125" s="37"/>
      <c r="E1125" s="11"/>
      <c r="F1125" s="81"/>
      <c r="G1125" s="13"/>
      <c r="H1125" s="38"/>
      <c r="I1125" s="38"/>
      <c r="J1125" s="241" t="s">
        <v>922</v>
      </c>
      <c r="K1125" s="11"/>
      <c r="L1125" s="45"/>
    </row>
    <row r="1126" spans="1:12" ht="14.25" customHeight="1">
      <c r="A1126" s="245" t="s">
        <v>1119</v>
      </c>
      <c r="B1126" s="8"/>
      <c r="C1126" s="9" t="s">
        <v>232</v>
      </c>
      <c r="D1126" s="10"/>
      <c r="F1126" s="77"/>
      <c r="G1126" s="17"/>
      <c r="H1126" s="32"/>
      <c r="I1126" s="32"/>
      <c r="J1126" s="18" t="s">
        <v>923</v>
      </c>
      <c r="K1126" s="18"/>
      <c r="L1126" s="19"/>
    </row>
    <row r="1127" spans="1:12" ht="14.25" customHeight="1">
      <c r="A1127" s="41"/>
      <c r="B1127" s="20"/>
      <c r="C1127" s="2"/>
      <c r="D1127" s="22"/>
      <c r="E1127" s="2"/>
      <c r="F1127" s="78"/>
      <c r="G1127" s="23"/>
      <c r="H1127" s="15"/>
      <c r="I1127" s="15"/>
      <c r="J1127" s="24" t="s">
        <v>924</v>
      </c>
      <c r="K1127" s="24"/>
      <c r="L1127" s="25"/>
    </row>
    <row r="1128" spans="1:12" ht="14.25" customHeight="1">
      <c r="A1128" s="42"/>
      <c r="B1128" s="26"/>
      <c r="C1128" s="27" t="s">
        <v>41</v>
      </c>
      <c r="D1128" s="28"/>
      <c r="E1128" s="29"/>
      <c r="F1128" s="79"/>
      <c r="G1128" s="30"/>
      <c r="H1128" s="6"/>
      <c r="I1128" s="6"/>
      <c r="J1128" s="7" t="s">
        <v>967</v>
      </c>
      <c r="K1128" s="7"/>
      <c r="L1128" s="31"/>
    </row>
    <row r="1129" spans="1:12" ht="14.25" customHeight="1">
      <c r="A1129" s="40"/>
      <c r="B1129" s="8"/>
      <c r="C1129" s="2"/>
      <c r="D1129" s="10"/>
      <c r="F1129" s="77"/>
      <c r="G1129" s="17"/>
      <c r="H1129" s="32"/>
      <c r="I1129" s="32"/>
      <c r="J1129" s="18" t="s">
        <v>935</v>
      </c>
      <c r="K1129" s="18"/>
      <c r="L1129" s="19"/>
    </row>
    <row r="1130" spans="1:12" ht="14.25" customHeight="1">
      <c r="A1130" s="59"/>
      <c r="B1130" s="8"/>
      <c r="C1130" s="9"/>
      <c r="D1130" s="10"/>
      <c r="E1130" s="237"/>
      <c r="F1130" s="3"/>
      <c r="G1130" s="30"/>
      <c r="H1130" s="3"/>
      <c r="I1130" s="3"/>
      <c r="J1130" s="7" t="s">
        <v>1007</v>
      </c>
      <c r="K1130" s="18"/>
      <c r="L1130" s="19"/>
    </row>
    <row r="1131" spans="1:12" ht="14.25" customHeight="1">
      <c r="A1131" s="41"/>
      <c r="B1131" s="20"/>
      <c r="C1131" s="2" t="s">
        <v>937</v>
      </c>
      <c r="D1131" s="22"/>
      <c r="E1131" s="2"/>
      <c r="F1131" s="78"/>
      <c r="G1131" s="23"/>
      <c r="H1131" s="15"/>
      <c r="I1131" s="15"/>
      <c r="J1131" s="24"/>
      <c r="K1131" s="24"/>
      <c r="L1131" s="25"/>
    </row>
    <row r="1132" spans="1:12" ht="14.25" customHeight="1">
      <c r="A1132" s="42"/>
      <c r="B1132" s="26"/>
      <c r="C1132" s="27" t="s">
        <v>813</v>
      </c>
      <c r="D1132" s="28"/>
      <c r="E1132" s="238" t="s">
        <v>1006</v>
      </c>
      <c r="F1132" s="234">
        <v>1.7999999999999999E-2</v>
      </c>
      <c r="G1132" s="30" t="s">
        <v>812</v>
      </c>
      <c r="H1132" s="5">
        <v>19200</v>
      </c>
      <c r="I1132" s="5">
        <f>ROUNDDOWN(F1132*H1132,2)</f>
        <v>345.6</v>
      </c>
      <c r="J1132" s="7" t="s">
        <v>882</v>
      </c>
      <c r="K1132" s="7"/>
      <c r="L1132" s="31"/>
    </row>
    <row r="1133" spans="1:12" ht="14.25" customHeight="1">
      <c r="A1133" s="40"/>
      <c r="B1133" s="8"/>
      <c r="C1133" t="s">
        <v>946</v>
      </c>
      <c r="D1133" s="10"/>
      <c r="F1133" s="77"/>
      <c r="G1133" s="17"/>
      <c r="H1133" s="32"/>
      <c r="I1133" s="32"/>
      <c r="J1133" s="18"/>
      <c r="K1133" s="18"/>
      <c r="L1133" s="19"/>
    </row>
    <row r="1134" spans="1:12" ht="14.25" customHeight="1">
      <c r="A1134" s="59"/>
      <c r="B1134" s="26"/>
      <c r="C1134" s="27" t="s">
        <v>947</v>
      </c>
      <c r="D1134" s="28"/>
      <c r="E1134" s="29" t="s">
        <v>1008</v>
      </c>
      <c r="F1134" s="234">
        <v>8.9999999999999993E-3</v>
      </c>
      <c r="G1134" s="30" t="s">
        <v>812</v>
      </c>
      <c r="H1134" s="5">
        <v>23200</v>
      </c>
      <c r="I1134" s="5">
        <f>ROUNDDOWN(F1134*H1134,2)</f>
        <v>208.8</v>
      </c>
      <c r="J1134" s="7" t="s">
        <v>882</v>
      </c>
      <c r="K1134" s="7"/>
      <c r="L1134" s="31"/>
    </row>
    <row r="1135" spans="1:12" ht="14.25" customHeight="1">
      <c r="A1135" s="40"/>
      <c r="B1135" s="8"/>
      <c r="C1135" t="s">
        <v>946</v>
      </c>
      <c r="D1135" s="10"/>
      <c r="F1135" s="77"/>
      <c r="G1135" s="17"/>
      <c r="H1135" s="32"/>
      <c r="I1135" s="32"/>
      <c r="J1135" s="18"/>
      <c r="K1135" s="18"/>
      <c r="L1135" s="19"/>
    </row>
    <row r="1136" spans="1:12" ht="14.25" customHeight="1">
      <c r="A1136" s="59"/>
      <c r="B1136" s="26"/>
      <c r="C1136" s="27" t="s">
        <v>813</v>
      </c>
      <c r="D1136" s="28"/>
      <c r="E1136" s="29" t="s">
        <v>1008</v>
      </c>
      <c r="F1136" s="234">
        <v>8.9999999999999993E-3</v>
      </c>
      <c r="G1136" s="30" t="s">
        <v>812</v>
      </c>
      <c r="H1136" s="5">
        <v>19200</v>
      </c>
      <c r="I1136" s="5">
        <f>ROUNDDOWN(F1136*H1136,2)</f>
        <v>172.8</v>
      </c>
      <c r="J1136" s="7" t="s">
        <v>882</v>
      </c>
      <c r="K1136" s="7"/>
      <c r="L1136" s="31"/>
    </row>
    <row r="1137" spans="1:12" ht="14.25" customHeight="1">
      <c r="A1137" s="41"/>
      <c r="B1137" s="20"/>
      <c r="C1137" s="2"/>
      <c r="D1137" s="22"/>
      <c r="E1137" s="2"/>
      <c r="F1137" s="78"/>
      <c r="G1137" s="23"/>
      <c r="H1137" s="15"/>
      <c r="I1137" s="15"/>
      <c r="J1137" s="24"/>
      <c r="K1137" s="24"/>
      <c r="L1137" s="25"/>
    </row>
    <row r="1138" spans="1:12" ht="14.25" customHeight="1">
      <c r="A1138" s="42"/>
      <c r="B1138" s="26"/>
      <c r="C1138" s="27"/>
      <c r="D1138" s="28"/>
      <c r="E1138" s="238"/>
      <c r="F1138" s="234"/>
      <c r="G1138" s="30"/>
      <c r="H1138" s="5"/>
      <c r="I1138" s="5"/>
      <c r="J1138" s="7"/>
      <c r="K1138" s="7"/>
      <c r="L1138" s="31"/>
    </row>
    <row r="1139" spans="1:12" ht="14.25" customHeight="1">
      <c r="A1139" s="40"/>
      <c r="B1139" s="8"/>
      <c r="C1139" s="2"/>
      <c r="D1139" s="10"/>
      <c r="F1139" s="77"/>
      <c r="G1139" s="17"/>
      <c r="H1139" s="32"/>
      <c r="I1139" s="32"/>
      <c r="J1139" s="18"/>
      <c r="K1139" s="18"/>
      <c r="L1139" s="19"/>
    </row>
    <row r="1140" spans="1:12" ht="14.25" customHeight="1">
      <c r="A1140" s="59"/>
      <c r="B1140" s="26"/>
      <c r="C1140" s="27"/>
      <c r="D1140" s="28"/>
      <c r="E1140" s="238"/>
      <c r="F1140" s="234"/>
      <c r="G1140" s="30"/>
      <c r="H1140" s="5"/>
      <c r="I1140" s="5"/>
      <c r="J1140" s="7"/>
      <c r="K1140" s="7"/>
      <c r="L1140" s="31"/>
    </row>
    <row r="1141" spans="1:12" ht="14.25" customHeight="1">
      <c r="A1141" s="40"/>
      <c r="B1141" s="8"/>
      <c r="D1141" s="10"/>
      <c r="F1141" s="77"/>
      <c r="G1141" s="17"/>
      <c r="H1141" s="32"/>
      <c r="I1141" s="32"/>
      <c r="J1141" s="18"/>
      <c r="K1141" s="18"/>
      <c r="L1141" s="19"/>
    </row>
    <row r="1142" spans="1:12" ht="14.25" customHeight="1">
      <c r="A1142" s="59"/>
      <c r="B1142" s="8"/>
      <c r="C1142" s="9"/>
      <c r="D1142" s="10"/>
      <c r="E1142" s="237"/>
      <c r="F1142" s="3"/>
      <c r="G1142" s="30"/>
      <c r="H1142" s="3"/>
      <c r="I1142" s="3"/>
      <c r="J1142" s="7"/>
      <c r="K1142" s="18"/>
      <c r="L1142" s="19"/>
    </row>
    <row r="1143" spans="1:12" ht="14.25" customHeight="1">
      <c r="A1143" s="41"/>
      <c r="B1143" s="20"/>
      <c r="C1143" s="2"/>
      <c r="D1143" s="22"/>
      <c r="E1143" s="2"/>
      <c r="F1143" s="78"/>
      <c r="G1143" s="23"/>
      <c r="H1143" s="15"/>
      <c r="I1143" s="15"/>
      <c r="J1143" s="24"/>
      <c r="K1143" s="24"/>
      <c r="L1143" s="25"/>
    </row>
    <row r="1144" spans="1:12" ht="14.25" customHeight="1">
      <c r="A1144" s="42"/>
      <c r="B1144" s="26"/>
      <c r="C1144" s="27"/>
      <c r="D1144" s="28"/>
      <c r="E1144" s="238"/>
      <c r="F1144" s="234"/>
      <c r="G1144" s="30"/>
      <c r="H1144" s="5"/>
      <c r="I1144" s="5"/>
      <c r="J1144" s="7"/>
      <c r="K1144" s="7"/>
      <c r="L1144" s="31"/>
    </row>
    <row r="1145" spans="1:12" ht="14.25" customHeight="1">
      <c r="A1145" s="41"/>
      <c r="B1145" s="20"/>
      <c r="C1145" s="2"/>
      <c r="D1145" s="22"/>
      <c r="E1145" s="2"/>
      <c r="F1145" s="78"/>
      <c r="G1145" s="23"/>
      <c r="H1145" s="15"/>
      <c r="I1145" s="15"/>
      <c r="J1145" s="18"/>
      <c r="K1145" s="18"/>
      <c r="L1145" s="19"/>
    </row>
    <row r="1146" spans="1:12" ht="14.25" customHeight="1">
      <c r="A1146" s="42"/>
      <c r="B1146" s="26"/>
      <c r="C1146" s="27"/>
      <c r="D1146" s="28"/>
      <c r="E1146" s="238"/>
      <c r="F1146" s="234"/>
      <c r="G1146" s="30"/>
      <c r="H1146" s="5"/>
      <c r="I1146" s="5"/>
      <c r="J1146" s="7"/>
      <c r="K1146" s="7"/>
      <c r="L1146" s="31"/>
    </row>
    <row r="1147" spans="1:12" ht="14.25" customHeight="1">
      <c r="A1147" s="40"/>
      <c r="B1147" s="8"/>
      <c r="C1147" s="2"/>
      <c r="D1147" s="10"/>
      <c r="F1147" s="77"/>
      <c r="G1147" s="17"/>
      <c r="H1147" s="32"/>
      <c r="I1147" s="32"/>
      <c r="J1147" s="18"/>
      <c r="K1147" s="18"/>
      <c r="L1147" s="19"/>
    </row>
    <row r="1148" spans="1:12" ht="14.25" customHeight="1">
      <c r="A1148" s="59"/>
      <c r="B1148" s="26"/>
      <c r="C1148" s="27"/>
      <c r="D1148" s="28"/>
      <c r="E1148" s="238"/>
      <c r="F1148" s="234"/>
      <c r="G1148" s="30"/>
      <c r="H1148" s="5"/>
      <c r="I1148" s="5"/>
      <c r="J1148" s="7"/>
      <c r="K1148" s="7"/>
      <c r="L1148" s="31"/>
    </row>
    <row r="1149" spans="1:12" ht="14.25" customHeight="1">
      <c r="A1149" s="40"/>
      <c r="B1149" s="8"/>
      <c r="D1149" s="10"/>
      <c r="F1149" s="77"/>
      <c r="G1149" s="17"/>
      <c r="H1149" s="32"/>
      <c r="I1149" s="32"/>
      <c r="J1149" s="18"/>
      <c r="K1149" s="18"/>
      <c r="L1149" s="19"/>
    </row>
    <row r="1150" spans="1:12" ht="14.25" customHeight="1">
      <c r="A1150" s="59"/>
      <c r="B1150" s="26"/>
      <c r="C1150" s="27"/>
      <c r="D1150" s="28"/>
      <c r="E1150" s="29"/>
      <c r="F1150" s="234"/>
      <c r="G1150" s="30"/>
      <c r="H1150" s="5"/>
      <c r="I1150" s="5"/>
      <c r="J1150" s="7"/>
      <c r="K1150" s="7"/>
      <c r="L1150" s="31"/>
    </row>
    <row r="1151" spans="1:12" ht="14.25" customHeight="1">
      <c r="A1151" s="40"/>
      <c r="B1151" s="8"/>
      <c r="D1151" s="10"/>
      <c r="F1151" s="77"/>
      <c r="G1151" s="17"/>
      <c r="H1151" s="32"/>
      <c r="I1151" s="32"/>
      <c r="J1151" s="18"/>
      <c r="K1151" s="18"/>
      <c r="L1151" s="19"/>
    </row>
    <row r="1152" spans="1:12" ht="14.25" customHeight="1">
      <c r="A1152" s="59"/>
      <c r="B1152" s="26"/>
      <c r="C1152" s="27"/>
      <c r="D1152" s="28"/>
      <c r="E1152" s="29"/>
      <c r="F1152" s="234"/>
      <c r="G1152" s="30"/>
      <c r="H1152" s="5"/>
      <c r="I1152" s="5"/>
      <c r="J1152" s="7"/>
      <c r="K1152" s="18"/>
      <c r="L1152" s="19"/>
    </row>
    <row r="1153" spans="1:12" ht="14.25" customHeight="1">
      <c r="A1153" s="58"/>
      <c r="B1153" s="20"/>
      <c r="C1153" s="2"/>
      <c r="D1153" s="22"/>
      <c r="E1153" s="2"/>
      <c r="F1153" s="78"/>
      <c r="G1153" s="23"/>
      <c r="H1153" s="15"/>
      <c r="I1153" s="72"/>
      <c r="J1153" s="24"/>
      <c r="K1153" s="24"/>
      <c r="L1153" s="25"/>
    </row>
    <row r="1154" spans="1:12" ht="14.25" customHeight="1">
      <c r="A1154" s="59"/>
      <c r="B1154" s="26"/>
      <c r="C1154" s="43" t="s">
        <v>1120</v>
      </c>
      <c r="D1154" s="28"/>
      <c r="E1154" s="29"/>
      <c r="F1154" s="79"/>
      <c r="G1154" s="30"/>
      <c r="H1154" s="6"/>
      <c r="I1154" s="5">
        <f>SUM(I1129:I1152)</f>
        <v>727.2</v>
      </c>
      <c r="J1154" s="7"/>
      <c r="K1154" s="7"/>
      <c r="L1154" s="31"/>
    </row>
    <row r="1155" spans="1:12" ht="14.25" customHeight="1">
      <c r="A1155" s="58"/>
      <c r="B1155" s="20"/>
      <c r="C1155" s="2"/>
      <c r="D1155" s="22"/>
      <c r="E1155" s="2"/>
      <c r="F1155" s="78"/>
      <c r="G1155" s="23"/>
      <c r="H1155" s="15"/>
      <c r="I1155" s="72"/>
      <c r="J1155" s="24"/>
      <c r="K1155" s="24"/>
      <c r="L1155" s="25"/>
    </row>
    <row r="1156" spans="1:12" ht="14.25" customHeight="1">
      <c r="A1156" s="59"/>
      <c r="B1156" s="26"/>
      <c r="C1156" s="43" t="s">
        <v>60</v>
      </c>
      <c r="D1156" s="28"/>
      <c r="E1156" s="29"/>
      <c r="F1156" s="79"/>
      <c r="G1156" s="30"/>
      <c r="H1156" s="6"/>
      <c r="I1156" s="6">
        <f>IF(I1154&gt;=10000,ROUNDDOWN((I1154/100)*100,-2),IF(10000&gt;I1154&gt;=1000,ROUNDDOWN((I1154/10)*10,-1),IF(I1154&lt;1000,ROUNDDOWN((I1154/1)*1,0))))</f>
        <v>720</v>
      </c>
      <c r="J1156" s="7"/>
      <c r="K1156" s="7"/>
      <c r="L1156" s="31"/>
    </row>
    <row r="1157" spans="1:12" ht="14.25" customHeight="1">
      <c r="A1157" s="40"/>
      <c r="B1157" s="8"/>
      <c r="D1157" s="10"/>
      <c r="F1157" s="77"/>
      <c r="G1157" s="17"/>
      <c r="H1157" s="32"/>
      <c r="I1157" s="71"/>
      <c r="J1157" s="18"/>
      <c r="K1157" s="18"/>
      <c r="L1157" s="19"/>
    </row>
    <row r="1158" spans="1:12" ht="14.25" customHeight="1" thickBot="1">
      <c r="A1158" s="60"/>
      <c r="B1158" s="50"/>
      <c r="C1158" s="51"/>
      <c r="D1158" s="52"/>
      <c r="E1158" s="53"/>
      <c r="F1158" s="80"/>
      <c r="G1158" s="55"/>
      <c r="H1158" s="125"/>
      <c r="I1158" s="125"/>
      <c r="J1158" s="124"/>
      <c r="K1158" s="62"/>
      <c r="L1158" s="119"/>
    </row>
    <row r="1160" spans="1:12" ht="14.25" customHeight="1">
      <c r="J1160" s="56" t="s">
        <v>3</v>
      </c>
      <c r="K1160" s="776">
        <f>K1120+1</f>
        <v>29</v>
      </c>
      <c r="L1160" s="777"/>
    </row>
    <row r="1162" spans="1:12" ht="14.25" customHeight="1" thickBot="1"/>
    <row r="1163" spans="1:12" ht="14.25" customHeight="1">
      <c r="A1163" s="34"/>
      <c r="B1163" s="35"/>
      <c r="C1163" s="11"/>
      <c r="D1163" s="37"/>
      <c r="E1163" s="11"/>
      <c r="F1163" s="44"/>
      <c r="G1163" s="44"/>
      <c r="H1163" s="44"/>
      <c r="I1163" s="44"/>
      <c r="J1163" s="11"/>
      <c r="K1163" s="11"/>
      <c r="L1163" s="45"/>
    </row>
    <row r="1164" spans="1:12" ht="14.25" customHeight="1" thickBot="1">
      <c r="A1164" s="46"/>
      <c r="B1164" s="47"/>
      <c r="C1164" s="39" t="s">
        <v>5</v>
      </c>
      <c r="D1164" s="48"/>
      <c r="E1164" s="39" t="s">
        <v>6</v>
      </c>
      <c r="F1164" s="49" t="s">
        <v>7</v>
      </c>
      <c r="G1164" s="49" t="s">
        <v>4</v>
      </c>
      <c r="H1164" s="49" t="s">
        <v>8</v>
      </c>
      <c r="I1164" s="49" t="s">
        <v>1</v>
      </c>
      <c r="J1164" s="586" t="s">
        <v>2</v>
      </c>
      <c r="K1164" s="586"/>
      <c r="L1164" s="587"/>
    </row>
    <row r="1165" spans="1:12" ht="14.25" customHeight="1">
      <c r="A1165" s="34"/>
      <c r="B1165" s="35"/>
      <c r="C1165" s="11"/>
      <c r="D1165" s="37"/>
      <c r="E1165" s="11"/>
      <c r="F1165" s="81"/>
      <c r="G1165" s="13"/>
      <c r="H1165" s="38"/>
      <c r="I1165" s="38"/>
      <c r="J1165" s="241" t="s">
        <v>922</v>
      </c>
      <c r="K1165" s="11"/>
      <c r="L1165" s="45"/>
    </row>
    <row r="1166" spans="1:12" ht="14.25" customHeight="1">
      <c r="A1166" s="245" t="s">
        <v>1121</v>
      </c>
      <c r="B1166" s="8"/>
      <c r="C1166" s="9" t="s">
        <v>236</v>
      </c>
      <c r="D1166" s="10"/>
      <c r="E1166" t="s">
        <v>628</v>
      </c>
      <c r="F1166" s="77"/>
      <c r="G1166" s="17"/>
      <c r="H1166" s="32"/>
      <c r="I1166" s="32"/>
      <c r="J1166" s="18" t="s">
        <v>923</v>
      </c>
      <c r="K1166" s="18"/>
      <c r="L1166" s="19"/>
    </row>
    <row r="1167" spans="1:12" ht="14.25" customHeight="1">
      <c r="A1167" s="41"/>
      <c r="B1167" s="20"/>
      <c r="C1167" s="2"/>
      <c r="D1167" s="22"/>
      <c r="E1167" s="2"/>
      <c r="F1167" s="78"/>
      <c r="G1167" s="23"/>
      <c r="H1167" s="15"/>
      <c r="I1167" s="15"/>
      <c r="J1167" s="24" t="s">
        <v>924</v>
      </c>
      <c r="K1167" s="24"/>
      <c r="L1167" s="25"/>
    </row>
    <row r="1168" spans="1:12" ht="14.25" customHeight="1">
      <c r="A1168" s="42"/>
      <c r="B1168" s="26"/>
      <c r="C1168" s="27" t="s">
        <v>243</v>
      </c>
      <c r="D1168" s="28"/>
      <c r="E1168" s="29"/>
      <c r="F1168" s="79"/>
      <c r="G1168" s="30"/>
      <c r="H1168" s="6"/>
      <c r="I1168" s="6"/>
      <c r="J1168" s="7" t="s">
        <v>967</v>
      </c>
      <c r="K1168" s="7"/>
      <c r="L1168" s="31"/>
    </row>
    <row r="1169" spans="1:12" ht="14.25" customHeight="1">
      <c r="A1169" s="40"/>
      <c r="B1169" s="8"/>
      <c r="C1169" s="2"/>
      <c r="D1169" s="10"/>
      <c r="F1169" s="77"/>
      <c r="G1169" s="17"/>
      <c r="H1169" s="32"/>
      <c r="I1169" s="32"/>
      <c r="J1169" s="18" t="s">
        <v>935</v>
      </c>
      <c r="K1169" s="18"/>
      <c r="L1169" s="19"/>
    </row>
    <row r="1170" spans="1:12" ht="14.25" customHeight="1">
      <c r="A1170" s="59"/>
      <c r="B1170" s="8"/>
      <c r="C1170" s="9"/>
      <c r="D1170" s="10"/>
      <c r="E1170" s="237"/>
      <c r="F1170" s="3"/>
      <c r="G1170" s="30"/>
      <c r="H1170" s="3"/>
      <c r="I1170" s="3"/>
      <c r="J1170" s="7" t="s">
        <v>1007</v>
      </c>
      <c r="K1170" s="18"/>
      <c r="L1170" s="19"/>
    </row>
    <row r="1171" spans="1:12" ht="14.25" customHeight="1">
      <c r="A1171" s="41"/>
      <c r="B1171" s="20"/>
      <c r="C1171" s="2" t="s">
        <v>937</v>
      </c>
      <c r="D1171" s="22"/>
      <c r="E1171" s="2"/>
      <c r="F1171" s="78"/>
      <c r="G1171" s="23"/>
      <c r="H1171" s="15"/>
      <c r="I1171" s="15"/>
      <c r="J1171" s="24"/>
      <c r="K1171" s="24"/>
      <c r="L1171" s="25"/>
    </row>
    <row r="1172" spans="1:12" ht="14.25" customHeight="1">
      <c r="A1172" s="42"/>
      <c r="B1172" s="26"/>
      <c r="C1172" s="27" t="s">
        <v>813</v>
      </c>
      <c r="D1172" s="28"/>
      <c r="E1172" s="238" t="s">
        <v>1009</v>
      </c>
      <c r="F1172" s="234">
        <v>5.0000000000000001E-3</v>
      </c>
      <c r="G1172" s="30" t="s">
        <v>812</v>
      </c>
      <c r="H1172" s="5">
        <v>19200</v>
      </c>
      <c r="I1172" s="5">
        <f>ROUNDDOWN(F1172*H1172,2)</f>
        <v>96</v>
      </c>
      <c r="J1172" s="7" t="s">
        <v>882</v>
      </c>
      <c r="K1172" s="7"/>
      <c r="L1172" s="31"/>
    </row>
    <row r="1173" spans="1:12" ht="14.25" customHeight="1">
      <c r="A1173" s="41"/>
      <c r="B1173" s="20"/>
      <c r="C1173" s="2" t="s">
        <v>1014</v>
      </c>
      <c r="D1173" s="22"/>
      <c r="E1173" s="2"/>
      <c r="F1173" s="78"/>
      <c r="G1173" s="23"/>
      <c r="H1173" s="15"/>
      <c r="I1173" s="15"/>
      <c r="J1173" s="24"/>
      <c r="K1173" s="24"/>
      <c r="L1173" s="25"/>
    </row>
    <row r="1174" spans="1:12" ht="14.25" customHeight="1">
      <c r="A1174" s="42"/>
      <c r="B1174" s="26"/>
      <c r="C1174" s="27" t="s">
        <v>761</v>
      </c>
      <c r="D1174" s="28"/>
      <c r="E1174" s="238" t="s">
        <v>1016</v>
      </c>
      <c r="F1174" s="234">
        <v>1.2E-2</v>
      </c>
      <c r="G1174" s="30" t="s">
        <v>812</v>
      </c>
      <c r="H1174" s="5">
        <v>21500</v>
      </c>
      <c r="I1174" s="5">
        <f>ROUNDDOWN(F1174*H1174,2)</f>
        <v>258</v>
      </c>
      <c r="J1174" s="7" t="s">
        <v>882</v>
      </c>
      <c r="K1174" s="7"/>
      <c r="L1174" s="31"/>
    </row>
    <row r="1175" spans="1:12" ht="14.25" customHeight="1">
      <c r="A1175" s="40"/>
      <c r="B1175" s="8"/>
      <c r="C1175" s="2" t="s">
        <v>1014</v>
      </c>
      <c r="D1175" s="10"/>
      <c r="F1175" s="77"/>
      <c r="G1175" s="17"/>
      <c r="H1175" s="32"/>
      <c r="I1175" s="32"/>
      <c r="J1175" s="18"/>
      <c r="K1175" s="18"/>
      <c r="L1175" s="19"/>
    </row>
    <row r="1176" spans="1:12" ht="14.25" customHeight="1">
      <c r="A1176" s="59"/>
      <c r="B1176" s="26"/>
      <c r="C1176" s="27" t="s">
        <v>813</v>
      </c>
      <c r="D1176" s="28"/>
      <c r="E1176" s="238" t="s">
        <v>1018</v>
      </c>
      <c r="F1176" s="234">
        <v>6.0000000000000001E-3</v>
      </c>
      <c r="G1176" s="30" t="s">
        <v>812</v>
      </c>
      <c r="H1176" s="5">
        <v>19200</v>
      </c>
      <c r="I1176" s="5">
        <f>ROUNDDOWN(F1176*H1176,2)</f>
        <v>115.2</v>
      </c>
      <c r="J1176" s="7" t="s">
        <v>882</v>
      </c>
      <c r="K1176" s="7"/>
      <c r="L1176" s="31"/>
    </row>
    <row r="1177" spans="1:12" ht="14.25" customHeight="1">
      <c r="A1177" s="41"/>
      <c r="B1177" s="20"/>
      <c r="C1177" s="2" t="s">
        <v>943</v>
      </c>
      <c r="D1177" s="22"/>
      <c r="E1177" s="2"/>
      <c r="F1177" s="78"/>
      <c r="G1177" s="23"/>
      <c r="H1177" s="15"/>
      <c r="I1177" s="15"/>
      <c r="J1177" s="24"/>
      <c r="K1177" s="24"/>
      <c r="L1177" s="25"/>
    </row>
    <row r="1178" spans="1:12" ht="14.25" customHeight="1">
      <c r="A1178" s="42"/>
      <c r="B1178" s="26"/>
      <c r="C1178" s="27" t="s">
        <v>761</v>
      </c>
      <c r="D1178" s="28"/>
      <c r="E1178" s="238" t="s">
        <v>1011</v>
      </c>
      <c r="F1178" s="234">
        <v>1.2999999999999999E-2</v>
      </c>
      <c r="G1178" s="30" t="s">
        <v>812</v>
      </c>
      <c r="H1178" s="5">
        <v>21500</v>
      </c>
      <c r="I1178" s="5">
        <f>ROUNDDOWN(F1178*H1178,2)</f>
        <v>279.5</v>
      </c>
      <c r="J1178" s="7" t="s">
        <v>882</v>
      </c>
      <c r="K1178" s="7"/>
      <c r="L1178" s="31"/>
    </row>
    <row r="1179" spans="1:12" ht="14.25" customHeight="1">
      <c r="A1179" s="40"/>
      <c r="B1179" s="8"/>
      <c r="C1179" s="2" t="s">
        <v>943</v>
      </c>
      <c r="D1179" s="10"/>
      <c r="F1179" s="77"/>
      <c r="G1179" s="17"/>
      <c r="H1179" s="32"/>
      <c r="I1179" s="32"/>
      <c r="J1179" s="18"/>
      <c r="K1179" s="18"/>
      <c r="L1179" s="19"/>
    </row>
    <row r="1180" spans="1:12" ht="14.25" customHeight="1">
      <c r="A1180" s="59"/>
      <c r="B1180" s="26"/>
      <c r="C1180" s="27" t="s">
        <v>813</v>
      </c>
      <c r="D1180" s="28"/>
      <c r="E1180" s="238" t="s">
        <v>1013</v>
      </c>
      <c r="F1180" s="234">
        <v>1.0999999999999999E-2</v>
      </c>
      <c r="G1180" s="30" t="s">
        <v>812</v>
      </c>
      <c r="H1180" s="5">
        <v>19200</v>
      </c>
      <c r="I1180" s="5">
        <f>ROUNDDOWN(F1180*H1180,2)</f>
        <v>211.2</v>
      </c>
      <c r="J1180" s="7" t="s">
        <v>882</v>
      </c>
      <c r="K1180" s="7"/>
      <c r="L1180" s="31"/>
    </row>
    <row r="1181" spans="1:12" ht="14.25" customHeight="1">
      <c r="A1181" s="40"/>
      <c r="B1181" s="8"/>
      <c r="D1181" s="10"/>
      <c r="F1181" s="77"/>
      <c r="G1181" s="17"/>
      <c r="H1181" s="32"/>
      <c r="I1181" s="32"/>
      <c r="J1181" s="18"/>
      <c r="K1181" s="18"/>
      <c r="L1181" s="19"/>
    </row>
    <row r="1182" spans="1:12" ht="14.25" customHeight="1">
      <c r="A1182" s="59"/>
      <c r="B1182" s="8"/>
      <c r="C1182" s="9"/>
      <c r="D1182" s="10"/>
      <c r="E1182" s="237"/>
      <c r="F1182" s="3"/>
      <c r="G1182" s="30"/>
      <c r="H1182" s="3"/>
      <c r="I1182" s="3"/>
      <c r="J1182" s="7"/>
      <c r="K1182" s="18"/>
      <c r="L1182" s="19"/>
    </row>
    <row r="1183" spans="1:12" ht="14.25" customHeight="1">
      <c r="A1183" s="41"/>
      <c r="B1183" s="20"/>
      <c r="C1183" s="2"/>
      <c r="D1183" s="22"/>
      <c r="E1183" s="2"/>
      <c r="F1183" s="78"/>
      <c r="G1183" s="23"/>
      <c r="H1183" s="15"/>
      <c r="I1183" s="15"/>
      <c r="J1183" s="24"/>
      <c r="K1183" s="24"/>
      <c r="L1183" s="25"/>
    </row>
    <row r="1184" spans="1:12" ht="14.25" customHeight="1">
      <c r="A1184" s="42"/>
      <c r="B1184" s="26"/>
      <c r="C1184" s="27"/>
      <c r="D1184" s="28"/>
      <c r="E1184" s="238"/>
      <c r="F1184" s="234"/>
      <c r="G1184" s="30"/>
      <c r="H1184" s="5"/>
      <c r="I1184" s="5"/>
      <c r="J1184" s="7"/>
      <c r="K1184" s="7"/>
      <c r="L1184" s="31"/>
    </row>
    <row r="1185" spans="1:12" ht="14.25" customHeight="1">
      <c r="A1185" s="41"/>
      <c r="B1185" s="20"/>
      <c r="C1185" s="2"/>
      <c r="D1185" s="22"/>
      <c r="E1185" s="2"/>
      <c r="F1185" s="78"/>
      <c r="G1185" s="23"/>
      <c r="H1185" s="15"/>
      <c r="I1185" s="15"/>
      <c r="J1185" s="18"/>
      <c r="K1185" s="18"/>
      <c r="L1185" s="19"/>
    </row>
    <row r="1186" spans="1:12" ht="14.25" customHeight="1">
      <c r="A1186" s="42"/>
      <c r="B1186" s="26"/>
      <c r="C1186" s="27"/>
      <c r="D1186" s="28"/>
      <c r="E1186" s="238"/>
      <c r="F1186" s="234"/>
      <c r="G1186" s="30"/>
      <c r="H1186" s="5"/>
      <c r="I1186" s="5"/>
      <c r="J1186" s="7"/>
      <c r="K1186" s="7"/>
      <c r="L1186" s="31"/>
    </row>
    <row r="1187" spans="1:12" ht="14.25" customHeight="1">
      <c r="A1187" s="40"/>
      <c r="B1187" s="8"/>
      <c r="C1187" s="2"/>
      <c r="D1187" s="10"/>
      <c r="F1187" s="77"/>
      <c r="G1187" s="17"/>
      <c r="H1187" s="32"/>
      <c r="I1187" s="32"/>
      <c r="J1187" s="18"/>
      <c r="K1187" s="18"/>
      <c r="L1187" s="19"/>
    </row>
    <row r="1188" spans="1:12" ht="14.25" customHeight="1">
      <c r="A1188" s="59"/>
      <c r="B1188" s="26"/>
      <c r="C1188" s="27"/>
      <c r="D1188" s="28"/>
      <c r="E1188" s="238"/>
      <c r="F1188" s="234"/>
      <c r="G1188" s="30"/>
      <c r="H1188" s="5"/>
      <c r="I1188" s="5"/>
      <c r="J1188" s="7"/>
      <c r="K1188" s="7"/>
      <c r="L1188" s="31"/>
    </row>
    <row r="1189" spans="1:12" ht="14.25" customHeight="1">
      <c r="A1189" s="40"/>
      <c r="B1189" s="8"/>
      <c r="D1189" s="10"/>
      <c r="F1189" s="77"/>
      <c r="G1189" s="17"/>
      <c r="H1189" s="32"/>
      <c r="I1189" s="32"/>
      <c r="J1189" s="18"/>
      <c r="K1189" s="18"/>
      <c r="L1189" s="19"/>
    </row>
    <row r="1190" spans="1:12" ht="14.25" customHeight="1">
      <c r="A1190" s="59"/>
      <c r="B1190" s="26"/>
      <c r="C1190" s="27"/>
      <c r="D1190" s="28"/>
      <c r="E1190" s="29"/>
      <c r="F1190" s="234"/>
      <c r="G1190" s="30"/>
      <c r="H1190" s="5"/>
      <c r="I1190" s="5"/>
      <c r="J1190" s="7"/>
      <c r="K1190" s="7"/>
      <c r="L1190" s="31"/>
    </row>
    <row r="1191" spans="1:12" ht="14.25" customHeight="1">
      <c r="A1191" s="40"/>
      <c r="B1191" s="8"/>
      <c r="D1191" s="10"/>
      <c r="F1191" s="77"/>
      <c r="G1191" s="17"/>
      <c r="H1191" s="32"/>
      <c r="I1191" s="32"/>
      <c r="J1191" s="18"/>
      <c r="K1191" s="18"/>
      <c r="L1191" s="19"/>
    </row>
    <row r="1192" spans="1:12" ht="14.25" customHeight="1">
      <c r="A1192" s="59"/>
      <c r="B1192" s="26"/>
      <c r="C1192" s="27"/>
      <c r="D1192" s="28"/>
      <c r="E1192" s="29"/>
      <c r="F1192" s="234"/>
      <c r="G1192" s="30"/>
      <c r="H1192" s="5"/>
      <c r="I1192" s="5"/>
      <c r="J1192" s="7"/>
      <c r="K1192" s="18"/>
      <c r="L1192" s="19"/>
    </row>
    <row r="1193" spans="1:12" ht="14.25" customHeight="1">
      <c r="A1193" s="58"/>
      <c r="B1193" s="20"/>
      <c r="C1193" s="2"/>
      <c r="D1193" s="22"/>
      <c r="E1193" s="2"/>
      <c r="F1193" s="78"/>
      <c r="G1193" s="23"/>
      <c r="H1193" s="15"/>
      <c r="I1193" s="72"/>
      <c r="J1193" s="24"/>
      <c r="K1193" s="24"/>
      <c r="L1193" s="25"/>
    </row>
    <row r="1194" spans="1:12" ht="14.25" customHeight="1">
      <c r="A1194" s="59"/>
      <c r="B1194" s="26"/>
      <c r="C1194" s="43" t="s">
        <v>1122</v>
      </c>
      <c r="D1194" s="28"/>
      <c r="E1194" s="29"/>
      <c r="F1194" s="79"/>
      <c r="G1194" s="30"/>
      <c r="H1194" s="6"/>
      <c r="I1194" s="5">
        <f>SUM(I1169:I1192)</f>
        <v>959.90000000000009</v>
      </c>
      <c r="J1194" s="7"/>
      <c r="K1194" s="7"/>
      <c r="L1194" s="31"/>
    </row>
    <row r="1195" spans="1:12" ht="14.25" customHeight="1">
      <c r="A1195" s="58"/>
      <c r="B1195" s="20"/>
      <c r="C1195" s="2"/>
      <c r="D1195" s="22"/>
      <c r="E1195" s="2"/>
      <c r="F1195" s="78"/>
      <c r="G1195" s="23"/>
      <c r="H1195" s="15"/>
      <c r="I1195" s="72"/>
      <c r="J1195" s="24"/>
      <c r="K1195" s="24"/>
      <c r="L1195" s="25"/>
    </row>
    <row r="1196" spans="1:12" ht="14.25" customHeight="1">
      <c r="A1196" s="59"/>
      <c r="B1196" s="26"/>
      <c r="C1196" s="43" t="s">
        <v>60</v>
      </c>
      <c r="D1196" s="28"/>
      <c r="E1196" s="29"/>
      <c r="F1196" s="79"/>
      <c r="G1196" s="30"/>
      <c r="H1196" s="6"/>
      <c r="I1196" s="6">
        <f>IF(I1194&gt;=10000,ROUNDDOWN((I1194/100)*100,-2),IF(10000&gt;I1194&gt;=1000,ROUNDDOWN((I1194/10)*10,-1),IF(I1194&lt;1000,ROUNDDOWN((I1194/1)*1,0))))</f>
        <v>950</v>
      </c>
      <c r="J1196" s="7"/>
      <c r="K1196" s="7"/>
      <c r="L1196" s="31"/>
    </row>
    <row r="1197" spans="1:12" ht="14.25" customHeight="1">
      <c r="A1197" s="40"/>
      <c r="B1197" s="8"/>
      <c r="D1197" s="10"/>
      <c r="F1197" s="77"/>
      <c r="G1197" s="17"/>
      <c r="H1197" s="32"/>
      <c r="I1197" s="71"/>
      <c r="J1197" s="18"/>
      <c r="K1197" s="18"/>
      <c r="L1197" s="19"/>
    </row>
    <row r="1198" spans="1:12" ht="14.25" customHeight="1" thickBot="1">
      <c r="A1198" s="60"/>
      <c r="B1198" s="50"/>
      <c r="C1198" s="51"/>
      <c r="D1198" s="52"/>
      <c r="E1198" s="53"/>
      <c r="F1198" s="80"/>
      <c r="G1198" s="55"/>
      <c r="H1198" s="125"/>
      <c r="I1198" s="125"/>
      <c r="J1198" s="124"/>
      <c r="K1198" s="62"/>
      <c r="L1198" s="119"/>
    </row>
    <row r="1200" spans="1:12" ht="14.25" customHeight="1">
      <c r="J1200" s="56" t="s">
        <v>3</v>
      </c>
      <c r="K1200" s="776">
        <f>K1160+1</f>
        <v>30</v>
      </c>
      <c r="L1200" s="777"/>
    </row>
    <row r="1202" spans="1:12" ht="14.25" customHeight="1" thickBot="1"/>
    <row r="1203" spans="1:12" ht="14.25" customHeight="1">
      <c r="A1203" s="34"/>
      <c r="B1203" s="35"/>
      <c r="C1203" s="11"/>
      <c r="D1203" s="37"/>
      <c r="E1203" s="11"/>
      <c r="F1203" s="44"/>
      <c r="G1203" s="44"/>
      <c r="H1203" s="44"/>
      <c r="I1203" s="44"/>
      <c r="J1203" s="11"/>
      <c r="K1203" s="11"/>
      <c r="L1203" s="45"/>
    </row>
    <row r="1204" spans="1:12" ht="14.25" customHeight="1" thickBot="1">
      <c r="A1204" s="46"/>
      <c r="B1204" s="47"/>
      <c r="C1204" s="39" t="s">
        <v>5</v>
      </c>
      <c r="D1204" s="48"/>
      <c r="E1204" s="39" t="s">
        <v>6</v>
      </c>
      <c r="F1204" s="49" t="s">
        <v>7</v>
      </c>
      <c r="G1204" s="49" t="s">
        <v>4</v>
      </c>
      <c r="H1204" s="49" t="s">
        <v>8</v>
      </c>
      <c r="I1204" s="49" t="s">
        <v>1</v>
      </c>
      <c r="J1204" s="586" t="s">
        <v>2</v>
      </c>
      <c r="K1204" s="586"/>
      <c r="L1204" s="587"/>
    </row>
    <row r="1205" spans="1:12" ht="14.25" customHeight="1">
      <c r="A1205" s="34"/>
      <c r="B1205" s="35"/>
      <c r="C1205" s="11"/>
      <c r="D1205" s="37"/>
      <c r="E1205" s="11"/>
      <c r="F1205" s="81"/>
      <c r="G1205" s="13"/>
      <c r="H1205" s="38"/>
      <c r="I1205" s="38"/>
      <c r="J1205" s="241" t="s">
        <v>922</v>
      </c>
      <c r="K1205" s="11"/>
      <c r="L1205" s="45"/>
    </row>
    <row r="1206" spans="1:12" ht="14.25" customHeight="1">
      <c r="A1206" s="245" t="s">
        <v>1123</v>
      </c>
      <c r="B1206" s="8"/>
      <c r="C1206" s="9" t="s">
        <v>233</v>
      </c>
      <c r="D1206" s="10"/>
      <c r="E1206" t="s">
        <v>221</v>
      </c>
      <c r="F1206" s="77"/>
      <c r="G1206" s="17"/>
      <c r="H1206" s="32"/>
      <c r="I1206" s="32"/>
      <c r="J1206" s="18" t="s">
        <v>923</v>
      </c>
      <c r="K1206" s="18"/>
      <c r="L1206" s="19"/>
    </row>
    <row r="1207" spans="1:12" ht="14.25" customHeight="1">
      <c r="A1207" s="41"/>
      <c r="B1207" s="20"/>
      <c r="C1207" s="2"/>
      <c r="D1207" s="22"/>
      <c r="E1207" s="2"/>
      <c r="F1207" s="78"/>
      <c r="G1207" s="23"/>
      <c r="H1207" s="15"/>
      <c r="I1207" s="15"/>
      <c r="J1207" s="24" t="s">
        <v>924</v>
      </c>
      <c r="K1207" s="24"/>
      <c r="L1207" s="25"/>
    </row>
    <row r="1208" spans="1:12" ht="14.25" customHeight="1">
      <c r="A1208" s="42"/>
      <c r="B1208" s="26"/>
      <c r="C1208" s="27" t="s">
        <v>41</v>
      </c>
      <c r="D1208" s="28"/>
      <c r="E1208" s="29"/>
      <c r="F1208" s="79"/>
      <c r="G1208" s="30"/>
      <c r="H1208" s="6"/>
      <c r="I1208" s="6"/>
      <c r="J1208" s="7" t="s">
        <v>967</v>
      </c>
      <c r="K1208" s="7"/>
      <c r="L1208" s="31"/>
    </row>
    <row r="1209" spans="1:12" ht="14.25" customHeight="1">
      <c r="A1209" s="40"/>
      <c r="B1209" s="8"/>
      <c r="C1209" s="2"/>
      <c r="D1209" s="10"/>
      <c r="F1209" s="77"/>
      <c r="G1209" s="17"/>
      <c r="H1209" s="32"/>
      <c r="I1209" s="32"/>
      <c r="J1209" s="18" t="s">
        <v>935</v>
      </c>
      <c r="K1209" s="18"/>
      <c r="L1209" s="19"/>
    </row>
    <row r="1210" spans="1:12" ht="14.25" customHeight="1">
      <c r="A1210" s="59"/>
      <c r="B1210" s="8"/>
      <c r="C1210" s="9"/>
      <c r="D1210" s="10"/>
      <c r="E1210" s="237"/>
      <c r="F1210" s="3"/>
      <c r="G1210" s="30"/>
      <c r="H1210" s="3"/>
      <c r="I1210" s="3"/>
      <c r="J1210" s="7" t="s">
        <v>936</v>
      </c>
      <c r="K1210" s="18"/>
      <c r="L1210" s="19"/>
    </row>
    <row r="1211" spans="1:12" ht="14.25" customHeight="1">
      <c r="A1211" s="41"/>
      <c r="B1211" s="20"/>
      <c r="C1211" s="2"/>
      <c r="D1211" s="22"/>
      <c r="E1211" s="2"/>
      <c r="F1211" s="78"/>
      <c r="G1211" s="23"/>
      <c r="H1211" s="15"/>
      <c r="I1211" s="15"/>
      <c r="J1211" s="24"/>
      <c r="K1211" s="24"/>
      <c r="L1211" s="25"/>
    </row>
    <row r="1212" spans="1:12" ht="14.25" customHeight="1">
      <c r="A1212" s="42"/>
      <c r="B1212" s="26"/>
      <c r="C1212" s="27" t="s">
        <v>761</v>
      </c>
      <c r="D1212" s="28"/>
      <c r="E1212" s="238" t="s">
        <v>1019</v>
      </c>
      <c r="F1212" s="234">
        <v>7.0000000000000001E-3</v>
      </c>
      <c r="G1212" s="30" t="s">
        <v>812</v>
      </c>
      <c r="H1212" s="5">
        <v>21500</v>
      </c>
      <c r="I1212" s="5">
        <f>ROUNDDOWN(F1212*H1212,2)</f>
        <v>150.5</v>
      </c>
      <c r="J1212" s="7" t="s">
        <v>882</v>
      </c>
      <c r="K1212" s="7"/>
      <c r="L1212" s="31"/>
    </row>
    <row r="1213" spans="1:12" ht="14.25" customHeight="1">
      <c r="A1213" s="40"/>
      <c r="B1213" s="8"/>
      <c r="C1213" s="2"/>
      <c r="D1213" s="10"/>
      <c r="F1213" s="77"/>
      <c r="G1213" s="17"/>
      <c r="H1213" s="32"/>
      <c r="I1213" s="32"/>
      <c r="J1213" s="18"/>
      <c r="K1213" s="18"/>
      <c r="L1213" s="19"/>
    </row>
    <row r="1214" spans="1:12" ht="14.25" customHeight="1">
      <c r="A1214" s="59"/>
      <c r="B1214" s="26"/>
      <c r="C1214" s="27" t="s">
        <v>813</v>
      </c>
      <c r="D1214" s="28"/>
      <c r="E1214" s="238" t="s">
        <v>1020</v>
      </c>
      <c r="F1214" s="234">
        <v>2.9000000000000001E-2</v>
      </c>
      <c r="G1214" s="30" t="s">
        <v>812</v>
      </c>
      <c r="H1214" s="5">
        <v>19200</v>
      </c>
      <c r="I1214" s="5">
        <f>ROUNDDOWN(F1214*H1214,2)</f>
        <v>556.79999999999995</v>
      </c>
      <c r="J1214" s="7" t="s">
        <v>882</v>
      </c>
      <c r="K1214" s="7"/>
      <c r="L1214" s="31"/>
    </row>
    <row r="1215" spans="1:12" ht="14.25" customHeight="1">
      <c r="A1215" s="40"/>
      <c r="B1215" s="8"/>
      <c r="D1215" s="10"/>
      <c r="F1215" s="77"/>
      <c r="G1215" s="17"/>
      <c r="H1215" s="32"/>
      <c r="I1215" s="32"/>
      <c r="J1215" s="18"/>
      <c r="K1215" s="18"/>
      <c r="L1215" s="19"/>
    </row>
    <row r="1216" spans="1:12" ht="14.25" customHeight="1">
      <c r="A1216" s="59"/>
      <c r="B1216" s="8"/>
      <c r="C1216" s="9"/>
      <c r="D1216" s="10"/>
      <c r="E1216" s="237"/>
      <c r="F1216" s="3"/>
      <c r="G1216" s="30"/>
      <c r="H1216" s="3"/>
      <c r="I1216" s="3"/>
      <c r="J1216" s="7"/>
      <c r="K1216" s="7"/>
      <c r="L1216" s="31"/>
    </row>
    <row r="1217" spans="1:12" ht="14.25" customHeight="1">
      <c r="A1217" s="40"/>
      <c r="B1217" s="20"/>
      <c r="C1217" s="2"/>
      <c r="D1217" s="22"/>
      <c r="E1217" s="2"/>
      <c r="F1217" s="78"/>
      <c r="G1217" s="23"/>
      <c r="H1217" s="15"/>
      <c r="I1217" s="15"/>
      <c r="J1217" s="18"/>
      <c r="K1217" s="18"/>
      <c r="L1217" s="19"/>
    </row>
    <row r="1218" spans="1:12" ht="14.25" customHeight="1">
      <c r="A1218" s="59"/>
      <c r="B1218" s="26"/>
      <c r="C1218" s="27"/>
      <c r="D1218" s="28"/>
      <c r="E1218" s="238"/>
      <c r="F1218" s="234"/>
      <c r="G1218" s="30"/>
      <c r="H1218" s="5"/>
      <c r="I1218" s="5"/>
      <c r="J1218" s="7"/>
      <c r="K1218" s="7"/>
      <c r="L1218" s="31"/>
    </row>
    <row r="1219" spans="1:12" ht="14.25" customHeight="1">
      <c r="A1219" s="40"/>
      <c r="B1219" s="8"/>
      <c r="C1219" s="2"/>
      <c r="D1219" s="10"/>
      <c r="F1219" s="77"/>
      <c r="G1219" s="17"/>
      <c r="H1219" s="32"/>
      <c r="I1219" s="32"/>
      <c r="J1219" s="18"/>
      <c r="K1219" s="18"/>
      <c r="L1219" s="19"/>
    </row>
    <row r="1220" spans="1:12" ht="14.25" customHeight="1">
      <c r="A1220" s="59"/>
      <c r="B1220" s="26"/>
      <c r="C1220" s="27"/>
      <c r="D1220" s="28"/>
      <c r="E1220" s="238"/>
      <c r="F1220" s="234"/>
      <c r="G1220" s="30"/>
      <c r="H1220" s="5"/>
      <c r="I1220" s="5"/>
      <c r="J1220" s="7"/>
      <c r="K1220" s="7"/>
      <c r="L1220" s="31"/>
    </row>
    <row r="1221" spans="1:12" ht="14.25" customHeight="1">
      <c r="A1221" s="40"/>
      <c r="B1221" s="8"/>
      <c r="D1221" s="10"/>
      <c r="F1221" s="77"/>
      <c r="G1221" s="17"/>
      <c r="H1221" s="32"/>
      <c r="I1221" s="32"/>
      <c r="J1221" s="18"/>
      <c r="K1221" s="18"/>
      <c r="L1221" s="19"/>
    </row>
    <row r="1222" spans="1:12" ht="14.25" customHeight="1">
      <c r="A1222" s="59"/>
      <c r="B1222" s="26"/>
      <c r="C1222" s="27"/>
      <c r="D1222" s="28"/>
      <c r="E1222" s="29"/>
      <c r="F1222" s="5"/>
      <c r="G1222" s="30"/>
      <c r="H1222" s="5"/>
      <c r="I1222" s="5"/>
      <c r="J1222" s="7"/>
      <c r="K1222" s="7"/>
      <c r="L1222" s="31"/>
    </row>
    <row r="1223" spans="1:12" ht="14.25" customHeight="1">
      <c r="A1223" s="40"/>
      <c r="B1223" s="8"/>
      <c r="D1223" s="10"/>
      <c r="F1223" s="77"/>
      <c r="G1223" s="17"/>
      <c r="H1223" s="32"/>
      <c r="I1223" s="32"/>
      <c r="J1223" s="18"/>
      <c r="K1223" s="18"/>
      <c r="L1223" s="19"/>
    </row>
    <row r="1224" spans="1:12" ht="14.25" customHeight="1">
      <c r="A1224" s="59"/>
      <c r="B1224" s="26"/>
      <c r="C1224" s="27"/>
      <c r="D1224" s="28"/>
      <c r="E1224" s="29"/>
      <c r="F1224" s="5"/>
      <c r="G1224" s="30"/>
      <c r="H1224" s="5"/>
      <c r="I1224" s="5"/>
      <c r="J1224" s="7"/>
      <c r="K1224" s="7"/>
      <c r="L1224" s="31"/>
    </row>
    <row r="1225" spans="1:12" ht="14.25" customHeight="1">
      <c r="A1225" s="40"/>
      <c r="B1225" s="8"/>
      <c r="D1225" s="10"/>
      <c r="F1225" s="77"/>
      <c r="G1225" s="17"/>
      <c r="H1225" s="32"/>
      <c r="I1225" s="32"/>
      <c r="J1225" s="18"/>
      <c r="K1225" s="18"/>
      <c r="L1225" s="19"/>
    </row>
    <row r="1226" spans="1:12" ht="14.25" customHeight="1">
      <c r="A1226" s="59"/>
      <c r="B1226" s="26"/>
      <c r="C1226" s="27"/>
      <c r="D1226" s="28"/>
      <c r="E1226" s="29"/>
      <c r="F1226" s="5"/>
      <c r="G1226" s="30"/>
      <c r="H1226" s="5"/>
      <c r="I1226" s="5"/>
      <c r="J1226" s="7"/>
      <c r="K1226" s="7"/>
      <c r="L1226" s="31"/>
    </row>
    <row r="1227" spans="1:12" ht="14.25" customHeight="1">
      <c r="A1227" s="40"/>
      <c r="B1227" s="8"/>
      <c r="D1227" s="10"/>
      <c r="F1227" s="77"/>
      <c r="G1227" s="17"/>
      <c r="H1227" s="32"/>
      <c r="I1227" s="32"/>
      <c r="J1227" s="18"/>
      <c r="K1227" s="18"/>
      <c r="L1227" s="19"/>
    </row>
    <row r="1228" spans="1:12" ht="14.25" customHeight="1">
      <c r="A1228" s="59"/>
      <c r="B1228" s="26"/>
      <c r="C1228" s="9"/>
      <c r="D1228" s="10"/>
      <c r="F1228" s="3"/>
      <c r="G1228" s="30"/>
      <c r="H1228" s="5"/>
      <c r="I1228" s="5"/>
      <c r="J1228" s="7"/>
      <c r="K1228" s="7"/>
      <c r="L1228" s="31"/>
    </row>
    <row r="1229" spans="1:12" ht="14.25" customHeight="1">
      <c r="A1229" s="40"/>
      <c r="B1229" s="8"/>
      <c r="C1229" s="2"/>
      <c r="D1229" s="22"/>
      <c r="E1229" s="2"/>
      <c r="F1229" s="78"/>
      <c r="G1229" s="23"/>
      <c r="H1229" s="32"/>
      <c r="I1229" s="32"/>
      <c r="J1229" s="18"/>
      <c r="K1229" s="18"/>
      <c r="L1229" s="19"/>
    </row>
    <row r="1230" spans="1:12" ht="14.25" customHeight="1">
      <c r="A1230" s="40"/>
      <c r="B1230" s="8"/>
      <c r="C1230" s="27"/>
      <c r="D1230" s="28"/>
      <c r="E1230" s="29"/>
      <c r="F1230" s="5"/>
      <c r="G1230" s="30"/>
      <c r="H1230" s="32"/>
      <c r="I1230" s="5"/>
      <c r="J1230" s="18"/>
      <c r="K1230" s="18"/>
      <c r="L1230" s="19"/>
    </row>
    <row r="1231" spans="1:12" ht="14.25" customHeight="1">
      <c r="A1231" s="58"/>
      <c r="B1231" s="20"/>
      <c r="C1231" s="2"/>
      <c r="D1231" s="10"/>
      <c r="F1231" s="77"/>
      <c r="G1231" s="17"/>
      <c r="H1231" s="15"/>
      <c r="I1231" s="32"/>
      <c r="J1231" s="24"/>
      <c r="K1231" s="24"/>
      <c r="L1231" s="25"/>
    </row>
    <row r="1232" spans="1:12" ht="14.25" customHeight="1">
      <c r="A1232" s="59"/>
      <c r="B1232" s="26"/>
      <c r="C1232" s="27"/>
      <c r="D1232" s="28"/>
      <c r="E1232" s="29"/>
      <c r="F1232" s="5"/>
      <c r="G1232" s="30"/>
      <c r="H1232" s="6"/>
      <c r="I1232" s="5"/>
      <c r="J1232" s="7"/>
      <c r="K1232" s="7"/>
      <c r="L1232" s="31"/>
    </row>
    <row r="1233" spans="1:12" ht="14.25" customHeight="1">
      <c r="A1233" s="58"/>
      <c r="B1233" s="20"/>
      <c r="C1233" s="2"/>
      <c r="D1233" s="22"/>
      <c r="E1233" s="2"/>
      <c r="F1233" s="78"/>
      <c r="G1233" s="23"/>
      <c r="H1233" s="15"/>
      <c r="I1233" s="72"/>
      <c r="J1233" s="24"/>
      <c r="K1233" s="24"/>
      <c r="L1233" s="25"/>
    </row>
    <row r="1234" spans="1:12" ht="14.25" customHeight="1">
      <c r="A1234" s="59"/>
      <c r="B1234" s="26"/>
      <c r="C1234" s="43" t="s">
        <v>1124</v>
      </c>
      <c r="D1234" s="28"/>
      <c r="E1234" s="29"/>
      <c r="F1234" s="79"/>
      <c r="G1234" s="30"/>
      <c r="H1234" s="6"/>
      <c r="I1234" s="5">
        <f>SUM(I1209:I1232)</f>
        <v>707.3</v>
      </c>
      <c r="J1234" s="7"/>
      <c r="K1234" s="7"/>
      <c r="L1234" s="31"/>
    </row>
    <row r="1235" spans="1:12" ht="14.25" customHeight="1">
      <c r="A1235" s="58"/>
      <c r="B1235" s="20"/>
      <c r="C1235" s="2"/>
      <c r="D1235" s="22"/>
      <c r="E1235" s="2"/>
      <c r="F1235" s="78"/>
      <c r="G1235" s="23"/>
      <c r="H1235" s="15"/>
      <c r="I1235" s="72"/>
      <c r="J1235" s="24"/>
      <c r="K1235" s="24"/>
      <c r="L1235" s="25"/>
    </row>
    <row r="1236" spans="1:12" ht="14.25" customHeight="1">
      <c r="A1236" s="59"/>
      <c r="B1236" s="26"/>
      <c r="C1236" s="43" t="s">
        <v>60</v>
      </c>
      <c r="D1236" s="28"/>
      <c r="E1236" s="29"/>
      <c r="F1236" s="79"/>
      <c r="G1236" s="30"/>
      <c r="H1236" s="6"/>
      <c r="I1236" s="6">
        <f>IF(I1234&gt;=10000,ROUNDDOWN((I1234/100)*100,-2),IF(10000&gt;I1234&gt;=1000,ROUNDDOWN((I1234/10)*10,-1),IF(I1234&lt;1000,ROUNDDOWN((I1234/1)*1,0))))</f>
        <v>700</v>
      </c>
      <c r="J1236" s="7"/>
      <c r="K1236" s="7"/>
      <c r="L1236" s="31"/>
    </row>
    <row r="1237" spans="1:12" ht="14.25" customHeight="1">
      <c r="A1237" s="40"/>
      <c r="B1237" s="8"/>
      <c r="D1237" s="10"/>
      <c r="F1237" s="77"/>
      <c r="G1237" s="17"/>
      <c r="H1237" s="32"/>
      <c r="I1237" s="71"/>
      <c r="J1237" s="18"/>
      <c r="K1237" s="18"/>
      <c r="L1237" s="19"/>
    </row>
    <row r="1238" spans="1:12" ht="14.25" customHeight="1" thickBot="1">
      <c r="A1238" s="60"/>
      <c r="B1238" s="50"/>
      <c r="C1238" s="51"/>
      <c r="D1238" s="52"/>
      <c r="E1238" s="53"/>
      <c r="F1238" s="80"/>
      <c r="G1238" s="55"/>
      <c r="H1238" s="125"/>
      <c r="I1238" s="125"/>
      <c r="J1238" s="124"/>
      <c r="K1238" s="62"/>
      <c r="L1238" s="119"/>
    </row>
    <row r="1240" spans="1:12" ht="14.25" customHeight="1">
      <c r="J1240" s="56" t="s">
        <v>3</v>
      </c>
      <c r="K1240" s="776">
        <f>K1200+1</f>
        <v>31</v>
      </c>
      <c r="L1240" s="777"/>
    </row>
    <row r="1242" spans="1:12" ht="14.25" customHeight="1" thickBot="1"/>
    <row r="1243" spans="1:12" ht="14.25" customHeight="1">
      <c r="A1243" s="34"/>
      <c r="B1243" s="35"/>
      <c r="C1243" s="11"/>
      <c r="D1243" s="37"/>
      <c r="E1243" s="11"/>
      <c r="F1243" s="44"/>
      <c r="G1243" s="44"/>
      <c r="H1243" s="44"/>
      <c r="I1243" s="44"/>
      <c r="J1243" s="11"/>
      <c r="K1243" s="11"/>
      <c r="L1243" s="45"/>
    </row>
    <row r="1244" spans="1:12" ht="14.25" customHeight="1" thickBot="1">
      <c r="A1244" s="46"/>
      <c r="B1244" s="47"/>
      <c r="C1244" s="39" t="s">
        <v>5</v>
      </c>
      <c r="D1244" s="48"/>
      <c r="E1244" s="39" t="s">
        <v>6</v>
      </c>
      <c r="F1244" s="49" t="s">
        <v>7</v>
      </c>
      <c r="G1244" s="49" t="s">
        <v>4</v>
      </c>
      <c r="H1244" s="49" t="s">
        <v>8</v>
      </c>
      <c r="I1244" s="49" t="s">
        <v>1</v>
      </c>
      <c r="J1244" s="586" t="s">
        <v>2</v>
      </c>
      <c r="K1244" s="586"/>
      <c r="L1244" s="587"/>
    </row>
    <row r="1245" spans="1:12" ht="14.25" customHeight="1">
      <c r="A1245" s="34"/>
      <c r="B1245" s="35"/>
      <c r="C1245" s="11"/>
      <c r="D1245" s="37"/>
      <c r="E1245" s="11"/>
      <c r="F1245" s="81"/>
      <c r="G1245" s="13"/>
      <c r="H1245" s="38"/>
      <c r="I1245" s="38"/>
      <c r="J1245" s="241" t="s">
        <v>922</v>
      </c>
      <c r="K1245" s="11"/>
      <c r="L1245" s="45"/>
    </row>
    <row r="1246" spans="1:12" ht="14.25" customHeight="1">
      <c r="A1246" s="245" t="s">
        <v>1125</v>
      </c>
      <c r="B1246" s="8"/>
      <c r="C1246" s="9" t="s">
        <v>234</v>
      </c>
      <c r="D1246" s="10"/>
      <c r="E1246" t="s">
        <v>235</v>
      </c>
      <c r="F1246" s="77"/>
      <c r="G1246" s="17"/>
      <c r="H1246" s="32"/>
      <c r="I1246" s="32"/>
      <c r="J1246" s="18" t="s">
        <v>923</v>
      </c>
      <c r="K1246" s="18"/>
      <c r="L1246" s="19"/>
    </row>
    <row r="1247" spans="1:12" ht="14.25" customHeight="1">
      <c r="A1247" s="41"/>
      <c r="B1247" s="20"/>
      <c r="C1247" s="2"/>
      <c r="D1247" s="22"/>
      <c r="E1247" s="2"/>
      <c r="F1247" s="78"/>
      <c r="G1247" s="23"/>
      <c r="H1247" s="15"/>
      <c r="I1247" s="15"/>
      <c r="J1247" s="24" t="s">
        <v>924</v>
      </c>
      <c r="K1247" s="24"/>
      <c r="L1247" s="25"/>
    </row>
    <row r="1248" spans="1:12" ht="14.25" customHeight="1">
      <c r="A1248" s="42"/>
      <c r="B1248" s="26"/>
      <c r="C1248" s="27" t="s">
        <v>41</v>
      </c>
      <c r="D1248" s="28"/>
      <c r="E1248" s="29"/>
      <c r="F1248" s="79"/>
      <c r="G1248" s="30"/>
      <c r="H1248" s="6"/>
      <c r="I1248" s="6"/>
      <c r="J1248" s="7" t="s">
        <v>967</v>
      </c>
      <c r="K1248" s="7"/>
      <c r="L1248" s="31"/>
    </row>
    <row r="1249" spans="1:12" ht="14.25" customHeight="1">
      <c r="A1249" s="40"/>
      <c r="B1249" s="8"/>
      <c r="C1249" s="2"/>
      <c r="D1249" s="22"/>
      <c r="E1249" s="2"/>
      <c r="F1249" s="78"/>
      <c r="G1249" s="23"/>
      <c r="H1249" s="32"/>
      <c r="I1249" s="32"/>
      <c r="J1249" s="18" t="s">
        <v>935</v>
      </c>
      <c r="K1249" s="18"/>
      <c r="L1249" s="19"/>
    </row>
    <row r="1250" spans="1:12" ht="14.25" customHeight="1">
      <c r="A1250" s="59"/>
      <c r="B1250" s="26"/>
      <c r="C1250" s="27"/>
      <c r="D1250" s="28"/>
      <c r="E1250" s="29"/>
      <c r="F1250" s="5"/>
      <c r="G1250" s="30"/>
      <c r="H1250" s="5"/>
      <c r="I1250" s="5"/>
      <c r="J1250" s="7" t="s">
        <v>1021</v>
      </c>
      <c r="K1250" s="18"/>
      <c r="L1250" s="19"/>
    </row>
    <row r="1251" spans="1:12" ht="14.25" customHeight="1">
      <c r="A1251" s="41"/>
      <c r="B1251" s="20"/>
      <c r="C1251" s="2"/>
      <c r="D1251" s="22"/>
      <c r="E1251" s="2"/>
      <c r="F1251" s="78"/>
      <c r="G1251" s="23"/>
      <c r="H1251" s="15"/>
      <c r="I1251" s="15"/>
      <c r="J1251" s="24"/>
      <c r="K1251" s="24"/>
      <c r="L1251" s="25"/>
    </row>
    <row r="1252" spans="1:12" ht="14.25" customHeight="1">
      <c r="A1252" s="42"/>
      <c r="B1252" s="26"/>
      <c r="C1252" s="27" t="s">
        <v>761</v>
      </c>
      <c r="D1252" s="28"/>
      <c r="E1252" s="238" t="s">
        <v>1022</v>
      </c>
      <c r="F1252" s="234">
        <v>3.9E-2</v>
      </c>
      <c r="G1252" s="30" t="s">
        <v>812</v>
      </c>
      <c r="H1252" s="5">
        <v>21500</v>
      </c>
      <c r="I1252" s="5">
        <f>ROUNDDOWN(F1252*H1252,2)</f>
        <v>838.5</v>
      </c>
      <c r="J1252" s="7" t="s">
        <v>882</v>
      </c>
      <c r="K1252" s="7"/>
      <c r="L1252" s="31"/>
    </row>
    <row r="1253" spans="1:12" ht="14.25" customHeight="1">
      <c r="A1253" s="40"/>
      <c r="B1253" s="8"/>
      <c r="C1253" s="2"/>
      <c r="D1253" s="10"/>
      <c r="F1253" s="77"/>
      <c r="G1253" s="17"/>
      <c r="H1253" s="32"/>
      <c r="I1253" s="32"/>
      <c r="J1253" s="18"/>
      <c r="K1253" s="18"/>
      <c r="L1253" s="19"/>
    </row>
    <row r="1254" spans="1:12" ht="14.25" customHeight="1">
      <c r="A1254" s="59"/>
      <c r="B1254" s="26"/>
      <c r="C1254" s="27" t="s">
        <v>813</v>
      </c>
      <c r="D1254" s="28"/>
      <c r="E1254" s="238" t="s">
        <v>1023</v>
      </c>
      <c r="F1254" s="234">
        <v>0.11700000000000001</v>
      </c>
      <c r="G1254" s="30" t="s">
        <v>812</v>
      </c>
      <c r="H1254" s="5">
        <v>19200</v>
      </c>
      <c r="I1254" s="5">
        <f>ROUNDDOWN(F1254*H1254,2)</f>
        <v>2246.4</v>
      </c>
      <c r="J1254" s="7" t="s">
        <v>882</v>
      </c>
      <c r="K1254" s="7"/>
      <c r="L1254" s="31"/>
    </row>
    <row r="1255" spans="1:12" ht="14.25" customHeight="1">
      <c r="A1255" s="40"/>
      <c r="B1255" s="8"/>
      <c r="D1255" s="10"/>
      <c r="F1255" s="77"/>
      <c r="G1255" s="17"/>
      <c r="H1255" s="32"/>
      <c r="I1255" s="32"/>
      <c r="J1255" s="18"/>
      <c r="K1255" s="18"/>
      <c r="L1255" s="19"/>
    </row>
    <row r="1256" spans="1:12" ht="14.25" customHeight="1">
      <c r="A1256" s="40"/>
      <c r="B1256" s="8"/>
      <c r="C1256" s="27"/>
      <c r="D1256" s="28"/>
      <c r="E1256" s="1"/>
      <c r="F1256" s="5"/>
      <c r="G1256" s="30"/>
      <c r="H1256" s="3"/>
      <c r="I1256" s="5"/>
      <c r="J1256" s="7"/>
      <c r="K1256" s="18"/>
      <c r="L1256" s="19"/>
    </row>
    <row r="1257" spans="1:12" ht="14.25" customHeight="1">
      <c r="A1257" s="58"/>
      <c r="B1257" s="20"/>
      <c r="C1257" s="2"/>
      <c r="D1257" s="10"/>
      <c r="F1257" s="77"/>
      <c r="G1257" s="17"/>
      <c r="H1257" s="15"/>
      <c r="I1257" s="32"/>
      <c r="J1257" s="24"/>
      <c r="K1257" s="24"/>
      <c r="L1257" s="25"/>
    </row>
    <row r="1258" spans="1:12" ht="14.25" customHeight="1">
      <c r="A1258" s="59"/>
      <c r="B1258" s="26"/>
      <c r="C1258" s="27"/>
      <c r="D1258" s="28"/>
      <c r="E1258" s="1"/>
      <c r="F1258" s="5"/>
      <c r="G1258" s="30"/>
      <c r="H1258" s="5"/>
      <c r="I1258" s="5"/>
      <c r="J1258" s="7"/>
      <c r="K1258" s="7"/>
      <c r="L1258" s="31"/>
    </row>
    <row r="1259" spans="1:12" ht="14.25" customHeight="1">
      <c r="A1259" s="40"/>
      <c r="B1259" s="8"/>
      <c r="C1259" s="2"/>
      <c r="D1259" s="22"/>
      <c r="E1259" s="2"/>
      <c r="F1259" s="78"/>
      <c r="G1259" s="23"/>
      <c r="H1259" s="32"/>
      <c r="I1259" s="32"/>
      <c r="J1259" s="18"/>
      <c r="K1259" s="18"/>
      <c r="L1259" s="19"/>
    </row>
    <row r="1260" spans="1:12" ht="14.25" customHeight="1">
      <c r="A1260" s="59"/>
      <c r="B1260" s="26"/>
      <c r="C1260" s="27"/>
      <c r="D1260" s="28"/>
      <c r="E1260" s="29"/>
      <c r="F1260" s="5"/>
      <c r="G1260" s="30"/>
      <c r="H1260" s="5"/>
      <c r="I1260" s="5"/>
      <c r="J1260" s="7"/>
      <c r="K1260" s="7"/>
      <c r="L1260" s="31"/>
    </row>
    <row r="1261" spans="1:12" ht="14.25" customHeight="1">
      <c r="A1261" s="40"/>
      <c r="B1261" s="8"/>
      <c r="D1261" s="10"/>
      <c r="F1261" s="77"/>
      <c r="G1261" s="17"/>
      <c r="H1261" s="32"/>
      <c r="I1261" s="32"/>
      <c r="J1261" s="18"/>
      <c r="K1261" s="18"/>
      <c r="L1261" s="19"/>
    </row>
    <row r="1262" spans="1:12" ht="14.25" customHeight="1">
      <c r="A1262" s="59"/>
      <c r="B1262" s="26"/>
      <c r="C1262" s="27"/>
      <c r="D1262" s="28"/>
      <c r="E1262" s="29"/>
      <c r="F1262" s="5"/>
      <c r="G1262" s="30"/>
      <c r="H1262" s="5"/>
      <c r="I1262" s="5"/>
      <c r="J1262" s="7"/>
      <c r="K1262" s="7"/>
      <c r="L1262" s="31"/>
    </row>
    <row r="1263" spans="1:12" ht="14.25" customHeight="1">
      <c r="A1263" s="40"/>
      <c r="B1263" s="8"/>
      <c r="D1263" s="10"/>
      <c r="F1263" s="77"/>
      <c r="G1263" s="17"/>
      <c r="H1263" s="32"/>
      <c r="I1263" s="32"/>
      <c r="J1263" s="18"/>
      <c r="K1263" s="18"/>
      <c r="L1263" s="19"/>
    </row>
    <row r="1264" spans="1:12" ht="14.25" customHeight="1">
      <c r="A1264" s="59"/>
      <c r="B1264" s="26"/>
      <c r="C1264" s="27"/>
      <c r="D1264" s="28"/>
      <c r="E1264" s="29"/>
      <c r="F1264" s="5"/>
      <c r="G1264" s="30"/>
      <c r="H1264" s="5"/>
      <c r="I1264" s="5"/>
      <c r="J1264" s="7"/>
      <c r="K1264" s="7"/>
      <c r="L1264" s="31"/>
    </row>
    <row r="1265" spans="1:12" ht="14.25" customHeight="1">
      <c r="A1265" s="58"/>
      <c r="B1265" s="20"/>
      <c r="C1265" s="2"/>
      <c r="D1265" s="10"/>
      <c r="F1265" s="77"/>
      <c r="G1265" s="17"/>
      <c r="H1265" s="15"/>
      <c r="I1265" s="32"/>
      <c r="J1265" s="24"/>
      <c r="K1265" s="24"/>
      <c r="L1265" s="25"/>
    </row>
    <row r="1266" spans="1:12" ht="14.25" customHeight="1">
      <c r="A1266" s="59"/>
      <c r="B1266" s="26"/>
      <c r="C1266" s="27"/>
      <c r="D1266" s="28"/>
      <c r="E1266" s="29"/>
      <c r="F1266" s="5"/>
      <c r="G1266" s="30"/>
      <c r="H1266" s="5"/>
      <c r="I1266" s="5"/>
      <c r="J1266" s="7"/>
      <c r="K1266" s="7"/>
      <c r="L1266" s="31"/>
    </row>
    <row r="1267" spans="1:12" ht="14.25" customHeight="1">
      <c r="A1267" s="40"/>
      <c r="B1267" s="8"/>
      <c r="D1267" s="10"/>
      <c r="F1267" s="77"/>
      <c r="G1267" s="17"/>
      <c r="H1267" s="32"/>
      <c r="I1267" s="32"/>
      <c r="J1267" s="18"/>
      <c r="K1267" s="18"/>
      <c r="L1267" s="19"/>
    </row>
    <row r="1268" spans="1:12" ht="14.25" customHeight="1">
      <c r="A1268" s="59"/>
      <c r="B1268" s="26"/>
      <c r="C1268" s="9"/>
      <c r="D1268" s="10"/>
      <c r="F1268" s="3"/>
      <c r="G1268" s="30"/>
      <c r="H1268" s="5"/>
      <c r="I1268" s="5"/>
      <c r="J1268" s="7"/>
      <c r="K1268" s="7"/>
      <c r="L1268" s="31"/>
    </row>
    <row r="1269" spans="1:12" ht="14.25" customHeight="1">
      <c r="A1269" s="40"/>
      <c r="B1269" s="8"/>
      <c r="C1269" s="2"/>
      <c r="D1269" s="22"/>
      <c r="E1269" s="2"/>
      <c r="F1269" s="78"/>
      <c r="G1269" s="23"/>
      <c r="H1269" s="32"/>
      <c r="I1269" s="32"/>
      <c r="J1269" s="18"/>
      <c r="K1269" s="18"/>
      <c r="L1269" s="19"/>
    </row>
    <row r="1270" spans="1:12" ht="14.25" customHeight="1">
      <c r="A1270" s="40"/>
      <c r="B1270" s="8"/>
      <c r="C1270" s="27"/>
      <c r="D1270" s="28"/>
      <c r="E1270" s="29"/>
      <c r="F1270" s="5"/>
      <c r="G1270" s="30"/>
      <c r="H1270" s="32"/>
      <c r="I1270" s="5"/>
      <c r="J1270" s="18"/>
      <c r="K1270" s="18"/>
      <c r="L1270" s="19"/>
    </row>
    <row r="1271" spans="1:12" ht="14.25" customHeight="1">
      <c r="A1271" s="58"/>
      <c r="B1271" s="20"/>
      <c r="C1271" s="2"/>
      <c r="D1271" s="10"/>
      <c r="F1271" s="77"/>
      <c r="G1271" s="17"/>
      <c r="H1271" s="15"/>
      <c r="I1271" s="32"/>
      <c r="J1271" s="24"/>
      <c r="K1271" s="24"/>
      <c r="L1271" s="25"/>
    </row>
    <row r="1272" spans="1:12" ht="14.25" customHeight="1">
      <c r="A1272" s="59"/>
      <c r="B1272" s="26"/>
      <c r="C1272" s="27"/>
      <c r="D1272" s="28"/>
      <c r="E1272" s="29"/>
      <c r="F1272" s="5"/>
      <c r="G1272" s="30"/>
      <c r="H1272" s="6"/>
      <c r="I1272" s="5"/>
      <c r="J1272" s="7"/>
      <c r="K1272" s="7"/>
      <c r="L1272" s="31"/>
    </row>
    <row r="1273" spans="1:12" ht="14.25" customHeight="1">
      <c r="A1273" s="58"/>
      <c r="B1273" s="20"/>
      <c r="C1273" s="2"/>
      <c r="D1273" s="22"/>
      <c r="E1273" s="2"/>
      <c r="F1273" s="78"/>
      <c r="G1273" s="23"/>
      <c r="H1273" s="15"/>
      <c r="I1273" s="72"/>
      <c r="J1273" s="24"/>
      <c r="K1273" s="24"/>
      <c r="L1273" s="25"/>
    </row>
    <row r="1274" spans="1:12" ht="14.25" customHeight="1">
      <c r="A1274" s="59"/>
      <c r="B1274" s="26"/>
      <c r="C1274" s="43" t="s">
        <v>1126</v>
      </c>
      <c r="D1274" s="28"/>
      <c r="E1274" s="29"/>
      <c r="F1274" s="79"/>
      <c r="G1274" s="30"/>
      <c r="H1274" s="6"/>
      <c r="I1274" s="5">
        <f>SUM(I1249:I1272)</f>
        <v>3084.9</v>
      </c>
      <c r="J1274" s="7"/>
      <c r="K1274" s="7"/>
      <c r="L1274" s="31"/>
    </row>
    <row r="1275" spans="1:12" ht="14.25" customHeight="1">
      <c r="A1275" s="58"/>
      <c r="B1275" s="20"/>
      <c r="C1275" s="2"/>
      <c r="D1275" s="22"/>
      <c r="E1275" s="2"/>
      <c r="F1275" s="78"/>
      <c r="G1275" s="23"/>
      <c r="H1275" s="15"/>
      <c r="I1275" s="72"/>
      <c r="J1275" s="24"/>
      <c r="K1275" s="24"/>
      <c r="L1275" s="25"/>
    </row>
    <row r="1276" spans="1:12" ht="14.25" customHeight="1">
      <c r="A1276" s="59"/>
      <c r="B1276" s="26"/>
      <c r="C1276" s="43" t="s">
        <v>60</v>
      </c>
      <c r="D1276" s="28"/>
      <c r="E1276" s="29"/>
      <c r="F1276" s="79"/>
      <c r="G1276" s="30"/>
      <c r="H1276" s="6"/>
      <c r="I1276" s="6">
        <f>IF(I1274&gt;=10000,ROUNDDOWN((I1274/100)*100,-2),IF(10000&gt;I1274&gt;=1000,ROUNDDOWN((I1274/10)*10,-1),IF(I1274&lt;1000,ROUNDDOWN((I1274/1)*1,0))))</f>
        <v>3080</v>
      </c>
      <c r="J1276" s="7"/>
      <c r="K1276" s="7"/>
      <c r="L1276" s="31"/>
    </row>
    <row r="1277" spans="1:12" ht="14.25" customHeight="1">
      <c r="A1277" s="40"/>
      <c r="B1277" s="8"/>
      <c r="D1277" s="10"/>
      <c r="F1277" s="77"/>
      <c r="G1277" s="17"/>
      <c r="H1277" s="32"/>
      <c r="I1277" s="71"/>
      <c r="J1277" s="18"/>
      <c r="K1277" s="18"/>
      <c r="L1277" s="19"/>
    </row>
    <row r="1278" spans="1:12" ht="14.25" customHeight="1" thickBot="1">
      <c r="A1278" s="60"/>
      <c r="B1278" s="50"/>
      <c r="C1278" s="51"/>
      <c r="D1278" s="52"/>
      <c r="E1278" s="53"/>
      <c r="F1278" s="80"/>
      <c r="G1278" s="55"/>
      <c r="H1278" s="125"/>
      <c r="I1278" s="125"/>
      <c r="J1278" s="124"/>
      <c r="K1278" s="62"/>
      <c r="L1278" s="119"/>
    </row>
    <row r="1280" spans="1:12" ht="14.25" customHeight="1">
      <c r="J1280" s="56" t="s">
        <v>3</v>
      </c>
      <c r="K1280" s="776">
        <f>K1240+1</f>
        <v>32</v>
      </c>
      <c r="L1280" s="777"/>
    </row>
    <row r="1282" spans="1:12" ht="14.25" customHeight="1" thickBot="1"/>
    <row r="1283" spans="1:12" ht="14.25" customHeight="1">
      <c r="A1283" s="34"/>
      <c r="B1283" s="35"/>
      <c r="C1283" s="11"/>
      <c r="D1283" s="37"/>
      <c r="E1283" s="11"/>
      <c r="F1283" s="44"/>
      <c r="G1283" s="44"/>
      <c r="H1283" s="44"/>
      <c r="I1283" s="44"/>
      <c r="J1283" s="11"/>
      <c r="K1283" s="11"/>
      <c r="L1283" s="45"/>
    </row>
    <row r="1284" spans="1:12" ht="14.25" customHeight="1" thickBot="1">
      <c r="A1284" s="46"/>
      <c r="B1284" s="47"/>
      <c r="C1284" s="39" t="s">
        <v>5</v>
      </c>
      <c r="D1284" s="48"/>
      <c r="E1284" s="39" t="s">
        <v>6</v>
      </c>
      <c r="F1284" s="49" t="s">
        <v>7</v>
      </c>
      <c r="G1284" s="49" t="s">
        <v>4</v>
      </c>
      <c r="H1284" s="49" t="s">
        <v>8</v>
      </c>
      <c r="I1284" s="49" t="s">
        <v>1</v>
      </c>
      <c r="J1284" s="586" t="s">
        <v>2</v>
      </c>
      <c r="K1284" s="586"/>
      <c r="L1284" s="587"/>
    </row>
    <row r="1285" spans="1:12" ht="14.25" customHeight="1">
      <c r="A1285" s="34"/>
      <c r="B1285" s="35"/>
      <c r="C1285" s="11"/>
      <c r="D1285" s="37"/>
      <c r="E1285" s="11"/>
      <c r="F1285" s="81"/>
      <c r="G1285" s="13"/>
      <c r="H1285" s="38"/>
      <c r="I1285" s="38"/>
      <c r="J1285" s="241" t="s">
        <v>922</v>
      </c>
      <c r="K1285" s="11"/>
      <c r="L1285" s="45"/>
    </row>
    <row r="1286" spans="1:12" ht="14.25" customHeight="1">
      <c r="A1286" s="245" t="s">
        <v>1127</v>
      </c>
      <c r="B1286" s="8"/>
      <c r="C1286" s="9" t="s">
        <v>237</v>
      </c>
      <c r="D1286" s="10"/>
      <c r="E1286" t="s">
        <v>253</v>
      </c>
      <c r="F1286" s="77"/>
      <c r="G1286" s="17"/>
      <c r="H1286" s="32"/>
      <c r="I1286" s="32"/>
      <c r="J1286" s="18" t="s">
        <v>923</v>
      </c>
      <c r="K1286" s="18"/>
      <c r="L1286" s="19"/>
    </row>
    <row r="1287" spans="1:12" ht="14.25" customHeight="1">
      <c r="A1287" s="41"/>
      <c r="B1287" s="20"/>
      <c r="C1287" s="2"/>
      <c r="D1287" s="22"/>
      <c r="E1287" s="2"/>
      <c r="F1287" s="78"/>
      <c r="G1287" s="23"/>
      <c r="H1287" s="15"/>
      <c r="I1287" s="15"/>
      <c r="J1287" s="24" t="s">
        <v>924</v>
      </c>
      <c r="K1287" s="24"/>
      <c r="L1287" s="25"/>
    </row>
    <row r="1288" spans="1:12" ht="14.25" customHeight="1">
      <c r="A1288" s="42"/>
      <c r="B1288" s="26"/>
      <c r="C1288" s="27" t="s">
        <v>41</v>
      </c>
      <c r="D1288" s="28"/>
      <c r="E1288" s="29"/>
      <c r="F1288" s="79"/>
      <c r="G1288" s="30"/>
      <c r="H1288" s="6"/>
      <c r="I1288" s="6"/>
      <c r="J1288" s="7" t="s">
        <v>967</v>
      </c>
      <c r="K1288" s="7"/>
      <c r="L1288" s="31"/>
    </row>
    <row r="1289" spans="1:12" ht="14.25" customHeight="1">
      <c r="A1289" s="40"/>
      <c r="B1289" s="8"/>
      <c r="C1289" s="2"/>
      <c r="D1289" s="22"/>
      <c r="E1289" s="2"/>
      <c r="F1289" s="78"/>
      <c r="G1289" s="23"/>
      <c r="H1289" s="32"/>
      <c r="I1289" s="32"/>
      <c r="J1289" s="18" t="s">
        <v>935</v>
      </c>
      <c r="K1289" s="18"/>
      <c r="L1289" s="19"/>
    </row>
    <row r="1290" spans="1:12" ht="14.25" customHeight="1">
      <c r="A1290" s="59"/>
      <c r="B1290" s="26"/>
      <c r="C1290" s="27"/>
      <c r="D1290" s="28"/>
      <c r="E1290" s="29"/>
      <c r="F1290" s="5"/>
      <c r="G1290" s="30"/>
      <c r="H1290" s="5"/>
      <c r="I1290" s="5"/>
      <c r="J1290" s="7" t="s">
        <v>1007</v>
      </c>
      <c r="K1290" s="18"/>
      <c r="L1290" s="19"/>
    </row>
    <row r="1291" spans="1:12" ht="14.25" customHeight="1">
      <c r="A1291" s="41"/>
      <c r="B1291" s="20"/>
      <c r="C1291" s="2" t="s">
        <v>937</v>
      </c>
      <c r="D1291" s="22"/>
      <c r="E1291" s="2"/>
      <c r="F1291" s="78"/>
      <c r="G1291" s="23"/>
      <c r="H1291" s="15"/>
      <c r="I1291" s="15"/>
      <c r="J1291" s="24"/>
      <c r="K1291" s="24"/>
      <c r="L1291" s="25"/>
    </row>
    <row r="1292" spans="1:12" ht="14.25" customHeight="1">
      <c r="A1292" s="42"/>
      <c r="B1292" s="26"/>
      <c r="C1292" s="27" t="s">
        <v>813</v>
      </c>
      <c r="D1292" s="28"/>
      <c r="E1292" s="238" t="s">
        <v>1043</v>
      </c>
      <c r="F1292" s="234">
        <v>2.4E-2</v>
      </c>
      <c r="G1292" s="30" t="s">
        <v>812</v>
      </c>
      <c r="H1292" s="5">
        <v>19200</v>
      </c>
      <c r="I1292" s="5">
        <f>ROUNDDOWN(F1292*H1292,2)</f>
        <v>460.8</v>
      </c>
      <c r="J1292" s="7" t="s">
        <v>882</v>
      </c>
      <c r="K1292" s="7"/>
      <c r="L1292" s="31"/>
    </row>
    <row r="1293" spans="1:12" ht="14.25" customHeight="1">
      <c r="A1293" s="40"/>
      <c r="B1293" s="8"/>
      <c r="D1293" s="10"/>
      <c r="F1293" s="77"/>
      <c r="G1293" s="17"/>
      <c r="H1293" s="32"/>
      <c r="I1293" s="32"/>
      <c r="J1293" s="18"/>
      <c r="K1293" s="18"/>
      <c r="L1293" s="19"/>
    </row>
    <row r="1294" spans="1:12" ht="14.25" customHeight="1">
      <c r="A1294" s="59"/>
      <c r="B1294" s="26"/>
      <c r="C1294" s="27"/>
      <c r="D1294" s="28"/>
      <c r="E1294" s="29"/>
      <c r="F1294" s="5"/>
      <c r="G1294" s="30"/>
      <c r="H1294" s="5"/>
      <c r="I1294" s="5"/>
      <c r="J1294" s="7"/>
      <c r="K1294" s="7"/>
      <c r="L1294" s="31"/>
    </row>
    <row r="1295" spans="1:12" ht="14.25" customHeight="1">
      <c r="A1295" s="40"/>
      <c r="B1295" s="8"/>
      <c r="D1295" s="10"/>
      <c r="F1295" s="77"/>
      <c r="G1295" s="17"/>
      <c r="H1295" s="32"/>
      <c r="I1295" s="32"/>
      <c r="J1295" s="18"/>
      <c r="K1295" s="18"/>
      <c r="L1295" s="19"/>
    </row>
    <row r="1296" spans="1:12" ht="14.25" customHeight="1">
      <c r="A1296" s="40"/>
      <c r="B1296" s="8"/>
      <c r="C1296" s="27"/>
      <c r="D1296" s="28"/>
      <c r="E1296" s="1"/>
      <c r="F1296" s="5"/>
      <c r="G1296" s="30"/>
      <c r="H1296" s="3"/>
      <c r="I1296" s="5"/>
      <c r="J1296" s="7"/>
      <c r="K1296" s="18"/>
      <c r="L1296" s="19"/>
    </row>
    <row r="1297" spans="1:12" ht="14.25" customHeight="1">
      <c r="A1297" s="58"/>
      <c r="B1297" s="20"/>
      <c r="C1297" s="2"/>
      <c r="D1297" s="10"/>
      <c r="F1297" s="77"/>
      <c r="G1297" s="17"/>
      <c r="H1297" s="15"/>
      <c r="I1297" s="32"/>
      <c r="J1297" s="24"/>
      <c r="K1297" s="24"/>
      <c r="L1297" s="25"/>
    </row>
    <row r="1298" spans="1:12" ht="14.25" customHeight="1">
      <c r="A1298" s="59"/>
      <c r="B1298" s="26"/>
      <c r="C1298" s="27"/>
      <c r="D1298" s="28"/>
      <c r="E1298" s="1"/>
      <c r="F1298" s="5"/>
      <c r="G1298" s="30"/>
      <c r="H1298" s="5"/>
      <c r="I1298" s="5"/>
      <c r="J1298" s="7"/>
      <c r="K1298" s="7"/>
      <c r="L1298" s="31"/>
    </row>
    <row r="1299" spans="1:12" ht="14.25" customHeight="1">
      <c r="A1299" s="40"/>
      <c r="B1299" s="8"/>
      <c r="C1299" s="2"/>
      <c r="D1299" s="22"/>
      <c r="E1299" s="2"/>
      <c r="F1299" s="78"/>
      <c r="G1299" s="23"/>
      <c r="H1299" s="32"/>
      <c r="I1299" s="32"/>
      <c r="J1299" s="18"/>
      <c r="K1299" s="18"/>
      <c r="L1299" s="19"/>
    </row>
    <row r="1300" spans="1:12" ht="14.25" customHeight="1">
      <c r="A1300" s="59"/>
      <c r="B1300" s="26"/>
      <c r="C1300" s="27"/>
      <c r="D1300" s="28"/>
      <c r="E1300" s="29"/>
      <c r="F1300" s="5"/>
      <c r="G1300" s="30"/>
      <c r="H1300" s="5"/>
      <c r="I1300" s="5"/>
      <c r="J1300" s="7"/>
      <c r="K1300" s="7"/>
      <c r="L1300" s="31"/>
    </row>
    <row r="1301" spans="1:12" ht="14.25" customHeight="1">
      <c r="A1301" s="40"/>
      <c r="B1301" s="8"/>
      <c r="D1301" s="10"/>
      <c r="F1301" s="77"/>
      <c r="G1301" s="17"/>
      <c r="H1301" s="32"/>
      <c r="I1301" s="32"/>
      <c r="J1301" s="18"/>
      <c r="K1301" s="18"/>
      <c r="L1301" s="19"/>
    </row>
    <row r="1302" spans="1:12" ht="14.25" customHeight="1">
      <c r="A1302" s="59"/>
      <c r="B1302" s="26"/>
      <c r="C1302" s="27"/>
      <c r="D1302" s="28"/>
      <c r="E1302" s="29"/>
      <c r="F1302" s="5"/>
      <c r="G1302" s="30"/>
      <c r="H1302" s="5"/>
      <c r="I1302" s="5"/>
      <c r="J1302" s="7"/>
      <c r="K1302" s="7"/>
      <c r="L1302" s="31"/>
    </row>
    <row r="1303" spans="1:12" ht="14.25" customHeight="1">
      <c r="A1303" s="40"/>
      <c r="B1303" s="8"/>
      <c r="D1303" s="10"/>
      <c r="F1303" s="77"/>
      <c r="G1303" s="17"/>
      <c r="H1303" s="32"/>
      <c r="I1303" s="32"/>
      <c r="J1303" s="18"/>
      <c r="K1303" s="18"/>
      <c r="L1303" s="19"/>
    </row>
    <row r="1304" spans="1:12" ht="14.25" customHeight="1">
      <c r="A1304" s="59"/>
      <c r="B1304" s="26"/>
      <c r="C1304" s="27"/>
      <c r="D1304" s="28"/>
      <c r="E1304" s="29"/>
      <c r="F1304" s="5"/>
      <c r="G1304" s="30"/>
      <c r="H1304" s="5"/>
      <c r="I1304" s="5"/>
      <c r="J1304" s="7"/>
      <c r="K1304" s="7"/>
      <c r="L1304" s="31"/>
    </row>
    <row r="1305" spans="1:12" ht="14.25" customHeight="1">
      <c r="A1305" s="58"/>
      <c r="B1305" s="20"/>
      <c r="C1305" s="2"/>
      <c r="D1305" s="10"/>
      <c r="F1305" s="77"/>
      <c r="G1305" s="17"/>
      <c r="H1305" s="15"/>
      <c r="I1305" s="32"/>
      <c r="J1305" s="24"/>
      <c r="K1305" s="24"/>
      <c r="L1305" s="25"/>
    </row>
    <row r="1306" spans="1:12" ht="14.25" customHeight="1">
      <c r="A1306" s="59"/>
      <c r="B1306" s="26"/>
      <c r="C1306" s="27"/>
      <c r="D1306" s="28"/>
      <c r="E1306" s="29"/>
      <c r="F1306" s="5"/>
      <c r="G1306" s="30"/>
      <c r="H1306" s="5"/>
      <c r="I1306" s="5"/>
      <c r="J1306" s="7"/>
      <c r="K1306" s="7"/>
      <c r="L1306" s="31"/>
    </row>
    <row r="1307" spans="1:12" ht="14.25" customHeight="1">
      <c r="A1307" s="40"/>
      <c r="B1307" s="8"/>
      <c r="D1307" s="10"/>
      <c r="F1307" s="77"/>
      <c r="G1307" s="17"/>
      <c r="H1307" s="32"/>
      <c r="I1307" s="32"/>
      <c r="J1307" s="18"/>
      <c r="K1307" s="18"/>
      <c r="L1307" s="19"/>
    </row>
    <row r="1308" spans="1:12" ht="14.25" customHeight="1">
      <c r="A1308" s="59"/>
      <c r="B1308" s="26"/>
      <c r="C1308" s="9"/>
      <c r="D1308" s="10"/>
      <c r="F1308" s="3"/>
      <c r="G1308" s="30"/>
      <c r="H1308" s="5"/>
      <c r="I1308" s="5"/>
      <c r="J1308" s="7"/>
      <c r="K1308" s="7"/>
      <c r="L1308" s="31"/>
    </row>
    <row r="1309" spans="1:12" ht="14.25" customHeight="1">
      <c r="A1309" s="40"/>
      <c r="B1309" s="8"/>
      <c r="C1309" s="2"/>
      <c r="D1309" s="22"/>
      <c r="E1309" s="2"/>
      <c r="F1309" s="78"/>
      <c r="G1309" s="23"/>
      <c r="H1309" s="32"/>
      <c r="I1309" s="32"/>
      <c r="J1309" s="18"/>
      <c r="K1309" s="18"/>
      <c r="L1309" s="19"/>
    </row>
    <row r="1310" spans="1:12" ht="14.25" customHeight="1">
      <c r="A1310" s="40"/>
      <c r="B1310" s="8"/>
      <c r="C1310" s="27"/>
      <c r="D1310" s="28"/>
      <c r="E1310" s="29"/>
      <c r="F1310" s="5"/>
      <c r="G1310" s="30"/>
      <c r="H1310" s="32"/>
      <c r="I1310" s="5"/>
      <c r="J1310" s="18"/>
      <c r="K1310" s="18"/>
      <c r="L1310" s="19"/>
    </row>
    <row r="1311" spans="1:12" ht="14.25" customHeight="1">
      <c r="A1311" s="58"/>
      <c r="B1311" s="20"/>
      <c r="C1311" s="2"/>
      <c r="D1311" s="10"/>
      <c r="F1311" s="77"/>
      <c r="G1311" s="17"/>
      <c r="H1311" s="15"/>
      <c r="I1311" s="32"/>
      <c r="J1311" s="24"/>
      <c r="K1311" s="24"/>
      <c r="L1311" s="25"/>
    </row>
    <row r="1312" spans="1:12" ht="14.25" customHeight="1">
      <c r="A1312" s="59"/>
      <c r="B1312" s="26"/>
      <c r="C1312" s="27"/>
      <c r="D1312" s="28"/>
      <c r="E1312" s="29"/>
      <c r="F1312" s="5"/>
      <c r="G1312" s="30"/>
      <c r="H1312" s="6"/>
      <c r="I1312" s="5"/>
      <c r="J1312" s="7"/>
      <c r="K1312" s="7"/>
      <c r="L1312" s="31"/>
    </row>
    <row r="1313" spans="1:12" ht="14.25" customHeight="1">
      <c r="A1313" s="58"/>
      <c r="B1313" s="20"/>
      <c r="C1313" s="2"/>
      <c r="D1313" s="22"/>
      <c r="E1313" s="2"/>
      <c r="F1313" s="78"/>
      <c r="G1313" s="23"/>
      <c r="H1313" s="15"/>
      <c r="I1313" s="72"/>
      <c r="J1313" s="24"/>
      <c r="K1313" s="24"/>
      <c r="L1313" s="25"/>
    </row>
    <row r="1314" spans="1:12" ht="14.25" customHeight="1">
      <c r="A1314" s="59"/>
      <c r="B1314" s="26"/>
      <c r="C1314" s="43" t="s">
        <v>1128</v>
      </c>
      <c r="D1314" s="28"/>
      <c r="E1314" s="29"/>
      <c r="F1314" s="79"/>
      <c r="G1314" s="30"/>
      <c r="H1314" s="6"/>
      <c r="I1314" s="5">
        <f>SUM(I1289:I1312)</f>
        <v>460.8</v>
      </c>
      <c r="J1314" s="7"/>
      <c r="K1314" s="7"/>
      <c r="L1314" s="31"/>
    </row>
    <row r="1315" spans="1:12" ht="14.25" customHeight="1">
      <c r="A1315" s="58"/>
      <c r="B1315" s="20"/>
      <c r="C1315" s="2"/>
      <c r="D1315" s="22"/>
      <c r="E1315" s="2"/>
      <c r="F1315" s="78"/>
      <c r="G1315" s="23"/>
      <c r="H1315" s="15"/>
      <c r="I1315" s="72"/>
      <c r="J1315" s="24"/>
      <c r="K1315" s="24"/>
      <c r="L1315" s="25"/>
    </row>
    <row r="1316" spans="1:12" ht="14.25" customHeight="1">
      <c r="A1316" s="59"/>
      <c r="B1316" s="26"/>
      <c r="C1316" s="43" t="s">
        <v>60</v>
      </c>
      <c r="D1316" s="28"/>
      <c r="E1316" s="29"/>
      <c r="F1316" s="79"/>
      <c r="G1316" s="30"/>
      <c r="H1316" s="6"/>
      <c r="I1316" s="6">
        <f>IF(I1314&gt;=10000,ROUNDDOWN((I1314/100)*100,-2),IF(10000&gt;I1314&gt;=1000,ROUNDDOWN((I1314/10)*10,-1),IF(I1314&lt;1000,ROUNDDOWN((I1314/1)*1,0))))</f>
        <v>460</v>
      </c>
      <c r="J1316" s="7"/>
      <c r="K1316" s="7"/>
      <c r="L1316" s="31"/>
    </row>
    <row r="1317" spans="1:12" ht="14.25" customHeight="1">
      <c r="A1317" s="40"/>
      <c r="B1317" s="8"/>
      <c r="D1317" s="10"/>
      <c r="F1317" s="77"/>
      <c r="G1317" s="17"/>
      <c r="H1317" s="32"/>
      <c r="I1317" s="71"/>
      <c r="J1317" s="18"/>
      <c r="K1317" s="18"/>
      <c r="L1317" s="19"/>
    </row>
    <row r="1318" spans="1:12" ht="14.25" customHeight="1" thickBot="1">
      <c r="A1318" s="60"/>
      <c r="B1318" s="50"/>
      <c r="C1318" s="51"/>
      <c r="D1318" s="52"/>
      <c r="E1318" s="53"/>
      <c r="F1318" s="80"/>
      <c r="G1318" s="55"/>
      <c r="H1318" s="125"/>
      <c r="I1318" s="125"/>
      <c r="J1318" s="124"/>
      <c r="K1318" s="62"/>
      <c r="L1318" s="119"/>
    </row>
    <row r="1320" spans="1:12" ht="14.25" customHeight="1">
      <c r="J1320" s="56" t="s">
        <v>3</v>
      </c>
      <c r="K1320" s="776">
        <f>K1280+1</f>
        <v>33</v>
      </c>
      <c r="L1320" s="777"/>
    </row>
    <row r="1322" spans="1:12" ht="14.25" customHeight="1" thickBot="1"/>
    <row r="1323" spans="1:12" ht="14.25" customHeight="1">
      <c r="A1323" s="34"/>
      <c r="B1323" s="35"/>
      <c r="C1323" s="11"/>
      <c r="D1323" s="37"/>
      <c r="E1323" s="11"/>
      <c r="F1323" s="44"/>
      <c r="G1323" s="44"/>
      <c r="H1323" s="44"/>
      <c r="I1323" s="44"/>
      <c r="J1323" s="11"/>
      <c r="K1323" s="11"/>
      <c r="L1323" s="45"/>
    </row>
    <row r="1324" spans="1:12" ht="14.25" customHeight="1" thickBot="1">
      <c r="A1324" s="46"/>
      <c r="B1324" s="47"/>
      <c r="C1324" s="39" t="s">
        <v>5</v>
      </c>
      <c r="D1324" s="48"/>
      <c r="E1324" s="39" t="s">
        <v>6</v>
      </c>
      <c r="F1324" s="49" t="s">
        <v>7</v>
      </c>
      <c r="G1324" s="49" t="s">
        <v>4</v>
      </c>
      <c r="H1324" s="49" t="s">
        <v>8</v>
      </c>
      <c r="I1324" s="49" t="s">
        <v>1</v>
      </c>
      <c r="J1324" s="586" t="s">
        <v>2</v>
      </c>
      <c r="K1324" s="586"/>
      <c r="L1324" s="587"/>
    </row>
    <row r="1325" spans="1:12" ht="14.25" customHeight="1">
      <c r="A1325" s="34"/>
      <c r="B1325" s="35"/>
      <c r="C1325" s="11"/>
      <c r="D1325" s="37"/>
      <c r="E1325" s="11"/>
      <c r="F1325" s="81"/>
      <c r="G1325" s="13"/>
      <c r="H1325" s="38"/>
      <c r="I1325" s="38"/>
      <c r="J1325" s="14" t="s">
        <v>809</v>
      </c>
      <c r="K1325" s="14"/>
      <c r="L1325" s="16"/>
    </row>
    <row r="1326" spans="1:12" ht="14.25" customHeight="1">
      <c r="A1326" s="245" t="s">
        <v>1129</v>
      </c>
      <c r="B1326" s="8"/>
      <c r="C1326" s="9" t="s">
        <v>681</v>
      </c>
      <c r="D1326" s="10"/>
      <c r="E1326" t="s">
        <v>206</v>
      </c>
      <c r="F1326" s="77"/>
      <c r="G1326" s="17"/>
      <c r="H1326" s="32"/>
      <c r="I1326" s="32"/>
      <c r="J1326" s="18" t="s">
        <v>1024</v>
      </c>
      <c r="K1326" s="18"/>
      <c r="L1326" s="19"/>
    </row>
    <row r="1327" spans="1:12" ht="14.25" customHeight="1">
      <c r="A1327" s="41"/>
      <c r="B1327" s="20"/>
      <c r="C1327" s="2"/>
      <c r="D1327" s="22"/>
      <c r="E1327" s="2"/>
      <c r="F1327" s="78"/>
      <c r="G1327" s="23"/>
      <c r="H1327" s="15"/>
      <c r="I1327" s="15"/>
      <c r="J1327" s="24"/>
      <c r="K1327" s="24"/>
      <c r="L1327" s="25"/>
    </row>
    <row r="1328" spans="1:12" ht="14.25" customHeight="1">
      <c r="A1328" s="42"/>
      <c r="B1328" s="26"/>
      <c r="C1328" s="27" t="s">
        <v>243</v>
      </c>
      <c r="D1328" s="28"/>
      <c r="E1328" s="29"/>
      <c r="F1328" s="79"/>
      <c r="G1328" s="30"/>
      <c r="H1328" s="6"/>
      <c r="I1328" s="6"/>
      <c r="J1328" s="7"/>
      <c r="K1328" s="7"/>
      <c r="L1328" s="31"/>
    </row>
    <row r="1329" spans="1:12" ht="14.25" customHeight="1">
      <c r="A1329" s="40"/>
      <c r="B1329" s="8"/>
      <c r="C1329" s="2"/>
      <c r="D1329" s="22"/>
      <c r="E1329" s="2"/>
      <c r="F1329" s="78"/>
      <c r="G1329" s="23"/>
      <c r="H1329" s="32"/>
      <c r="I1329" s="32"/>
      <c r="J1329" s="18"/>
      <c r="K1329" s="18"/>
      <c r="L1329" s="19"/>
    </row>
    <row r="1330" spans="1:12" ht="14.25" customHeight="1">
      <c r="A1330" s="59"/>
      <c r="B1330" s="26"/>
      <c r="C1330" s="9" t="s">
        <v>681</v>
      </c>
      <c r="D1330" s="28"/>
      <c r="E1330" s="29"/>
      <c r="F1330" s="5">
        <v>1</v>
      </c>
      <c r="G1330" s="30" t="s">
        <v>184</v>
      </c>
      <c r="H1330" s="5">
        <f>'単価比較表(建築)'!F1544</f>
        <v>910</v>
      </c>
      <c r="I1330" s="5">
        <f>ROUNDDOWN(F1330*H1330,2)</f>
        <v>910</v>
      </c>
      <c r="J1330" s="7" t="s">
        <v>882</v>
      </c>
      <c r="K1330" s="7"/>
      <c r="L1330" s="31"/>
    </row>
    <row r="1331" spans="1:12" ht="14.25" customHeight="1">
      <c r="A1331" s="41"/>
      <c r="B1331" s="20"/>
      <c r="C1331" s="2"/>
      <c r="D1331" s="22"/>
      <c r="E1331" s="2"/>
      <c r="F1331" s="78"/>
      <c r="G1331" s="23"/>
      <c r="H1331" s="15"/>
      <c r="I1331" s="72"/>
      <c r="J1331" s="24"/>
      <c r="K1331" s="24"/>
      <c r="L1331" s="25"/>
    </row>
    <row r="1332" spans="1:12" ht="14.25" customHeight="1">
      <c r="A1332" s="42"/>
      <c r="B1332" s="26"/>
      <c r="C1332" s="27" t="s">
        <v>1025</v>
      </c>
      <c r="D1332" s="28"/>
      <c r="E1332" s="1" t="s">
        <v>1026</v>
      </c>
      <c r="F1332" s="5">
        <v>1</v>
      </c>
      <c r="G1332" s="30" t="s">
        <v>0</v>
      </c>
      <c r="H1332" s="5"/>
      <c r="I1332" s="5">
        <f>ROUND(I1330*0.05,0)</f>
        <v>46</v>
      </c>
      <c r="J1332" s="7"/>
      <c r="K1332" s="7"/>
      <c r="L1332" s="31"/>
    </row>
    <row r="1333" spans="1:12" ht="14.25" customHeight="1">
      <c r="A1333" s="40"/>
      <c r="B1333" s="8"/>
      <c r="C1333" s="2"/>
      <c r="D1333" s="10"/>
      <c r="F1333" s="77"/>
      <c r="G1333" s="17"/>
      <c r="H1333" s="32"/>
      <c r="I1333" s="72"/>
      <c r="J1333" s="18"/>
      <c r="K1333" s="18"/>
      <c r="L1333" s="19"/>
    </row>
    <row r="1334" spans="1:12" ht="14.25" customHeight="1">
      <c r="A1334" s="59"/>
      <c r="B1334" s="26"/>
      <c r="C1334" s="9" t="s">
        <v>813</v>
      </c>
      <c r="D1334" s="10"/>
      <c r="F1334" s="3">
        <v>0.19</v>
      </c>
      <c r="G1334" s="30" t="s">
        <v>812</v>
      </c>
      <c r="H1334" s="5">
        <v>19200</v>
      </c>
      <c r="I1334" s="5">
        <f>ROUNDDOWN(F1334*H1334,2)</f>
        <v>3648</v>
      </c>
      <c r="J1334" s="7" t="s">
        <v>882</v>
      </c>
      <c r="K1334" s="7"/>
      <c r="L1334" s="31"/>
    </row>
    <row r="1335" spans="1:12" ht="14.25" customHeight="1">
      <c r="A1335" s="40"/>
      <c r="B1335" s="8"/>
      <c r="C1335" s="2"/>
      <c r="D1335" s="22"/>
      <c r="E1335" s="2"/>
      <c r="F1335" s="78"/>
      <c r="G1335" s="23"/>
      <c r="H1335" s="15"/>
      <c r="I1335" s="72"/>
      <c r="J1335" s="18"/>
      <c r="K1335" s="18"/>
      <c r="L1335" s="19"/>
    </row>
    <row r="1336" spans="1:12" ht="14.25" customHeight="1">
      <c r="A1336" s="40"/>
      <c r="B1336" s="8"/>
      <c r="C1336" s="27" t="s">
        <v>1027</v>
      </c>
      <c r="D1336" s="28"/>
      <c r="E1336" s="1" t="s">
        <v>1028</v>
      </c>
      <c r="F1336" s="5">
        <v>1</v>
      </c>
      <c r="G1336" s="30" t="s">
        <v>0</v>
      </c>
      <c r="H1336" s="5"/>
      <c r="I1336" s="5">
        <f>ROUND(I1334*0.08,0)</f>
        <v>292</v>
      </c>
      <c r="J1336" s="7"/>
      <c r="K1336" s="18"/>
      <c r="L1336" s="19"/>
    </row>
    <row r="1337" spans="1:12" ht="14.25" customHeight="1">
      <c r="A1337" s="58"/>
      <c r="B1337" s="20"/>
      <c r="C1337" s="2"/>
      <c r="D1337" s="22"/>
      <c r="E1337" s="2"/>
      <c r="F1337" s="77"/>
      <c r="G1337" s="17"/>
      <c r="H1337" s="32"/>
      <c r="I1337" s="72"/>
      <c r="J1337" s="24"/>
      <c r="K1337" s="24"/>
      <c r="L1337" s="25"/>
    </row>
    <row r="1338" spans="1:12" ht="14.25" customHeight="1">
      <c r="A1338" s="59"/>
      <c r="B1338" s="26"/>
      <c r="C1338" s="27" t="s">
        <v>844</v>
      </c>
      <c r="D1338" s="28"/>
      <c r="E1338" s="1" t="s">
        <v>1029</v>
      </c>
      <c r="F1338" s="3">
        <v>1</v>
      </c>
      <c r="G1338" s="17" t="s">
        <v>0</v>
      </c>
      <c r="H1338" s="3"/>
      <c r="I1338" s="5">
        <f>ROUND((I1334+I1336)*0.25,0)</f>
        <v>985</v>
      </c>
      <c r="J1338" s="7"/>
      <c r="K1338" s="7"/>
      <c r="L1338" s="31"/>
    </row>
    <row r="1339" spans="1:12" ht="14.25" customHeight="1">
      <c r="A1339" s="40"/>
      <c r="B1339" s="8"/>
      <c r="C1339" s="2"/>
      <c r="D1339" s="10"/>
      <c r="F1339" s="78"/>
      <c r="G1339" s="23"/>
      <c r="H1339" s="15"/>
      <c r="I1339" s="72"/>
      <c r="J1339" s="18"/>
      <c r="K1339" s="18"/>
      <c r="L1339" s="19"/>
    </row>
    <row r="1340" spans="1:12" ht="14.25" customHeight="1">
      <c r="A1340" s="59"/>
      <c r="B1340" s="26"/>
      <c r="C1340" s="27" t="s">
        <v>1030</v>
      </c>
      <c r="D1340" s="28"/>
      <c r="E1340" s="29" t="s">
        <v>1031</v>
      </c>
      <c r="F1340" s="242">
        <v>1.4200000000000001E-2</v>
      </c>
      <c r="G1340" s="30" t="s">
        <v>986</v>
      </c>
      <c r="H1340" s="5">
        <f>I1396</f>
        <v>32500</v>
      </c>
      <c r="I1340" s="5">
        <f>ROUNDDOWN(F1340*H1340,2)</f>
        <v>461.5</v>
      </c>
      <c r="J1340" s="7" t="s">
        <v>1131</v>
      </c>
      <c r="K1340" s="7"/>
      <c r="L1340" s="31"/>
    </row>
    <row r="1341" spans="1:12" ht="14.25" customHeight="1">
      <c r="A1341" s="40"/>
      <c r="B1341" s="8"/>
      <c r="D1341" s="10"/>
      <c r="F1341" s="77"/>
      <c r="G1341" s="17"/>
      <c r="H1341" s="32"/>
      <c r="I1341" s="32"/>
      <c r="J1341" s="18"/>
      <c r="K1341" s="18"/>
      <c r="L1341" s="19"/>
    </row>
    <row r="1342" spans="1:12" ht="14.25" customHeight="1">
      <c r="A1342" s="59"/>
      <c r="B1342" s="26"/>
      <c r="C1342" s="27"/>
      <c r="D1342" s="28"/>
      <c r="E1342" s="29"/>
      <c r="F1342" s="5"/>
      <c r="G1342" s="30"/>
      <c r="H1342" s="5"/>
      <c r="I1342" s="5"/>
      <c r="J1342" s="7"/>
      <c r="K1342" s="7"/>
      <c r="L1342" s="31"/>
    </row>
    <row r="1343" spans="1:12" ht="14.25" customHeight="1">
      <c r="A1343" s="40"/>
      <c r="B1343" s="8"/>
      <c r="D1343" s="10"/>
      <c r="F1343" s="77"/>
      <c r="G1343" s="17"/>
      <c r="H1343" s="32"/>
      <c r="I1343" s="32"/>
      <c r="J1343" s="18"/>
      <c r="K1343" s="18"/>
      <c r="L1343" s="19"/>
    </row>
    <row r="1344" spans="1:12" ht="14.25" customHeight="1">
      <c r="A1344" s="59"/>
      <c r="B1344" s="26"/>
      <c r="C1344" s="27"/>
      <c r="D1344" s="28"/>
      <c r="E1344" s="29"/>
      <c r="F1344" s="5"/>
      <c r="G1344" s="30"/>
      <c r="H1344" s="5"/>
      <c r="I1344" s="5"/>
      <c r="J1344" s="7"/>
      <c r="K1344" s="7"/>
      <c r="L1344" s="31"/>
    </row>
    <row r="1345" spans="1:12" ht="14.25" customHeight="1">
      <c r="A1345" s="58"/>
      <c r="B1345" s="20"/>
      <c r="C1345" s="2"/>
      <c r="D1345" s="10"/>
      <c r="F1345" s="77"/>
      <c r="G1345" s="17"/>
      <c r="H1345" s="15"/>
      <c r="I1345" s="32"/>
      <c r="J1345" s="24"/>
      <c r="K1345" s="24"/>
      <c r="L1345" s="25"/>
    </row>
    <row r="1346" spans="1:12" ht="14.25" customHeight="1">
      <c r="A1346" s="59"/>
      <c r="B1346" s="26"/>
      <c r="C1346" s="27"/>
      <c r="D1346" s="28"/>
      <c r="E1346" s="29"/>
      <c r="F1346" s="5"/>
      <c r="G1346" s="30"/>
      <c r="H1346" s="5"/>
      <c r="I1346" s="5"/>
      <c r="J1346" s="7"/>
      <c r="K1346" s="7"/>
      <c r="L1346" s="31"/>
    </row>
    <row r="1347" spans="1:12" ht="14.25" customHeight="1">
      <c r="A1347" s="40"/>
      <c r="B1347" s="8"/>
      <c r="D1347" s="10"/>
      <c r="F1347" s="77"/>
      <c r="G1347" s="17"/>
      <c r="H1347" s="32"/>
      <c r="I1347" s="32"/>
      <c r="J1347" s="18"/>
      <c r="K1347" s="18"/>
      <c r="L1347" s="19"/>
    </row>
    <row r="1348" spans="1:12" ht="14.25" customHeight="1">
      <c r="A1348" s="59"/>
      <c r="B1348" s="26"/>
      <c r="C1348" s="9"/>
      <c r="D1348" s="10"/>
      <c r="F1348" s="3"/>
      <c r="G1348" s="30"/>
      <c r="H1348" s="5"/>
      <c r="I1348" s="5"/>
      <c r="J1348" s="7"/>
      <c r="K1348" s="7"/>
      <c r="L1348" s="31"/>
    </row>
    <row r="1349" spans="1:12" ht="14.25" customHeight="1">
      <c r="A1349" s="40"/>
      <c r="B1349" s="8"/>
      <c r="C1349" s="2"/>
      <c r="D1349" s="22"/>
      <c r="E1349" s="2"/>
      <c r="F1349" s="78"/>
      <c r="G1349" s="23"/>
      <c r="H1349" s="32"/>
      <c r="I1349" s="32"/>
      <c r="J1349" s="18"/>
      <c r="K1349" s="18"/>
      <c r="L1349" s="19"/>
    </row>
    <row r="1350" spans="1:12" ht="14.25" customHeight="1">
      <c r="A1350" s="40"/>
      <c r="B1350" s="8"/>
      <c r="C1350" s="27"/>
      <c r="D1350" s="28"/>
      <c r="E1350" s="29"/>
      <c r="F1350" s="5"/>
      <c r="G1350" s="30"/>
      <c r="H1350" s="32"/>
      <c r="I1350" s="5"/>
      <c r="J1350" s="18"/>
      <c r="K1350" s="18"/>
      <c r="L1350" s="19"/>
    </row>
    <row r="1351" spans="1:12" ht="14.25" customHeight="1">
      <c r="A1351" s="58"/>
      <c r="B1351" s="20"/>
      <c r="C1351" s="2"/>
      <c r="D1351" s="10"/>
      <c r="F1351" s="77"/>
      <c r="G1351" s="17"/>
      <c r="H1351" s="15"/>
      <c r="I1351" s="32"/>
      <c r="J1351" s="24"/>
      <c r="K1351" s="24"/>
      <c r="L1351" s="25"/>
    </row>
    <row r="1352" spans="1:12" ht="14.25" customHeight="1">
      <c r="A1352" s="59"/>
      <c r="B1352" s="26"/>
      <c r="C1352" s="27"/>
      <c r="D1352" s="28"/>
      <c r="E1352" s="29"/>
      <c r="F1352" s="5"/>
      <c r="G1352" s="30"/>
      <c r="H1352" s="6"/>
      <c r="I1352" s="5"/>
      <c r="J1352" s="7"/>
      <c r="K1352" s="7"/>
      <c r="L1352" s="31"/>
    </row>
    <row r="1353" spans="1:12" ht="14.25" customHeight="1">
      <c r="A1353" s="58"/>
      <c r="B1353" s="20"/>
      <c r="C1353" s="2"/>
      <c r="D1353" s="22"/>
      <c r="E1353" s="2"/>
      <c r="F1353" s="78"/>
      <c r="G1353" s="23"/>
      <c r="H1353" s="15"/>
      <c r="I1353" s="72"/>
      <c r="J1353" s="24"/>
      <c r="K1353" s="24"/>
      <c r="L1353" s="25"/>
    </row>
    <row r="1354" spans="1:12" ht="14.25" customHeight="1">
      <c r="A1354" s="59"/>
      <c r="B1354" s="26"/>
      <c r="C1354" s="43" t="s">
        <v>1130</v>
      </c>
      <c r="D1354" s="28"/>
      <c r="E1354" s="29"/>
      <c r="F1354" s="79"/>
      <c r="G1354" s="30"/>
      <c r="H1354" s="6"/>
      <c r="I1354" s="5">
        <f>SUM(I1329:I1352)</f>
        <v>6342.5</v>
      </c>
      <c r="J1354" s="7"/>
      <c r="K1354" s="7"/>
      <c r="L1354" s="31"/>
    </row>
    <row r="1355" spans="1:12" ht="14.25" customHeight="1">
      <c r="A1355" s="58"/>
      <c r="B1355" s="20"/>
      <c r="C1355" s="2"/>
      <c r="D1355" s="22"/>
      <c r="E1355" s="2"/>
      <c r="F1355" s="78"/>
      <c r="G1355" s="23"/>
      <c r="H1355" s="15"/>
      <c r="I1355" s="72"/>
      <c r="J1355" s="24"/>
      <c r="K1355" s="24"/>
      <c r="L1355" s="25"/>
    </row>
    <row r="1356" spans="1:12" ht="14.25" customHeight="1">
      <c r="A1356" s="59"/>
      <c r="B1356" s="26"/>
      <c r="C1356" s="43" t="s">
        <v>60</v>
      </c>
      <c r="D1356" s="28"/>
      <c r="E1356" s="29"/>
      <c r="F1356" s="79"/>
      <c r="G1356" s="30"/>
      <c r="H1356" s="6"/>
      <c r="I1356" s="6">
        <f>IF(I1354&gt;=10000,ROUNDDOWN((I1354/100)*100,-2),IF(10000&gt;I1354&gt;=1000,ROUNDDOWN((I1354/10)*10,-1),IF(I1354&lt;1000,ROUNDDOWN((I1354/1)*1,0))))</f>
        <v>6340</v>
      </c>
      <c r="J1356" s="7"/>
      <c r="K1356" s="7"/>
      <c r="L1356" s="31"/>
    </row>
    <row r="1357" spans="1:12" ht="14.25" customHeight="1">
      <c r="A1357" s="40"/>
      <c r="B1357" s="8"/>
      <c r="D1357" s="10"/>
      <c r="F1357" s="77"/>
      <c r="G1357" s="17"/>
      <c r="H1357" s="32"/>
      <c r="I1357" s="71"/>
      <c r="J1357" s="18"/>
      <c r="K1357" s="18"/>
      <c r="L1357" s="19"/>
    </row>
    <row r="1358" spans="1:12" ht="14.25" customHeight="1" thickBot="1">
      <c r="A1358" s="60"/>
      <c r="B1358" s="50"/>
      <c r="C1358" s="51"/>
      <c r="D1358" s="52"/>
      <c r="E1358" s="53"/>
      <c r="F1358" s="80"/>
      <c r="G1358" s="55"/>
      <c r="H1358" s="125"/>
      <c r="I1358" s="125"/>
      <c r="J1358" s="124"/>
      <c r="K1358" s="62"/>
      <c r="L1358" s="119"/>
    </row>
    <row r="1360" spans="1:12" ht="14.25" customHeight="1">
      <c r="J1360" s="56" t="s">
        <v>3</v>
      </c>
      <c r="K1360" s="776">
        <f>K1320+1</f>
        <v>34</v>
      </c>
      <c r="L1360" s="777"/>
    </row>
    <row r="1362" spans="1:12" ht="14.25" customHeight="1" thickBot="1"/>
    <row r="1363" spans="1:12" ht="14.25" customHeight="1">
      <c r="A1363" s="34"/>
      <c r="B1363" s="35"/>
      <c r="C1363" s="11"/>
      <c r="D1363" s="37"/>
      <c r="E1363" s="11"/>
      <c r="F1363" s="44"/>
      <c r="G1363" s="44"/>
      <c r="H1363" s="44"/>
      <c r="I1363" s="44"/>
      <c r="J1363" s="11"/>
      <c r="K1363" s="11"/>
      <c r="L1363" s="45"/>
    </row>
    <row r="1364" spans="1:12" ht="14.25" customHeight="1" thickBot="1">
      <c r="A1364" s="46"/>
      <c r="B1364" s="47"/>
      <c r="C1364" s="39" t="s">
        <v>5</v>
      </c>
      <c r="D1364" s="48"/>
      <c r="E1364" s="39" t="s">
        <v>6</v>
      </c>
      <c r="F1364" s="49" t="s">
        <v>7</v>
      </c>
      <c r="G1364" s="49" t="s">
        <v>4</v>
      </c>
      <c r="H1364" s="49" t="s">
        <v>8</v>
      </c>
      <c r="I1364" s="49" t="s">
        <v>1</v>
      </c>
      <c r="J1364" s="586" t="s">
        <v>2</v>
      </c>
      <c r="K1364" s="586"/>
      <c r="L1364" s="587"/>
    </row>
    <row r="1365" spans="1:12" ht="14.25" customHeight="1">
      <c r="A1365" s="34"/>
      <c r="B1365" s="35"/>
      <c r="C1365" s="11"/>
      <c r="D1365" s="37"/>
      <c r="E1365" s="11"/>
      <c r="F1365" s="81"/>
      <c r="G1365" s="13"/>
      <c r="H1365" s="38"/>
      <c r="I1365" s="38"/>
      <c r="J1365" s="14" t="s">
        <v>809</v>
      </c>
      <c r="K1365" s="14"/>
      <c r="L1365" s="16"/>
    </row>
    <row r="1366" spans="1:12" ht="14.25" customHeight="1">
      <c r="A1366" s="245" t="s">
        <v>1131</v>
      </c>
      <c r="B1366" s="8"/>
      <c r="C1366" s="27" t="s">
        <v>1030</v>
      </c>
      <c r="D1366" s="10"/>
      <c r="E1366" s="29" t="s">
        <v>1032</v>
      </c>
      <c r="F1366" s="77"/>
      <c r="G1366" s="17"/>
      <c r="H1366" s="32"/>
      <c r="I1366" s="32"/>
      <c r="J1366" s="18" t="s">
        <v>1033</v>
      </c>
      <c r="K1366" s="18"/>
      <c r="L1366" s="19"/>
    </row>
    <row r="1367" spans="1:12" ht="14.25" customHeight="1">
      <c r="A1367" s="41"/>
      <c r="B1367" s="20"/>
      <c r="C1367" s="2"/>
      <c r="D1367" s="22"/>
      <c r="E1367" s="2"/>
      <c r="F1367" s="78"/>
      <c r="G1367" s="23"/>
      <c r="H1367" s="15"/>
      <c r="I1367" s="15"/>
      <c r="J1367" s="24"/>
      <c r="K1367" s="24"/>
      <c r="L1367" s="25"/>
    </row>
    <row r="1368" spans="1:12" ht="14.25" customHeight="1">
      <c r="A1368" s="42"/>
      <c r="B1368" s="26"/>
      <c r="C1368" s="27" t="s">
        <v>1034</v>
      </c>
      <c r="D1368" s="28"/>
      <c r="E1368" s="29"/>
      <c r="F1368" s="79"/>
      <c r="G1368" s="30"/>
      <c r="H1368" s="6"/>
      <c r="I1368" s="6"/>
      <c r="J1368" s="7"/>
      <c r="K1368" s="7"/>
      <c r="L1368" s="31"/>
    </row>
    <row r="1369" spans="1:12" ht="14.25" customHeight="1">
      <c r="A1369" s="40"/>
      <c r="B1369" s="8"/>
      <c r="C1369" s="2"/>
      <c r="D1369" s="22"/>
      <c r="E1369" s="2"/>
      <c r="F1369" s="78"/>
      <c r="G1369" s="23"/>
      <c r="H1369" s="15"/>
      <c r="I1369" s="72"/>
      <c r="J1369" s="24"/>
      <c r="K1369" s="24"/>
      <c r="L1369" s="25"/>
    </row>
    <row r="1370" spans="1:12" ht="14.25" customHeight="1">
      <c r="A1370" s="59"/>
      <c r="B1370" s="26"/>
      <c r="C1370" s="27" t="s">
        <v>1035</v>
      </c>
      <c r="D1370" s="28"/>
      <c r="E1370" s="29"/>
      <c r="F1370" s="5">
        <v>1</v>
      </c>
      <c r="G1370" s="30" t="s">
        <v>812</v>
      </c>
      <c r="H1370" s="5">
        <v>18000</v>
      </c>
      <c r="I1370" s="5">
        <f>ROUNDDOWN(F1370*H1370,2)</f>
        <v>18000</v>
      </c>
      <c r="J1370" s="7" t="s">
        <v>882</v>
      </c>
      <c r="K1370" s="7"/>
      <c r="L1370" s="31"/>
    </row>
    <row r="1371" spans="1:12" ht="14.25" customHeight="1">
      <c r="A1371" s="41"/>
      <c r="B1371" s="20"/>
      <c r="C1371" s="2"/>
      <c r="D1371" s="22"/>
      <c r="E1371" s="2"/>
      <c r="F1371" s="77"/>
      <c r="G1371" s="17"/>
      <c r="H1371" s="32"/>
      <c r="I1371" s="72"/>
      <c r="J1371" s="18"/>
      <c r="K1371" s="18"/>
      <c r="L1371" s="19"/>
    </row>
    <row r="1372" spans="1:12" ht="14.25" customHeight="1">
      <c r="A1372" s="42"/>
      <c r="B1372" s="26"/>
      <c r="C1372" s="27" t="s">
        <v>988</v>
      </c>
      <c r="D1372" s="28"/>
      <c r="E1372" s="29" t="s">
        <v>843</v>
      </c>
      <c r="F1372" s="3">
        <v>27.9</v>
      </c>
      <c r="G1372" s="30" t="s">
        <v>1036</v>
      </c>
      <c r="H1372" s="3">
        <v>100</v>
      </c>
      <c r="I1372" s="5">
        <f>ROUNDDOWN(F1372*H1372,2)</f>
        <v>2790</v>
      </c>
      <c r="J1372" s="7" t="s">
        <v>882</v>
      </c>
      <c r="K1372" s="18"/>
      <c r="L1372" s="19"/>
    </row>
    <row r="1373" spans="1:12" ht="14.25" customHeight="1">
      <c r="A1373" s="40"/>
      <c r="B1373" s="8"/>
      <c r="C1373" s="2"/>
      <c r="D1373" s="22"/>
      <c r="E1373" s="2"/>
      <c r="F1373" s="78"/>
      <c r="G1373" s="23"/>
      <c r="H1373" s="15"/>
      <c r="I1373" s="72"/>
      <c r="J1373" s="24" t="s">
        <v>996</v>
      </c>
      <c r="K1373" s="24"/>
      <c r="L1373" s="25"/>
    </row>
    <row r="1374" spans="1:12" ht="14.25" customHeight="1">
      <c r="A1374" s="59"/>
      <c r="B1374" s="26"/>
      <c r="C1374" s="27" t="s">
        <v>991</v>
      </c>
      <c r="D1374" s="28"/>
      <c r="E1374" s="1"/>
      <c r="F1374" s="5">
        <v>1.1299999999999999</v>
      </c>
      <c r="G1374" s="243" t="s">
        <v>1037</v>
      </c>
      <c r="H1374" s="5">
        <v>5770</v>
      </c>
      <c r="I1374" s="5">
        <f>ROUNDDOWN(F1374*H1374,2)</f>
        <v>6520.1</v>
      </c>
      <c r="J1374" s="7" t="s">
        <v>1038</v>
      </c>
      <c r="K1374" s="7"/>
      <c r="L1374" s="31"/>
    </row>
    <row r="1375" spans="1:12" ht="14.25" customHeight="1">
      <c r="A1375" s="40"/>
      <c r="B1375" s="8"/>
      <c r="C1375" s="2"/>
      <c r="D1375" s="10"/>
      <c r="F1375" s="77"/>
      <c r="G1375" s="17"/>
      <c r="H1375" s="32"/>
      <c r="I1375" s="72"/>
      <c r="J1375" s="18"/>
      <c r="K1375" s="18"/>
      <c r="L1375" s="19"/>
    </row>
    <row r="1376" spans="1:12" ht="14.25" customHeight="1">
      <c r="A1376" s="59"/>
      <c r="B1376" s="26"/>
      <c r="C1376" s="27" t="s">
        <v>844</v>
      </c>
      <c r="D1376" s="28"/>
      <c r="E1376" s="1" t="s">
        <v>1039</v>
      </c>
      <c r="F1376" s="5">
        <v>1</v>
      </c>
      <c r="G1376" s="30" t="s">
        <v>0</v>
      </c>
      <c r="H1376" s="5"/>
      <c r="I1376" s="5">
        <f>ROUND((I1370+I1372)*0.25,0)</f>
        <v>5198</v>
      </c>
      <c r="J1376" s="7"/>
      <c r="K1376" s="7"/>
      <c r="L1376" s="31"/>
    </row>
    <row r="1377" spans="1:12" ht="14.25" customHeight="1">
      <c r="A1377" s="40"/>
      <c r="B1377" s="8"/>
      <c r="D1377" s="10"/>
      <c r="F1377" s="77"/>
      <c r="G1377" s="17"/>
      <c r="H1377" s="32"/>
      <c r="I1377" s="32"/>
      <c r="J1377" s="18"/>
      <c r="K1377" s="18"/>
      <c r="L1377" s="19"/>
    </row>
    <row r="1378" spans="1:12" ht="14.25" customHeight="1">
      <c r="A1378" s="59"/>
      <c r="B1378" s="26"/>
      <c r="C1378" s="27"/>
      <c r="D1378" s="28"/>
      <c r="E1378" s="1"/>
      <c r="F1378" s="5"/>
      <c r="G1378" s="30"/>
      <c r="H1378" s="5"/>
      <c r="I1378" s="5"/>
      <c r="J1378" s="7"/>
      <c r="K1378" s="7"/>
      <c r="L1378" s="31"/>
    </row>
    <row r="1379" spans="1:12" ht="14.25" customHeight="1">
      <c r="A1379" s="40"/>
      <c r="B1379" s="8"/>
      <c r="C1379" s="2"/>
      <c r="D1379" s="22"/>
      <c r="E1379" s="2"/>
      <c r="F1379" s="78"/>
      <c r="G1379" s="23"/>
      <c r="H1379" s="32"/>
      <c r="I1379" s="32"/>
      <c r="J1379" s="18"/>
      <c r="K1379" s="18"/>
      <c r="L1379" s="19"/>
    </row>
    <row r="1380" spans="1:12" ht="14.25" customHeight="1">
      <c r="A1380" s="59"/>
      <c r="B1380" s="26"/>
      <c r="C1380" s="27"/>
      <c r="D1380" s="28"/>
      <c r="E1380" s="29"/>
      <c r="F1380" s="5"/>
      <c r="G1380" s="30"/>
      <c r="H1380" s="5"/>
      <c r="I1380" s="5"/>
      <c r="J1380" s="7"/>
      <c r="K1380" s="7"/>
      <c r="L1380" s="31"/>
    </row>
    <row r="1381" spans="1:12" ht="14.25" customHeight="1">
      <c r="A1381" s="40"/>
      <c r="B1381" s="8"/>
      <c r="D1381" s="10"/>
      <c r="F1381" s="77"/>
      <c r="G1381" s="17"/>
      <c r="H1381" s="32"/>
      <c r="I1381" s="32"/>
      <c r="J1381" s="18"/>
      <c r="K1381" s="18"/>
      <c r="L1381" s="19"/>
    </row>
    <row r="1382" spans="1:12" ht="14.25" customHeight="1">
      <c r="A1382" s="59"/>
      <c r="B1382" s="26"/>
      <c r="C1382" s="27"/>
      <c r="D1382" s="28"/>
      <c r="E1382" s="29"/>
      <c r="F1382" s="5"/>
      <c r="G1382" s="30"/>
      <c r="H1382" s="5"/>
      <c r="I1382" s="5"/>
      <c r="J1382" s="7"/>
      <c r="K1382" s="7"/>
      <c r="L1382" s="31"/>
    </row>
    <row r="1383" spans="1:12" ht="14.25" customHeight="1">
      <c r="A1383" s="40"/>
      <c r="B1383" s="8"/>
      <c r="D1383" s="10"/>
      <c r="F1383" s="77"/>
      <c r="G1383" s="17"/>
      <c r="H1383" s="32"/>
      <c r="I1383" s="32"/>
      <c r="J1383" s="18"/>
      <c r="K1383" s="18"/>
      <c r="L1383" s="19"/>
    </row>
    <row r="1384" spans="1:12" ht="14.25" customHeight="1">
      <c r="A1384" s="59"/>
      <c r="B1384" s="26"/>
      <c r="C1384" s="27"/>
      <c r="D1384" s="28"/>
      <c r="E1384" s="29"/>
      <c r="F1384" s="5"/>
      <c r="G1384" s="30"/>
      <c r="H1384" s="5"/>
      <c r="I1384" s="5"/>
      <c r="J1384" s="7"/>
      <c r="K1384" s="7"/>
      <c r="L1384" s="31"/>
    </row>
    <row r="1385" spans="1:12" ht="14.25" customHeight="1">
      <c r="A1385" s="58"/>
      <c r="B1385" s="20"/>
      <c r="C1385" s="2"/>
      <c r="D1385" s="10"/>
      <c r="F1385" s="77"/>
      <c r="G1385" s="17"/>
      <c r="H1385" s="15"/>
      <c r="I1385" s="32"/>
      <c r="J1385" s="24"/>
      <c r="K1385" s="24"/>
      <c r="L1385" s="25"/>
    </row>
    <row r="1386" spans="1:12" ht="14.25" customHeight="1">
      <c r="A1386" s="59"/>
      <c r="B1386" s="26"/>
      <c r="C1386" s="27"/>
      <c r="D1386" s="28"/>
      <c r="E1386" s="29"/>
      <c r="F1386" s="5"/>
      <c r="G1386" s="30"/>
      <c r="H1386" s="5"/>
      <c r="I1386" s="5"/>
      <c r="J1386" s="7"/>
      <c r="K1386" s="7"/>
      <c r="L1386" s="31"/>
    </row>
    <row r="1387" spans="1:12" ht="14.25" customHeight="1">
      <c r="A1387" s="40"/>
      <c r="B1387" s="8"/>
      <c r="D1387" s="10"/>
      <c r="F1387" s="77"/>
      <c r="G1387" s="17"/>
      <c r="H1387" s="32"/>
      <c r="I1387" s="32"/>
      <c r="J1387" s="18"/>
      <c r="K1387" s="18"/>
      <c r="L1387" s="19"/>
    </row>
    <row r="1388" spans="1:12" ht="14.25" customHeight="1">
      <c r="A1388" s="59"/>
      <c r="B1388" s="26"/>
      <c r="C1388" s="9"/>
      <c r="D1388" s="10"/>
      <c r="F1388" s="3"/>
      <c r="G1388" s="30"/>
      <c r="H1388" s="5"/>
      <c r="I1388" s="5"/>
      <c r="J1388" s="7"/>
      <c r="K1388" s="7"/>
      <c r="L1388" s="31"/>
    </row>
    <row r="1389" spans="1:12" ht="14.25" customHeight="1">
      <c r="A1389" s="40"/>
      <c r="B1389" s="8"/>
      <c r="C1389" s="2"/>
      <c r="D1389" s="22"/>
      <c r="E1389" s="2"/>
      <c r="F1389" s="78"/>
      <c r="G1389" s="23"/>
      <c r="H1389" s="32"/>
      <c r="I1389" s="32"/>
      <c r="J1389" s="18"/>
      <c r="K1389" s="18"/>
      <c r="L1389" s="19"/>
    </row>
    <row r="1390" spans="1:12" ht="14.25" customHeight="1">
      <c r="A1390" s="40"/>
      <c r="B1390" s="8"/>
      <c r="C1390" s="27"/>
      <c r="D1390" s="28"/>
      <c r="E1390" s="29"/>
      <c r="F1390" s="5"/>
      <c r="G1390" s="30"/>
      <c r="H1390" s="32"/>
      <c r="I1390" s="5"/>
      <c r="J1390" s="18"/>
      <c r="K1390" s="18"/>
      <c r="L1390" s="19"/>
    </row>
    <row r="1391" spans="1:12" ht="14.25" customHeight="1">
      <c r="A1391" s="58"/>
      <c r="B1391" s="20"/>
      <c r="C1391" s="2"/>
      <c r="D1391" s="10"/>
      <c r="F1391" s="77"/>
      <c r="G1391" s="17"/>
      <c r="H1391" s="15"/>
      <c r="I1391" s="32"/>
      <c r="J1391" s="24"/>
      <c r="K1391" s="24"/>
      <c r="L1391" s="25"/>
    </row>
    <row r="1392" spans="1:12" ht="14.25" customHeight="1">
      <c r="A1392" s="59"/>
      <c r="B1392" s="26"/>
      <c r="C1392" s="27"/>
      <c r="D1392" s="28"/>
      <c r="E1392" s="29"/>
      <c r="F1392" s="5"/>
      <c r="G1392" s="30"/>
      <c r="H1392" s="6"/>
      <c r="I1392" s="5"/>
      <c r="J1392" s="7"/>
      <c r="K1392" s="7"/>
      <c r="L1392" s="31"/>
    </row>
    <row r="1393" spans="1:12" ht="14.25" customHeight="1">
      <c r="A1393" s="58"/>
      <c r="B1393" s="20"/>
      <c r="C1393" s="2"/>
      <c r="D1393" s="22"/>
      <c r="E1393" s="2"/>
      <c r="F1393" s="78"/>
      <c r="G1393" s="23"/>
      <c r="H1393" s="15"/>
      <c r="I1393" s="72"/>
      <c r="J1393" s="24"/>
      <c r="K1393" s="24"/>
      <c r="L1393" s="25"/>
    </row>
    <row r="1394" spans="1:12" ht="14.25" customHeight="1">
      <c r="A1394" s="59"/>
      <c r="B1394" s="26"/>
      <c r="C1394" s="43" t="s">
        <v>1132</v>
      </c>
      <c r="D1394" s="28"/>
      <c r="E1394" s="29"/>
      <c r="F1394" s="79"/>
      <c r="G1394" s="30"/>
      <c r="H1394" s="6"/>
      <c r="I1394" s="5">
        <f>SUM(I1369:I1392)</f>
        <v>32508.1</v>
      </c>
      <c r="J1394" s="7"/>
      <c r="K1394" s="7"/>
      <c r="L1394" s="31"/>
    </row>
    <row r="1395" spans="1:12" ht="14.25" customHeight="1">
      <c r="A1395" s="58"/>
      <c r="B1395" s="20"/>
      <c r="C1395" s="2"/>
      <c r="D1395" s="22"/>
      <c r="E1395" s="2"/>
      <c r="F1395" s="78"/>
      <c r="G1395" s="23"/>
      <c r="H1395" s="15"/>
      <c r="I1395" s="72"/>
      <c r="J1395" s="24"/>
      <c r="K1395" s="24"/>
      <c r="L1395" s="25"/>
    </row>
    <row r="1396" spans="1:12" ht="14.25" customHeight="1">
      <c r="A1396" s="59"/>
      <c r="B1396" s="26"/>
      <c r="C1396" s="43" t="s">
        <v>60</v>
      </c>
      <c r="D1396" s="28"/>
      <c r="E1396" s="29"/>
      <c r="F1396" s="79"/>
      <c r="G1396" s="30"/>
      <c r="H1396" s="6"/>
      <c r="I1396" s="6">
        <f>IF(I1394&gt;=10000,ROUNDDOWN((I1394/100)*100,-2),IF(10000&gt;I1394&gt;=1000,ROUNDDOWN((I1394/10)*10,-1),IF(I1394&lt;1000,ROUNDDOWN((I1394/1)*1,0))))</f>
        <v>32500</v>
      </c>
      <c r="J1396" s="7"/>
      <c r="K1396" s="7"/>
      <c r="L1396" s="31"/>
    </row>
    <row r="1397" spans="1:12" ht="14.25" customHeight="1">
      <c r="A1397" s="40"/>
      <c r="B1397" s="8"/>
      <c r="D1397" s="10"/>
      <c r="F1397" s="77"/>
      <c r="G1397" s="17"/>
      <c r="H1397" s="32"/>
      <c r="I1397" s="71"/>
      <c r="J1397" s="18"/>
      <c r="K1397" s="18"/>
      <c r="L1397" s="19"/>
    </row>
    <row r="1398" spans="1:12" ht="14.25" customHeight="1" thickBot="1">
      <c r="A1398" s="60"/>
      <c r="B1398" s="50"/>
      <c r="C1398" s="51"/>
      <c r="D1398" s="52"/>
      <c r="E1398" s="53"/>
      <c r="F1398" s="80"/>
      <c r="G1398" s="55"/>
      <c r="H1398" s="125"/>
      <c r="I1398" s="125"/>
      <c r="J1398" s="124"/>
      <c r="K1398" s="62"/>
      <c r="L1398" s="119"/>
    </row>
    <row r="1400" spans="1:12" ht="14.25" customHeight="1">
      <c r="J1400" s="56" t="s">
        <v>3</v>
      </c>
      <c r="K1400" s="776">
        <f>K1360+1</f>
        <v>35</v>
      </c>
      <c r="L1400" s="777"/>
    </row>
  </sheetData>
  <mergeCells count="70">
    <mergeCell ref="J1364:L1364"/>
    <mergeCell ref="K1400:L1400"/>
    <mergeCell ref="J684:L684"/>
    <mergeCell ref="K720:L720"/>
    <mergeCell ref="K1000:L1000"/>
    <mergeCell ref="J884:L884"/>
    <mergeCell ref="K920:L920"/>
    <mergeCell ref="J924:L924"/>
    <mergeCell ref="K960:L960"/>
    <mergeCell ref="K800:L800"/>
    <mergeCell ref="J804:L804"/>
    <mergeCell ref="K840:L840"/>
    <mergeCell ref="J844:L844"/>
    <mergeCell ref="K880:L880"/>
    <mergeCell ref="J764:L764"/>
    <mergeCell ref="J724:L724"/>
    <mergeCell ref="J44:L44"/>
    <mergeCell ref="K80:L80"/>
    <mergeCell ref="J164:L164"/>
    <mergeCell ref="K200:L200"/>
    <mergeCell ref="J564:L564"/>
    <mergeCell ref="J484:L484"/>
    <mergeCell ref="K520:L520"/>
    <mergeCell ref="J364:L364"/>
    <mergeCell ref="K400:L400"/>
    <mergeCell ref="J284:L284"/>
    <mergeCell ref="K320:L320"/>
    <mergeCell ref="J324:L324"/>
    <mergeCell ref="K360:L360"/>
    <mergeCell ref="J204:L204"/>
    <mergeCell ref="K240:L240"/>
    <mergeCell ref="J244:L244"/>
    <mergeCell ref="K600:L600"/>
    <mergeCell ref="J84:L84"/>
    <mergeCell ref="K120:L120"/>
    <mergeCell ref="J124:L124"/>
    <mergeCell ref="K160:L160"/>
    <mergeCell ref="K280:L280"/>
    <mergeCell ref="J1164:L1164"/>
    <mergeCell ref="J1204:L1204"/>
    <mergeCell ref="K1200:L1200"/>
    <mergeCell ref="J4:L4"/>
    <mergeCell ref="K40:L40"/>
    <mergeCell ref="K760:L760"/>
    <mergeCell ref="J404:L404"/>
    <mergeCell ref="K440:L440"/>
    <mergeCell ref="J524:L524"/>
    <mergeCell ref="K560:L560"/>
    <mergeCell ref="J644:L644"/>
    <mergeCell ref="K680:L680"/>
    <mergeCell ref="J444:L444"/>
    <mergeCell ref="K480:L480"/>
    <mergeCell ref="J604:L604"/>
    <mergeCell ref="K640:L640"/>
    <mergeCell ref="J964:L964"/>
    <mergeCell ref="J1324:L1324"/>
    <mergeCell ref="K1360:L1360"/>
    <mergeCell ref="J1244:L1244"/>
    <mergeCell ref="K1280:L1280"/>
    <mergeCell ref="J1284:L1284"/>
    <mergeCell ref="K1320:L1320"/>
    <mergeCell ref="K1240:L1240"/>
    <mergeCell ref="J1004:L1004"/>
    <mergeCell ref="K1040:L1040"/>
    <mergeCell ref="J1044:L1044"/>
    <mergeCell ref="K1080:L1080"/>
    <mergeCell ref="J1084:L1084"/>
    <mergeCell ref="K1120:L1120"/>
    <mergeCell ref="J1124:L1124"/>
    <mergeCell ref="K1160:L1160"/>
  </mergeCells>
  <phoneticPr fontId="3"/>
  <printOptions horizontalCentered="1" verticalCentered="1"/>
  <pageMargins left="0" right="0" top="0.6692913385826772" bottom="0" header="0.51181102362204722" footer="0.43307086614173229"/>
  <pageSetup paperSize="9" orientation="portrait" blackAndWhite="1" r:id="rId1"/>
  <headerFooter alignWithMargins="0">
    <oddFooter>&amp;C&amp;8第３分団格納庫新築工事  内訳書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21</vt:i4>
      </vt:variant>
    </vt:vector>
  </HeadingPairs>
  <TitlesOfParts>
    <vt:vector size="41" baseType="lpstr">
      <vt:lpstr>表紙</vt:lpstr>
      <vt:lpstr>建築内訳</vt:lpstr>
      <vt:lpstr>共通費の算定01</vt:lpstr>
      <vt:lpstr>経費率計算表</vt:lpstr>
      <vt:lpstr>建築科目別</vt:lpstr>
      <vt:lpstr>建築内訳中</vt:lpstr>
      <vt:lpstr>別紙明細</vt:lpstr>
      <vt:lpstr>共通仮設(積上)</vt:lpstr>
      <vt:lpstr>代価</vt:lpstr>
      <vt:lpstr>建築細目 </vt:lpstr>
      <vt:lpstr>電気設備</vt:lpstr>
      <vt:lpstr>機械設備</vt:lpstr>
      <vt:lpstr>外構科目別</vt:lpstr>
      <vt:lpstr>外構内訳中</vt:lpstr>
      <vt:lpstr>外構</vt:lpstr>
      <vt:lpstr>共通仮設（積上げ）</vt:lpstr>
      <vt:lpstr>建築別紙明細</vt:lpstr>
      <vt:lpstr>産廃処分費</vt:lpstr>
      <vt:lpstr>単価比較表(建築)</vt:lpstr>
      <vt:lpstr>採用単価</vt:lpstr>
      <vt:lpstr>外構!Print_Area</vt:lpstr>
      <vt:lpstr>外構科目別!Print_Area</vt:lpstr>
      <vt:lpstr>外構内訳中!Print_Area</vt:lpstr>
      <vt:lpstr>機械設備!Print_Area</vt:lpstr>
      <vt:lpstr>'共通仮設(積上)'!Print_Area</vt:lpstr>
      <vt:lpstr>'共通仮設（積上げ）'!Print_Area</vt:lpstr>
      <vt:lpstr>共通費の算定01!Print_Area</vt:lpstr>
      <vt:lpstr>経費率計算表!Print_Area</vt:lpstr>
      <vt:lpstr>建築科目別!Print_Area</vt:lpstr>
      <vt:lpstr>'建築細目 '!Print_Area</vt:lpstr>
      <vt:lpstr>建築内訳!Print_Area</vt:lpstr>
      <vt:lpstr>建築内訳中!Print_Area</vt:lpstr>
      <vt:lpstr>建築別紙明細!Print_Area</vt:lpstr>
      <vt:lpstr>採用単価!Print_Area</vt:lpstr>
      <vt:lpstr>産廃処分費!Print_Area</vt:lpstr>
      <vt:lpstr>代価!Print_Area</vt:lpstr>
      <vt:lpstr>'単価比較表(建築)'!Print_Area</vt:lpstr>
      <vt:lpstr>電気設備!Print_Area</vt:lpstr>
      <vt:lpstr>表紙!Print_Area</vt:lpstr>
      <vt:lpstr>別紙明細!Print_Area</vt:lpstr>
      <vt:lpstr>'単価比較表(建築)'!Print_Titles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e-01</dc:creator>
  <cp:keywords/>
  <dc:description/>
  <cp:lastModifiedBy>高木　洋平</cp:lastModifiedBy>
  <cp:revision>0</cp:revision>
  <cp:lastPrinted>2026-04-16T01:52:00Z</cp:lastPrinted>
  <dcterms:created xsi:type="dcterms:W3CDTF">1601-01-01T00:00:00Z</dcterms:created>
  <dcterms:modified xsi:type="dcterms:W3CDTF">2026-04-23T02:57:17Z</dcterms:modified>
  <cp:category/>
</cp:coreProperties>
</file>